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namedSheetViews/namedSheetView1.xml" ContentType="application/vnd.ms-excel.namedsheetviews+xml"/>
  <Override PartName="/xl/comments2.xml" ContentType="application/vnd.openxmlformats-officedocument.spreadsheetml.comments+xml"/>
  <Override PartName="/xl/namedSheetViews/namedSheetView2.xml" ContentType="application/vnd.ms-excel.namedsheetviews+xml"/>
  <Override PartName="/xl/comments3.xml" ContentType="application/vnd.openxmlformats-officedocument.spreadsheetml.comments+xml"/>
  <Override PartName="/xl/namedSheetViews/namedSheetView3.xml" ContentType="application/vnd.ms-excel.namedsheetview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.sharepoint.com/sites/DPS/Intra/OGC/CaseManagement_BFG/2024 CHGE Rates  Documents/Testimony - DRAFTS/Staff Common Capital Panel/"/>
    </mc:Choice>
  </mc:AlternateContent>
  <xr:revisionPtr revIDLastSave="465" documentId="8_{07C07025-374D-4900-84BF-EB6404B6516A}" xr6:coauthVersionLast="47" xr6:coauthVersionMax="47" xr10:uidLastSave="{4B2ECEE0-3E91-4051-91FD-053332067415}"/>
  <bookViews>
    <workbookView xWindow="-110" yWindow="-110" windowWidth="19420" windowHeight="10420" tabRatio="888" activeTab="8" xr2:uid="{228A4648-013B-4EF9-A02D-4CA64231FAD7}"/>
  </bookViews>
  <sheets>
    <sheet name="Exhibit" sheetId="27" r:id="rId1"/>
    <sheet name="SUMMARY" sheetId="10" r:id="rId2"/>
    <sheet name="2025-2029 Capital Forecast" sheetId="1" r:id="rId3"/>
    <sheet name="2025-2029 Removals" sheetId="11" r:id="rId4"/>
    <sheet name="Schedule A CORP" sheetId="12" r:id="rId5"/>
    <sheet name="Schedule B Electric" sheetId="13" r:id="rId6"/>
    <sheet name="Schedule C Gas" sheetId="14" r:id="rId7"/>
    <sheet name="Schedule D Common" sheetId="15" r:id="rId8"/>
    <sheet name="Electric Additions" sheetId="2" r:id="rId9"/>
    <sheet name="Electric Removals" sheetId="20" r:id="rId10"/>
    <sheet name="E Summary CWIP" sheetId="25" r:id="rId11"/>
    <sheet name="Gas Additions" sheetId="3" r:id="rId12"/>
    <sheet name="Gas Removals" sheetId="21" r:id="rId13"/>
    <sheet name="G Summary CWIP" sheetId="24" r:id="rId14"/>
    <sheet name="Common IT Additions" sheetId="4" r:id="rId15"/>
    <sheet name="Common IT Removals" sheetId="22" r:id="rId16"/>
    <sheet name="Common Other Additions" sheetId="5" r:id="rId17"/>
    <sheet name="Common Other Removals" sheetId="23" r:id="rId18"/>
    <sheet name="Common CWIP" sheetId="26" r:id="rId19"/>
    <sheet name="Inflation" sheetId="9" r:id="rId20"/>
  </sheets>
  <externalReferences>
    <externalReference r:id="rId21"/>
    <externalReference r:id="rId22"/>
    <externalReference r:id="rId23"/>
  </externalReferences>
  <definedNames>
    <definedName name="_xlnm._FilterDatabase" localSheetId="14" hidden="1">'Common IT Additions'!$A$1:$AY$248</definedName>
    <definedName name="_xlnm._FilterDatabase" localSheetId="15" hidden="1">'Common IT Removals'!$A$1:$AE$248</definedName>
    <definedName name="_xlnm._FilterDatabase" localSheetId="16" hidden="1">'Common Other Additions'!$A$1:$AX$159</definedName>
    <definedName name="_xlnm._FilterDatabase" localSheetId="8" hidden="1">'Electric Additions'!$A$1:$AY$185</definedName>
    <definedName name="_xlnm._FilterDatabase" localSheetId="9" hidden="1">'Electric Removals'!$A$1:$AD$185</definedName>
    <definedName name="_xlnm._FilterDatabase" localSheetId="11" hidden="1">'Gas Additions'!$A$3:$AY$142</definedName>
    <definedName name="_Key1" hidden="1">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a">#REF!</definedName>
    <definedName name="by_la_via_jmp">[1]historical!#REF!</definedName>
    <definedName name="grafs95_21">'[2]95 RAR for grafs'!$E$7:$R$99</definedName>
    <definedName name="growth_ovr_05">#REF!</definedName>
    <definedName name="growth_ovr_07">#REF!</definedName>
    <definedName name="hogans_format">'[2]95-2021'!$U$2:$AI$31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la_correction_25Jun">[1]historical!#REF!</definedName>
    <definedName name="pg1_95_06">'[2]95-2021'!$B$3:$G$84</definedName>
    <definedName name="pg1_96_06">'[2]96-2021'!$B$3:$G$84</definedName>
    <definedName name="pg1_97_06">'[2]97-2021'!$B$3:$G$84</definedName>
    <definedName name="pg1_98_06">'[2]98-2021'!$B$3:$G$101</definedName>
    <definedName name="pg1_hybrid">[2]hybrid!$A$2:$G$84</definedName>
    <definedName name="pg2_95_06">'[2]95-2021'!$J$2:$R$65</definedName>
    <definedName name="pg2_96_06">'[2]96-2021'!$J$2:$R$65</definedName>
    <definedName name="pg2_97_06">'[2]97-2021'!$J$2:$R$65</definedName>
    <definedName name="pg2_98_06">'[2]98-2021'!$J$2:$R$65</definedName>
    <definedName name="pg2_hybrid">[2]hybrid!$J$2:$R$65</definedName>
    <definedName name="_xlnm.Print_Area" localSheetId="18">'Common CWIP'!$A$1:$BX$80</definedName>
    <definedName name="_xlnm.Print_Area" localSheetId="10">'E Summary CWIP'!$A$1:$BW$74</definedName>
    <definedName name="_xlnm.Print_Area" localSheetId="0">Exhibit!$A$1:$I$46</definedName>
    <definedName name="_xlnm.Print_Area" localSheetId="13">'G Summary CWIP'!$A$1:$BV$75</definedName>
    <definedName name="_xlnm.Print_Area" localSheetId="4">'Schedule A CORP'!$A$1:$J$58</definedName>
    <definedName name="_xlnm.Print_Area" localSheetId="5">'Schedule B Electric'!$A$1:$K$35</definedName>
    <definedName name="_xlnm.Print_Area" localSheetId="6">'Schedule C Gas'!$A$1:$K$25</definedName>
    <definedName name="_xlnm.Print_Area" localSheetId="7">'Schedule D Common'!$A$1:$K$31</definedName>
    <definedName name="_xlnm.Print_Area" localSheetId="1">SUMMARY!$A$1:$M$46</definedName>
    <definedName name="_xlnm.Print_Titles" localSheetId="18">'Common CWIP'!$A:$A,'Common CWIP'!$1:$9</definedName>
    <definedName name="_xlnm.Print_Titles" localSheetId="10">'E Summary CWIP'!$A:$A</definedName>
    <definedName name="_xlnm.Print_Titles" localSheetId="13">'G Summary CWIP'!$A:$A,'G Summary CWIP'!$1:$9</definedName>
    <definedName name="provided_by_mcdowell">#REF!</definedName>
    <definedName name="R_and_c_data_march_2012">#REF!</definedName>
    <definedName name="TABLE___INSTALL">#REF!</definedName>
    <definedName name="TABLE___REMOVE">#REF!</definedName>
    <definedName name="Z_4C422791_2930_4A4A_AC06_54688A1B35BD_.wvu.PrintArea" localSheetId="18" hidden="1">'Common CWIP'!$A$1:$O$78</definedName>
    <definedName name="Z_906FE824_69A1_40DF_B14F_ADA906E5283E_.wvu.PrintArea" localSheetId="18" hidden="1">'Common CWIP'!$A$1:$O$84</definedName>
    <definedName name="Z_906FE824_69A1_40DF_B14F_ADA906E5283E_.wvu.PrintArea" localSheetId="10" hidden="1">'E Summary CWIP'!$A$1:$O$76</definedName>
    <definedName name="Z_906FE824_69A1_40DF_B14F_ADA906E5283E_.wvu.PrintArea" localSheetId="13" hidden="1">'G Summary CWIP'!$A$1:$O$76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87" i="2" l="1"/>
  <c r="AM161" i="5" l="1"/>
  <c r="AL161" i="5"/>
  <c r="AK161" i="5"/>
  <c r="AJ161" i="5"/>
  <c r="AN161" i="5" s="1"/>
  <c r="AI161" i="5"/>
  <c r="AH161" i="5"/>
  <c r="AM158" i="5"/>
  <c r="AL158" i="5"/>
  <c r="AK158" i="5"/>
  <c r="AI158" i="5"/>
  <c r="AH158" i="5"/>
  <c r="AJ158" i="5" s="1"/>
  <c r="AF158" i="5"/>
  <c r="AE158" i="5"/>
  <c r="AG161" i="5"/>
  <c r="AF161" i="5"/>
  <c r="AE161" i="5"/>
  <c r="AN250" i="4"/>
  <c r="AM250" i="4"/>
  <c r="AL250" i="4"/>
  <c r="AK250" i="4"/>
  <c r="AJ250" i="4"/>
  <c r="AI250" i="4"/>
  <c r="AH250" i="4"/>
  <c r="AG250" i="4"/>
  <c r="AF250" i="4"/>
  <c r="AN144" i="3"/>
  <c r="AM144" i="3"/>
  <c r="AL144" i="3"/>
  <c r="AK144" i="3"/>
  <c r="AJ144" i="3"/>
  <c r="AI144" i="3"/>
  <c r="AH144" i="3"/>
  <c r="AG144" i="3"/>
  <c r="AF144" i="3"/>
  <c r="AM187" i="2"/>
  <c r="AN187" i="2"/>
  <c r="AL187" i="2"/>
  <c r="AK187" i="2"/>
  <c r="AJ187" i="2"/>
  <c r="AI187" i="2"/>
  <c r="AH187" i="2"/>
  <c r="AG187" i="2"/>
  <c r="G35" i="1"/>
  <c r="H35" i="1"/>
  <c r="I35" i="1"/>
  <c r="M141" i="5"/>
  <c r="E28" i="1" s="1"/>
  <c r="F35" i="1"/>
  <c r="E35" i="1"/>
  <c r="G8" i="1"/>
  <c r="H8" i="1"/>
  <c r="I8" i="1"/>
  <c r="G15" i="1"/>
  <c r="H15" i="1"/>
  <c r="I15" i="1"/>
  <c r="F15" i="1"/>
  <c r="E15" i="1"/>
  <c r="F8" i="1"/>
  <c r="E8" i="1"/>
  <c r="J10" i="1"/>
  <c r="J19" i="1"/>
  <c r="G39" i="11"/>
  <c r="D39" i="11"/>
  <c r="E39" i="11"/>
  <c r="F39" i="11"/>
  <c r="C39" i="11"/>
  <c r="B39" i="11"/>
  <c r="J35" i="1" l="1"/>
  <c r="J15" i="1"/>
  <c r="AG158" i="5"/>
  <c r="AO187" i="2"/>
  <c r="AN158" i="5"/>
  <c r="AO250" i="4"/>
  <c r="AO144" i="3"/>
  <c r="J8" i="1"/>
  <c r="U246" i="4" l="1"/>
  <c r="U245" i="4"/>
  <c r="U244" i="4"/>
  <c r="U243" i="4"/>
  <c r="U242" i="4"/>
  <c r="U241" i="4"/>
  <c r="U240" i="4"/>
  <c r="U239" i="4"/>
  <c r="U238" i="4"/>
  <c r="U237" i="4"/>
  <c r="U236" i="4"/>
  <c r="U235" i="4"/>
  <c r="U233" i="4"/>
  <c r="U232" i="4"/>
  <c r="U231" i="4"/>
  <c r="U230" i="4"/>
  <c r="U229" i="4"/>
  <c r="U228" i="4"/>
  <c r="U227" i="4"/>
  <c r="U225" i="4"/>
  <c r="U224" i="4"/>
  <c r="U223" i="4"/>
  <c r="U222" i="4"/>
  <c r="U221" i="4"/>
  <c r="U220" i="4"/>
  <c r="U219" i="4"/>
  <c r="U218" i="4"/>
  <c r="U217" i="4"/>
  <c r="U216" i="4"/>
  <c r="U215" i="4"/>
  <c r="U214" i="4"/>
  <c r="U213" i="4"/>
  <c r="U212" i="4"/>
  <c r="U211" i="4"/>
  <c r="U210" i="4"/>
  <c r="U209" i="4"/>
  <c r="U208" i="4"/>
  <c r="U207" i="4"/>
  <c r="U206" i="4"/>
  <c r="U205" i="4"/>
  <c r="U204" i="4"/>
  <c r="U203" i="4"/>
  <c r="U202" i="4"/>
  <c r="U201" i="4"/>
  <c r="U200" i="4"/>
  <c r="U199" i="4"/>
  <c r="U198" i="4"/>
  <c r="U197" i="4"/>
  <c r="U196" i="4"/>
  <c r="U195" i="4"/>
  <c r="U194" i="4"/>
  <c r="U193" i="4"/>
  <c r="U192" i="4"/>
  <c r="U191" i="4"/>
  <c r="U190" i="4"/>
  <c r="U189" i="4"/>
  <c r="U188" i="4"/>
  <c r="U187" i="4"/>
  <c r="U186" i="4"/>
  <c r="U185" i="4"/>
  <c r="U184" i="4"/>
  <c r="U183" i="4"/>
  <c r="U182" i="4"/>
  <c r="U181" i="4"/>
  <c r="U180" i="4"/>
  <c r="U179" i="4"/>
  <c r="U178" i="4"/>
  <c r="U177" i="4"/>
  <c r="U176" i="4"/>
  <c r="U175" i="4"/>
  <c r="U174" i="4"/>
  <c r="U173" i="4"/>
  <c r="U172" i="4"/>
  <c r="U171" i="4"/>
  <c r="U170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4" i="4"/>
  <c r="U5" i="4"/>
  <c r="P22" i="4"/>
  <c r="U117" i="3"/>
  <c r="O104" i="3"/>
  <c r="O103" i="3"/>
  <c r="L94" i="3"/>
  <c r="L93" i="3"/>
  <c r="AF253" i="22"/>
  <c r="U22" i="4" l="1"/>
  <c r="O154" i="5"/>
  <c r="N154" i="5"/>
  <c r="O153" i="5"/>
  <c r="N153" i="5"/>
  <c r="O152" i="5"/>
  <c r="N152" i="5"/>
  <c r="O151" i="5"/>
  <c r="N151" i="5"/>
  <c r="O150" i="5"/>
  <c r="N150" i="5"/>
  <c r="O149" i="5"/>
  <c r="N149" i="5"/>
  <c r="O148" i="5"/>
  <c r="N148" i="5"/>
  <c r="O147" i="5"/>
  <c r="N147" i="5"/>
  <c r="O146" i="5"/>
  <c r="N146" i="5"/>
  <c r="O145" i="5"/>
  <c r="N145" i="5"/>
  <c r="O144" i="5"/>
  <c r="N144" i="5"/>
  <c r="O143" i="5"/>
  <c r="N143" i="5"/>
  <c r="O142" i="5"/>
  <c r="N142" i="5"/>
  <c r="AJ156" i="5" l="1"/>
  <c r="AJ142" i="5"/>
  <c r="AJ143" i="5"/>
  <c r="AJ144" i="5"/>
  <c r="AJ145" i="5"/>
  <c r="AJ146" i="5"/>
  <c r="AJ147" i="5"/>
  <c r="AJ148" i="5"/>
  <c r="AJ149" i="5"/>
  <c r="AJ150" i="5"/>
  <c r="AJ151" i="5"/>
  <c r="AJ152" i="5"/>
  <c r="AJ153" i="5"/>
  <c r="AJ154" i="5"/>
  <c r="AG147" i="5"/>
  <c r="AG156" i="5"/>
  <c r="AG143" i="5"/>
  <c r="AG144" i="5"/>
  <c r="AG145" i="5"/>
  <c r="AG146" i="5"/>
  <c r="AG148" i="5"/>
  <c r="AG149" i="5"/>
  <c r="AG150" i="5"/>
  <c r="AG151" i="5"/>
  <c r="AG152" i="5"/>
  <c r="AG153" i="5"/>
  <c r="AG154" i="5"/>
  <c r="AG142" i="5"/>
  <c r="AK138" i="3"/>
  <c r="AK139" i="3"/>
  <c r="AK140" i="3"/>
  <c r="AH138" i="3"/>
  <c r="AH139" i="3"/>
  <c r="AH140" i="3"/>
  <c r="AH184" i="2" l="1"/>
  <c r="AH179" i="2"/>
  <c r="AH180" i="2"/>
  <c r="AH181" i="2"/>
  <c r="AH182" i="2"/>
  <c r="AH175" i="2"/>
  <c r="AH176" i="2"/>
  <c r="AH177" i="2"/>
  <c r="AK65" i="2"/>
  <c r="AH65" i="2"/>
  <c r="AO65" i="2" l="1"/>
  <c r="S157" i="5"/>
  <c r="I33" i="1" s="1"/>
  <c r="R157" i="5"/>
  <c r="H33" i="1" s="1"/>
  <c r="Q157" i="5"/>
  <c r="G33" i="1" s="1"/>
  <c r="P157" i="5"/>
  <c r="F33" i="1" s="1"/>
  <c r="O157" i="5"/>
  <c r="N157" i="5"/>
  <c r="M157" i="5"/>
  <c r="L157" i="5"/>
  <c r="K157" i="5"/>
  <c r="S155" i="5"/>
  <c r="I29" i="1" s="1"/>
  <c r="R155" i="5"/>
  <c r="H29" i="1" s="1"/>
  <c r="Q155" i="5"/>
  <c r="G29" i="1" s="1"/>
  <c r="P155" i="5"/>
  <c r="F29" i="1" s="1"/>
  <c r="O155" i="5"/>
  <c r="N155" i="5"/>
  <c r="M155" i="5"/>
  <c r="E29" i="1" s="1"/>
  <c r="S141" i="5"/>
  <c r="I28" i="1" s="1"/>
  <c r="R141" i="5"/>
  <c r="H28" i="1" s="1"/>
  <c r="Q141" i="5"/>
  <c r="G28" i="1" s="1"/>
  <c r="P141" i="5"/>
  <c r="F28" i="1" s="1"/>
  <c r="O141" i="5"/>
  <c r="N141" i="5"/>
  <c r="L141" i="5"/>
  <c r="K141" i="5"/>
  <c r="T158" i="5"/>
  <c r="T156" i="5"/>
  <c r="T157" i="5" s="1"/>
  <c r="T154" i="5"/>
  <c r="T153" i="5"/>
  <c r="T152" i="5"/>
  <c r="T151" i="5"/>
  <c r="T150" i="5"/>
  <c r="T149" i="5"/>
  <c r="T148" i="5"/>
  <c r="T147" i="5"/>
  <c r="T146" i="5"/>
  <c r="T145" i="5"/>
  <c r="T144" i="5"/>
  <c r="T143" i="5"/>
  <c r="T142" i="5"/>
  <c r="T140" i="5"/>
  <c r="T139" i="5"/>
  <c r="T138" i="5"/>
  <c r="T137" i="5"/>
  <c r="T136" i="5"/>
  <c r="T135" i="5"/>
  <c r="T134" i="5"/>
  <c r="T133" i="5"/>
  <c r="T132" i="5"/>
  <c r="T131" i="5"/>
  <c r="T130" i="5"/>
  <c r="T129" i="5"/>
  <c r="T128" i="5"/>
  <c r="T127" i="5"/>
  <c r="T126" i="5"/>
  <c r="T125" i="5"/>
  <c r="T124" i="5"/>
  <c r="T123" i="5"/>
  <c r="T122" i="5"/>
  <c r="T121" i="5"/>
  <c r="T120" i="5"/>
  <c r="T119" i="5"/>
  <c r="T118" i="5"/>
  <c r="T117" i="5"/>
  <c r="T116" i="5"/>
  <c r="T115" i="5"/>
  <c r="T114" i="5"/>
  <c r="T113" i="5"/>
  <c r="T112" i="5"/>
  <c r="T111" i="5"/>
  <c r="T110" i="5"/>
  <c r="T109" i="5"/>
  <c r="T108" i="5"/>
  <c r="T10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T6" i="5"/>
  <c r="T5" i="5"/>
  <c r="T4" i="5"/>
  <c r="M141" i="23"/>
  <c r="N141" i="23"/>
  <c r="O141" i="23"/>
  <c r="P141" i="23"/>
  <c r="Q141" i="23"/>
  <c r="R141" i="23"/>
  <c r="S141" i="23"/>
  <c r="J141" i="23"/>
  <c r="K141" i="23"/>
  <c r="U234" i="4"/>
  <c r="T17" i="3"/>
  <c r="I20" i="1" s="1"/>
  <c r="S17" i="3"/>
  <c r="H20" i="1" s="1"/>
  <c r="R17" i="3"/>
  <c r="G20" i="1" s="1"/>
  <c r="Q17" i="3"/>
  <c r="F20" i="1" s="1"/>
  <c r="P17" i="3"/>
  <c r="O17" i="3"/>
  <c r="N17" i="3"/>
  <c r="E20" i="1" s="1"/>
  <c r="M17" i="3"/>
  <c r="L17" i="3"/>
  <c r="M247" i="4"/>
  <c r="N247" i="4"/>
  <c r="E34" i="1" s="1"/>
  <c r="O247" i="4"/>
  <c r="P247" i="4"/>
  <c r="Q247" i="4"/>
  <c r="F34" i="1" s="1"/>
  <c r="R247" i="4"/>
  <c r="G34" i="1" s="1"/>
  <c r="S247" i="4"/>
  <c r="H34" i="1" s="1"/>
  <c r="T247" i="4"/>
  <c r="I34" i="1" s="1"/>
  <c r="U247" i="4"/>
  <c r="T60" i="3"/>
  <c r="I21" i="1" s="1"/>
  <c r="S60" i="3"/>
  <c r="H21" i="1" s="1"/>
  <c r="R60" i="3"/>
  <c r="G21" i="1" s="1"/>
  <c r="Q60" i="3"/>
  <c r="F21" i="1" s="1"/>
  <c r="P60" i="3"/>
  <c r="O60" i="3"/>
  <c r="N60" i="3"/>
  <c r="E21" i="1" s="1"/>
  <c r="M60" i="3"/>
  <c r="L60" i="3"/>
  <c r="L247" i="4"/>
  <c r="T68" i="3"/>
  <c r="I22" i="1" s="1"/>
  <c r="S68" i="3"/>
  <c r="H22" i="1" s="1"/>
  <c r="R68" i="3"/>
  <c r="G22" i="1" s="1"/>
  <c r="Q68" i="3"/>
  <c r="F22" i="1" s="1"/>
  <c r="P68" i="3"/>
  <c r="O68" i="3"/>
  <c r="N68" i="3"/>
  <c r="E22" i="1" s="1"/>
  <c r="M68" i="3"/>
  <c r="L68" i="3"/>
  <c r="M234" i="4"/>
  <c r="N234" i="4"/>
  <c r="E32" i="1" s="1"/>
  <c r="O234" i="4"/>
  <c r="P234" i="4"/>
  <c r="Q234" i="4"/>
  <c r="F32" i="1" s="1"/>
  <c r="R234" i="4"/>
  <c r="G32" i="1" s="1"/>
  <c r="S234" i="4"/>
  <c r="H32" i="1" s="1"/>
  <c r="T234" i="4"/>
  <c r="I32" i="1" s="1"/>
  <c r="T137" i="3"/>
  <c r="I23" i="1" s="1"/>
  <c r="S137" i="3"/>
  <c r="H23" i="1" s="1"/>
  <c r="R137" i="3"/>
  <c r="G23" i="1" s="1"/>
  <c r="Q137" i="3"/>
  <c r="F23" i="1" s="1"/>
  <c r="P137" i="3"/>
  <c r="O137" i="3"/>
  <c r="N137" i="3"/>
  <c r="E23" i="1" s="1"/>
  <c r="M137" i="3"/>
  <c r="L137" i="3"/>
  <c r="L234" i="4"/>
  <c r="T141" i="3"/>
  <c r="I24" i="1" s="1"/>
  <c r="S141" i="3"/>
  <c r="H24" i="1" s="1"/>
  <c r="R141" i="3"/>
  <c r="G24" i="1" s="1"/>
  <c r="Q141" i="3"/>
  <c r="F24" i="1" s="1"/>
  <c r="P141" i="3"/>
  <c r="O141" i="3"/>
  <c r="N141" i="3"/>
  <c r="E24" i="1" s="1"/>
  <c r="M141" i="3"/>
  <c r="L141" i="3"/>
  <c r="M226" i="4"/>
  <c r="N226" i="4"/>
  <c r="E31" i="1" s="1"/>
  <c r="O226" i="4"/>
  <c r="P226" i="4"/>
  <c r="Q226" i="4"/>
  <c r="F31" i="1" s="1"/>
  <c r="R226" i="4"/>
  <c r="G31" i="1" s="1"/>
  <c r="S226" i="4"/>
  <c r="H31" i="1" s="1"/>
  <c r="T226" i="4"/>
  <c r="I31" i="1" s="1"/>
  <c r="U226" i="4"/>
  <c r="U6" i="3"/>
  <c r="U7" i="3"/>
  <c r="U8" i="3"/>
  <c r="U9" i="3"/>
  <c r="U10" i="3"/>
  <c r="U11" i="3"/>
  <c r="U12" i="3"/>
  <c r="U13" i="3"/>
  <c r="U14" i="3"/>
  <c r="U15" i="3"/>
  <c r="U16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1" i="3"/>
  <c r="U62" i="3"/>
  <c r="U63" i="3"/>
  <c r="U64" i="3"/>
  <c r="U65" i="3"/>
  <c r="U66" i="3"/>
  <c r="U67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8" i="3"/>
  <c r="U139" i="3"/>
  <c r="U140" i="3"/>
  <c r="L226" i="4"/>
  <c r="M22" i="4"/>
  <c r="N22" i="4"/>
  <c r="E30" i="1" s="1"/>
  <c r="O22" i="4"/>
  <c r="Q22" i="4"/>
  <c r="F30" i="1" s="1"/>
  <c r="R22" i="4"/>
  <c r="G30" i="1" s="1"/>
  <c r="S22" i="4"/>
  <c r="H30" i="1" s="1"/>
  <c r="T22" i="4"/>
  <c r="I30" i="1" s="1"/>
  <c r="L22" i="4"/>
  <c r="T41" i="2"/>
  <c r="I6" i="1" s="1"/>
  <c r="S41" i="2"/>
  <c r="H6" i="1" s="1"/>
  <c r="R41" i="2"/>
  <c r="G6" i="1" s="1"/>
  <c r="Q41" i="2"/>
  <c r="F6" i="1" s="1"/>
  <c r="P41" i="2"/>
  <c r="O41" i="2"/>
  <c r="N41" i="2"/>
  <c r="E6" i="1" s="1"/>
  <c r="M41" i="2"/>
  <c r="L41" i="2"/>
  <c r="T68" i="2"/>
  <c r="I7" i="1" s="1"/>
  <c r="S68" i="2"/>
  <c r="H7" i="1" s="1"/>
  <c r="R68" i="2"/>
  <c r="G7" i="1" s="1"/>
  <c r="Q68" i="2"/>
  <c r="F7" i="1" s="1"/>
  <c r="P68" i="2"/>
  <c r="O68" i="2"/>
  <c r="N68" i="2"/>
  <c r="E7" i="1" s="1"/>
  <c r="M68" i="2"/>
  <c r="L68" i="2"/>
  <c r="T140" i="2"/>
  <c r="I9" i="1" s="1"/>
  <c r="S140" i="2"/>
  <c r="H9" i="1" s="1"/>
  <c r="R140" i="2"/>
  <c r="G9" i="1" s="1"/>
  <c r="Q140" i="2"/>
  <c r="F9" i="1" s="1"/>
  <c r="P140" i="2"/>
  <c r="O140" i="2"/>
  <c r="N140" i="2"/>
  <c r="E9" i="1" s="1"/>
  <c r="M140" i="2"/>
  <c r="L140" i="2"/>
  <c r="T150" i="2"/>
  <c r="I11" i="1" s="1"/>
  <c r="S150" i="2"/>
  <c r="H11" i="1" s="1"/>
  <c r="R150" i="2"/>
  <c r="G11" i="1" s="1"/>
  <c r="Q150" i="2"/>
  <c r="F11" i="1" s="1"/>
  <c r="P150" i="2"/>
  <c r="O150" i="2"/>
  <c r="N150" i="2"/>
  <c r="E11" i="1" s="1"/>
  <c r="M150" i="2"/>
  <c r="L150" i="2"/>
  <c r="T174" i="2"/>
  <c r="I12" i="1" s="1"/>
  <c r="S174" i="2"/>
  <c r="H12" i="1" s="1"/>
  <c r="R174" i="2"/>
  <c r="G12" i="1" s="1"/>
  <c r="Q174" i="2"/>
  <c r="F12" i="1" s="1"/>
  <c r="P174" i="2"/>
  <c r="O174" i="2"/>
  <c r="N174" i="2"/>
  <c r="E12" i="1" s="1"/>
  <c r="M174" i="2"/>
  <c r="L174" i="2"/>
  <c r="T178" i="2"/>
  <c r="I13" i="1" s="1"/>
  <c r="S178" i="2"/>
  <c r="H13" i="1" s="1"/>
  <c r="R178" i="2"/>
  <c r="G13" i="1" s="1"/>
  <c r="Q178" i="2"/>
  <c r="F13" i="1" s="1"/>
  <c r="P178" i="2"/>
  <c r="O178" i="2"/>
  <c r="N178" i="2"/>
  <c r="E13" i="1" s="1"/>
  <c r="M178" i="2"/>
  <c r="L178" i="2"/>
  <c r="T183" i="2"/>
  <c r="I14" i="1" s="1"/>
  <c r="S183" i="2"/>
  <c r="H14" i="1" s="1"/>
  <c r="R183" i="2"/>
  <c r="G14" i="1" s="1"/>
  <c r="Q183" i="2"/>
  <c r="F14" i="1" s="1"/>
  <c r="P183" i="2"/>
  <c r="O183" i="2"/>
  <c r="N183" i="2"/>
  <c r="E14" i="1" s="1"/>
  <c r="M183" i="2"/>
  <c r="L183" i="2"/>
  <c r="U184" i="2"/>
  <c r="U182" i="2"/>
  <c r="U181" i="2"/>
  <c r="U180" i="2"/>
  <c r="U179" i="2"/>
  <c r="U177" i="2"/>
  <c r="U176" i="2"/>
  <c r="U175" i="2"/>
  <c r="U173" i="2"/>
  <c r="U172" i="2"/>
  <c r="U171" i="2"/>
  <c r="U170" i="2"/>
  <c r="U169" i="2"/>
  <c r="U168" i="2"/>
  <c r="U167" i="2"/>
  <c r="U166" i="2"/>
  <c r="U165" i="2"/>
  <c r="U164" i="2"/>
  <c r="U163" i="2"/>
  <c r="U162" i="2"/>
  <c r="U161" i="2"/>
  <c r="U160" i="2"/>
  <c r="U159" i="2"/>
  <c r="U158" i="2"/>
  <c r="U157" i="2"/>
  <c r="U156" i="2"/>
  <c r="U155" i="2"/>
  <c r="U154" i="2"/>
  <c r="U153" i="2"/>
  <c r="U152" i="2"/>
  <c r="U151" i="2"/>
  <c r="U149" i="2"/>
  <c r="U148" i="2"/>
  <c r="U147" i="2"/>
  <c r="U146" i="2"/>
  <c r="U145" i="2"/>
  <c r="U144" i="2"/>
  <c r="U143" i="2"/>
  <c r="U142" i="2"/>
  <c r="U141" i="2"/>
  <c r="U139" i="2"/>
  <c r="U138" i="2"/>
  <c r="U137" i="2"/>
  <c r="U136" i="2"/>
  <c r="U135" i="2"/>
  <c r="U134" i="2"/>
  <c r="U133" i="2"/>
  <c r="U132" i="2"/>
  <c r="U131" i="2"/>
  <c r="U130" i="2"/>
  <c r="U129" i="2"/>
  <c r="U128" i="2"/>
  <c r="U127" i="2"/>
  <c r="U126" i="2"/>
  <c r="U125" i="2"/>
  <c r="U124" i="2"/>
  <c r="U123" i="2"/>
  <c r="U122" i="2"/>
  <c r="U121" i="2"/>
  <c r="U120" i="2"/>
  <c r="U119" i="2"/>
  <c r="U118" i="2"/>
  <c r="U117" i="2"/>
  <c r="U116" i="2"/>
  <c r="U115" i="2"/>
  <c r="U114" i="2"/>
  <c r="U113" i="2"/>
  <c r="U112" i="2"/>
  <c r="U111" i="2"/>
  <c r="U110" i="2"/>
  <c r="U109" i="2"/>
  <c r="U108" i="2"/>
  <c r="U107" i="2"/>
  <c r="U106" i="2"/>
  <c r="U105" i="2"/>
  <c r="U104" i="2"/>
  <c r="U103" i="2"/>
  <c r="U102" i="2"/>
  <c r="U101" i="2"/>
  <c r="U100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5" i="2"/>
  <c r="U74" i="2"/>
  <c r="U73" i="2"/>
  <c r="U72" i="2"/>
  <c r="U71" i="2"/>
  <c r="U70" i="2"/>
  <c r="U69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K143" i="5"/>
  <c r="L143" i="5"/>
  <c r="K144" i="5"/>
  <c r="L144" i="5"/>
  <c r="K145" i="5"/>
  <c r="L145" i="5"/>
  <c r="K146" i="5"/>
  <c r="L146" i="5"/>
  <c r="K147" i="5"/>
  <c r="L147" i="5"/>
  <c r="K148" i="5"/>
  <c r="L148" i="5"/>
  <c r="K149" i="5"/>
  <c r="L149" i="5"/>
  <c r="K150" i="5"/>
  <c r="L150" i="5"/>
  <c r="K151" i="5"/>
  <c r="L151" i="5"/>
  <c r="K152" i="5"/>
  <c r="L152" i="5"/>
  <c r="K153" i="5"/>
  <c r="L153" i="5"/>
  <c r="K154" i="5"/>
  <c r="L154" i="5"/>
  <c r="L142" i="5"/>
  <c r="K142" i="5"/>
  <c r="K32" i="13"/>
  <c r="M5" i="23"/>
  <c r="N5" i="23"/>
  <c r="M6" i="23"/>
  <c r="N6" i="23"/>
  <c r="M7" i="23"/>
  <c r="N7" i="23"/>
  <c r="M8" i="23"/>
  <c r="N8" i="23"/>
  <c r="M9" i="23"/>
  <c r="N9" i="23"/>
  <c r="M10" i="23"/>
  <c r="N10" i="23"/>
  <c r="M11" i="23"/>
  <c r="N11" i="23"/>
  <c r="M12" i="23"/>
  <c r="N12" i="23"/>
  <c r="M55" i="23"/>
  <c r="N55" i="23"/>
  <c r="M56" i="23"/>
  <c r="N56" i="23"/>
  <c r="M57" i="23"/>
  <c r="N57" i="23"/>
  <c r="M58" i="23"/>
  <c r="N58" i="23"/>
  <c r="M59" i="23"/>
  <c r="N59" i="23"/>
  <c r="M60" i="23"/>
  <c r="N60" i="23"/>
  <c r="M61" i="23"/>
  <c r="N61" i="23"/>
  <c r="M62" i="23"/>
  <c r="N62" i="23"/>
  <c r="M63" i="23"/>
  <c r="N63" i="23"/>
  <c r="M64" i="23"/>
  <c r="N64" i="23"/>
  <c r="M65" i="23"/>
  <c r="N65" i="23"/>
  <c r="M66" i="23"/>
  <c r="N66" i="23"/>
  <c r="M67" i="23"/>
  <c r="N67" i="23"/>
  <c r="M68" i="23"/>
  <c r="N68" i="23"/>
  <c r="M69" i="23"/>
  <c r="N69" i="23"/>
  <c r="M70" i="23"/>
  <c r="N70" i="23"/>
  <c r="M71" i="23"/>
  <c r="N71" i="23"/>
  <c r="M72" i="23"/>
  <c r="N72" i="23"/>
  <c r="N4" i="23"/>
  <c r="M4" i="23"/>
  <c r="J23" i="23"/>
  <c r="K23" i="23"/>
  <c r="J24" i="23"/>
  <c r="K24" i="23"/>
  <c r="J25" i="23"/>
  <c r="K25" i="23"/>
  <c r="J26" i="23"/>
  <c r="K26" i="23"/>
  <c r="J27" i="23"/>
  <c r="K27" i="23"/>
  <c r="J28" i="23"/>
  <c r="K28" i="23"/>
  <c r="J29" i="23"/>
  <c r="K29" i="23"/>
  <c r="J30" i="23"/>
  <c r="K30" i="23"/>
  <c r="J31" i="23"/>
  <c r="K31" i="23"/>
  <c r="J32" i="23"/>
  <c r="K32" i="23"/>
  <c r="J33" i="23"/>
  <c r="K33" i="23"/>
  <c r="J34" i="23"/>
  <c r="K34" i="23"/>
  <c r="J35" i="23"/>
  <c r="K35" i="23"/>
  <c r="J36" i="23"/>
  <c r="K36" i="23"/>
  <c r="J37" i="23"/>
  <c r="K37" i="23"/>
  <c r="J38" i="23"/>
  <c r="K38" i="23"/>
  <c r="J39" i="23"/>
  <c r="K39" i="23"/>
  <c r="J40" i="23"/>
  <c r="K40" i="23"/>
  <c r="J41" i="23"/>
  <c r="K41" i="23"/>
  <c r="J42" i="23"/>
  <c r="K42" i="23"/>
  <c r="J43" i="23"/>
  <c r="K43" i="23"/>
  <c r="J44" i="23"/>
  <c r="K44" i="23"/>
  <c r="J45" i="23"/>
  <c r="K45" i="23"/>
  <c r="J46" i="23"/>
  <c r="K46" i="23"/>
  <c r="J47" i="23"/>
  <c r="K47" i="23"/>
  <c r="J48" i="23"/>
  <c r="K48" i="23"/>
  <c r="J49" i="23"/>
  <c r="K49" i="23"/>
  <c r="J50" i="23"/>
  <c r="K50" i="23"/>
  <c r="J51" i="23"/>
  <c r="K51" i="23"/>
  <c r="J52" i="23"/>
  <c r="K52" i="23"/>
  <c r="J53" i="23"/>
  <c r="K53" i="23"/>
  <c r="J54" i="23"/>
  <c r="K54" i="23"/>
  <c r="J5" i="23"/>
  <c r="K5" i="23"/>
  <c r="J6" i="23"/>
  <c r="K6" i="23"/>
  <c r="J7" i="23"/>
  <c r="K7" i="23"/>
  <c r="J8" i="23"/>
  <c r="K8" i="23"/>
  <c r="J9" i="23"/>
  <c r="K9" i="23"/>
  <c r="J10" i="23"/>
  <c r="K10" i="23"/>
  <c r="J11" i="23"/>
  <c r="K11" i="23"/>
  <c r="J12" i="23"/>
  <c r="K12" i="23"/>
  <c r="K4" i="23"/>
  <c r="J4" i="23"/>
  <c r="H36" i="1" l="1"/>
  <c r="J31" i="1"/>
  <c r="J28" i="1"/>
  <c r="G36" i="1"/>
  <c r="M159" i="5"/>
  <c r="E33" i="1"/>
  <c r="J33" i="1" s="1"/>
  <c r="J29" i="1"/>
  <c r="J32" i="1"/>
  <c r="J30" i="1"/>
  <c r="J34" i="1"/>
  <c r="F36" i="1"/>
  <c r="I36" i="1"/>
  <c r="J23" i="1"/>
  <c r="J21" i="1"/>
  <c r="F25" i="1"/>
  <c r="J22" i="1"/>
  <c r="G25" i="1"/>
  <c r="H25" i="1"/>
  <c r="I25" i="1"/>
  <c r="J20" i="1"/>
  <c r="F16" i="1"/>
  <c r="G16" i="1"/>
  <c r="H16" i="1"/>
  <c r="I16" i="1"/>
  <c r="J12" i="1"/>
  <c r="J11" i="1"/>
  <c r="J13" i="1"/>
  <c r="J7" i="1"/>
  <c r="J6" i="1"/>
  <c r="J9" i="1"/>
  <c r="J24" i="1"/>
  <c r="E25" i="1"/>
  <c r="J14" i="1"/>
  <c r="E16" i="1"/>
  <c r="T185" i="2"/>
  <c r="P159" i="5"/>
  <c r="R185" i="2"/>
  <c r="R142" i="3"/>
  <c r="Q142" i="3"/>
  <c r="T155" i="5"/>
  <c r="K155" i="5"/>
  <c r="K159" i="5" s="1"/>
  <c r="N159" i="5"/>
  <c r="T141" i="5"/>
  <c r="L155" i="5"/>
  <c r="L159" i="5" s="1"/>
  <c r="O159" i="5"/>
  <c r="Q159" i="5"/>
  <c r="R159" i="5"/>
  <c r="S159" i="5"/>
  <c r="U141" i="3"/>
  <c r="U68" i="3"/>
  <c r="S142" i="3"/>
  <c r="T142" i="3"/>
  <c r="U137" i="3"/>
  <c r="U60" i="3"/>
  <c r="U17" i="3"/>
  <c r="L142" i="3"/>
  <c r="M142" i="3"/>
  <c r="P142" i="3"/>
  <c r="U178" i="2"/>
  <c r="P185" i="2"/>
  <c r="U41" i="2"/>
  <c r="U68" i="2"/>
  <c r="U183" i="2"/>
  <c r="U150" i="2"/>
  <c r="U140" i="2"/>
  <c r="U174" i="2"/>
  <c r="S185" i="2"/>
  <c r="L185" i="2"/>
  <c r="M185" i="2"/>
  <c r="Q185" i="2"/>
  <c r="T248" i="4"/>
  <c r="N248" i="4"/>
  <c r="M248" i="4"/>
  <c r="L248" i="4"/>
  <c r="R248" i="4"/>
  <c r="S248" i="4"/>
  <c r="U248" i="4"/>
  <c r="P248" i="4"/>
  <c r="Q248" i="4"/>
  <c r="O248" i="4"/>
  <c r="O142" i="3"/>
  <c r="N142" i="3"/>
  <c r="O185" i="2"/>
  <c r="N185" i="2"/>
  <c r="O184" i="20"/>
  <c r="N184" i="20"/>
  <c r="O178" i="20"/>
  <c r="N178" i="20"/>
  <c r="O174" i="20"/>
  <c r="N174" i="20"/>
  <c r="O150" i="20"/>
  <c r="N150" i="20"/>
  <c r="L184" i="20"/>
  <c r="K184" i="20"/>
  <c r="L178" i="20"/>
  <c r="K178" i="20"/>
  <c r="L174" i="20"/>
  <c r="K174" i="20"/>
  <c r="L150" i="20"/>
  <c r="K150" i="20"/>
  <c r="E36" i="1" l="1"/>
  <c r="J36" i="1"/>
  <c r="H42" i="1"/>
  <c r="J25" i="1"/>
  <c r="J16" i="1"/>
  <c r="E42" i="1"/>
  <c r="F42" i="1"/>
  <c r="G42" i="1"/>
  <c r="I42" i="1"/>
  <c r="T159" i="5"/>
  <c r="U185" i="2"/>
  <c r="U142" i="3"/>
  <c r="J42" i="1" l="1"/>
  <c r="U35" i="1"/>
  <c r="V35" i="1"/>
  <c r="W35" i="1"/>
  <c r="T35" i="1"/>
  <c r="S35" i="1"/>
  <c r="X19" i="1"/>
  <c r="X8" i="1"/>
  <c r="X10" i="1"/>
  <c r="X13" i="1"/>
  <c r="X14" i="1"/>
  <c r="X15" i="1"/>
  <c r="X35" i="1" l="1"/>
  <c r="AN157" i="5" l="1"/>
  <c r="AM157" i="5"/>
  <c r="W33" i="1" s="1"/>
  <c r="AL157" i="5"/>
  <c r="V33" i="1" s="1"/>
  <c r="AK157" i="5"/>
  <c r="U33" i="1" s="1"/>
  <c r="AJ157" i="5"/>
  <c r="T33" i="1" s="1"/>
  <c r="AI157" i="5"/>
  <c r="AH157" i="5"/>
  <c r="AG157" i="5"/>
  <c r="S33" i="1" s="1"/>
  <c r="AF157" i="5"/>
  <c r="AE157" i="5"/>
  <c r="AM155" i="5"/>
  <c r="W29" i="1" s="1"/>
  <c r="AL155" i="5"/>
  <c r="V29" i="1" s="1"/>
  <c r="AK155" i="5"/>
  <c r="U29" i="1" s="1"/>
  <c r="AJ155" i="5"/>
  <c r="T29" i="1" s="1"/>
  <c r="AI155" i="5"/>
  <c r="AH155" i="5"/>
  <c r="AG155" i="5"/>
  <c r="S29" i="1" s="1"/>
  <c r="AF155" i="5"/>
  <c r="AE155" i="5"/>
  <c r="AN154" i="5"/>
  <c r="AN153" i="5"/>
  <c r="AN152" i="5"/>
  <c r="AN151" i="5"/>
  <c r="AN150" i="5"/>
  <c r="AN149" i="5"/>
  <c r="AN148" i="5"/>
  <c r="AN147" i="5"/>
  <c r="AN146" i="5"/>
  <c r="AN145" i="5"/>
  <c r="AN144" i="5"/>
  <c r="AN143" i="5"/>
  <c r="AN142" i="5"/>
  <c r="AN141" i="3"/>
  <c r="W24" i="1" s="1"/>
  <c r="AM141" i="3"/>
  <c r="V24" i="1" s="1"/>
  <c r="AL141" i="3"/>
  <c r="U24" i="1" s="1"/>
  <c r="AK141" i="3"/>
  <c r="T24" i="1" s="1"/>
  <c r="AJ141" i="3"/>
  <c r="AI141" i="3"/>
  <c r="AH141" i="3"/>
  <c r="S24" i="1" s="1"/>
  <c r="AG141" i="3"/>
  <c r="AF141" i="3"/>
  <c r="AO140" i="3"/>
  <c r="AO139" i="3"/>
  <c r="AO138" i="3"/>
  <c r="AO184" i="2"/>
  <c r="AN183" i="2"/>
  <c r="AM183" i="2"/>
  <c r="AL183" i="2"/>
  <c r="AK183" i="2"/>
  <c r="AJ183" i="2"/>
  <c r="AI183" i="2"/>
  <c r="AH183" i="2"/>
  <c r="AG183" i="2"/>
  <c r="AF183" i="2"/>
  <c r="AO182" i="2"/>
  <c r="AO181" i="2"/>
  <c r="AO180" i="2"/>
  <c r="AO179" i="2"/>
  <c r="AN178" i="2"/>
  <c r="AM178" i="2"/>
  <c r="AL178" i="2"/>
  <c r="AK178" i="2"/>
  <c r="AJ178" i="2"/>
  <c r="AI178" i="2"/>
  <c r="AH178" i="2"/>
  <c r="AG178" i="2"/>
  <c r="AF178" i="2"/>
  <c r="AO177" i="2"/>
  <c r="AO176" i="2"/>
  <c r="AO175" i="2"/>
  <c r="X33" i="1" l="1"/>
  <c r="X29" i="1"/>
  <c r="AO141" i="3"/>
  <c r="X24" i="1"/>
  <c r="AO178" i="2"/>
  <c r="AN155" i="5"/>
  <c r="AO183" i="2"/>
  <c r="N158" i="23" l="1"/>
  <c r="M158" i="23"/>
  <c r="K158" i="23"/>
  <c r="J158" i="23"/>
  <c r="O141" i="21"/>
  <c r="N141" i="21"/>
  <c r="O137" i="21"/>
  <c r="N137" i="21"/>
  <c r="O68" i="21"/>
  <c r="N68" i="21"/>
  <c r="O247" i="22"/>
  <c r="N247" i="22"/>
  <c r="L247" i="22"/>
  <c r="K247" i="22"/>
  <c r="L141" i="21"/>
  <c r="K141" i="21"/>
  <c r="L137" i="21"/>
  <c r="K137" i="21"/>
  <c r="L68" i="21"/>
  <c r="K68" i="21"/>
  <c r="M21" i="10"/>
  <c r="M12" i="10"/>
  <c r="D33" i="11" l="1"/>
  <c r="E33" i="11"/>
  <c r="F33" i="11"/>
  <c r="D34" i="11"/>
  <c r="E34" i="11"/>
  <c r="F34" i="11"/>
  <c r="D27" i="11"/>
  <c r="E27" i="11"/>
  <c r="F27" i="11"/>
  <c r="C33" i="11"/>
  <c r="B33" i="11"/>
  <c r="C34" i="11"/>
  <c r="B34" i="11"/>
  <c r="C27" i="11"/>
  <c r="B27" i="11"/>
  <c r="F35" i="11" l="1"/>
  <c r="D19" i="11"/>
  <c r="E19" i="11"/>
  <c r="F19" i="11"/>
  <c r="D20" i="11"/>
  <c r="E20" i="11"/>
  <c r="F20" i="11"/>
  <c r="D21" i="11"/>
  <c r="E21" i="11"/>
  <c r="F21" i="11"/>
  <c r="D22" i="11"/>
  <c r="E22" i="11"/>
  <c r="F22" i="11"/>
  <c r="D23" i="11"/>
  <c r="E23" i="11"/>
  <c r="F23" i="11"/>
  <c r="C23" i="11"/>
  <c r="B23" i="11"/>
  <c r="C22" i="11"/>
  <c r="B22" i="11"/>
  <c r="C21" i="11"/>
  <c r="B21" i="11"/>
  <c r="C20" i="11"/>
  <c r="B20" i="11"/>
  <c r="C19" i="11"/>
  <c r="B19" i="11"/>
  <c r="D5" i="11"/>
  <c r="E5" i="11"/>
  <c r="F5" i="11"/>
  <c r="D6" i="11"/>
  <c r="E6" i="11"/>
  <c r="D7" i="11"/>
  <c r="E7" i="11"/>
  <c r="F7" i="11"/>
  <c r="F8" i="11"/>
  <c r="D10" i="11"/>
  <c r="E10" i="11"/>
  <c r="F10" i="11"/>
  <c r="D11" i="11"/>
  <c r="E11" i="11"/>
  <c r="F11" i="11"/>
  <c r="D12" i="11"/>
  <c r="E12" i="11"/>
  <c r="F12" i="11"/>
  <c r="D13" i="11"/>
  <c r="E13" i="11"/>
  <c r="F13" i="11"/>
  <c r="D14" i="11"/>
  <c r="E14" i="11"/>
  <c r="F14" i="11"/>
  <c r="C14" i="11"/>
  <c r="B14" i="11"/>
  <c r="C13" i="11"/>
  <c r="B13" i="11"/>
  <c r="C12" i="11"/>
  <c r="B12" i="11"/>
  <c r="C11" i="11"/>
  <c r="B11" i="11"/>
  <c r="G11" i="11" s="1"/>
  <c r="C10" i="11"/>
  <c r="B10" i="11"/>
  <c r="C7" i="11"/>
  <c r="B7" i="11"/>
  <c r="C6" i="11"/>
  <c r="B6" i="11"/>
  <c r="C5" i="11"/>
  <c r="B5" i="11"/>
  <c r="G27" i="11"/>
  <c r="G28" i="11"/>
  <c r="N28" i="11"/>
  <c r="G29" i="11"/>
  <c r="G30" i="11"/>
  <c r="N30" i="11"/>
  <c r="G31" i="11"/>
  <c r="G32" i="11"/>
  <c r="G33" i="11"/>
  <c r="G34" i="11"/>
  <c r="B35" i="11"/>
  <c r="C35" i="11"/>
  <c r="D35" i="11"/>
  <c r="E35" i="11"/>
  <c r="G18" i="11"/>
  <c r="G9" i="11"/>
  <c r="N9" i="11"/>
  <c r="T247" i="22"/>
  <c r="T141" i="21"/>
  <c r="T137" i="21"/>
  <c r="T68" i="21"/>
  <c r="T13" i="21"/>
  <c r="T184" i="20"/>
  <c r="T178" i="20"/>
  <c r="T174" i="20"/>
  <c r="T150" i="20"/>
  <c r="G21" i="11" l="1"/>
  <c r="D24" i="11"/>
  <c r="G19" i="11"/>
  <c r="G23" i="11"/>
  <c r="E24" i="11"/>
  <c r="G12" i="11"/>
  <c r="G22" i="11"/>
  <c r="F24" i="11"/>
  <c r="G20" i="11"/>
  <c r="G24" i="11" s="1"/>
  <c r="B24" i="11"/>
  <c r="C24" i="11"/>
  <c r="G10" i="11"/>
  <c r="G5" i="11"/>
  <c r="G13" i="11"/>
  <c r="G14" i="11"/>
  <c r="G7" i="11"/>
  <c r="N32" i="11"/>
  <c r="N31" i="11"/>
  <c r="G35" i="11"/>
  <c r="N29" i="11"/>
  <c r="N18" i="11"/>
  <c r="R159" i="23" l="1"/>
  <c r="N159" i="23"/>
  <c r="M159" i="23"/>
  <c r="L141" i="23"/>
  <c r="L159" i="23" s="1"/>
  <c r="K159" i="23"/>
  <c r="Q159" i="23"/>
  <c r="P159" i="23"/>
  <c r="O159" i="23"/>
  <c r="J159" i="23"/>
  <c r="S155" i="23"/>
  <c r="R155" i="23"/>
  <c r="Q155" i="23"/>
  <c r="P155" i="23"/>
  <c r="O155" i="23"/>
  <c r="N155" i="23"/>
  <c r="M155" i="23"/>
  <c r="L155" i="23"/>
  <c r="K155" i="23"/>
  <c r="J155" i="23"/>
  <c r="S157" i="23"/>
  <c r="R157" i="23"/>
  <c r="Q157" i="23"/>
  <c r="P157" i="23"/>
  <c r="O157" i="23"/>
  <c r="N157" i="23"/>
  <c r="M157" i="23"/>
  <c r="L157" i="23"/>
  <c r="K157" i="23"/>
  <c r="J157" i="23"/>
  <c r="S158" i="23"/>
  <c r="S156" i="23"/>
  <c r="S154" i="23"/>
  <c r="S153" i="23"/>
  <c r="S152" i="23"/>
  <c r="S151" i="23"/>
  <c r="S150" i="23"/>
  <c r="S149" i="23"/>
  <c r="S148" i="23"/>
  <c r="S147" i="23"/>
  <c r="S146" i="23"/>
  <c r="S145" i="23"/>
  <c r="S144" i="23"/>
  <c r="S143" i="23"/>
  <c r="S142" i="23"/>
  <c r="S140" i="23"/>
  <c r="S139" i="23"/>
  <c r="S138" i="23"/>
  <c r="S137" i="23"/>
  <c r="S136" i="23"/>
  <c r="S135" i="23"/>
  <c r="S134" i="23"/>
  <c r="S133" i="23"/>
  <c r="S132" i="23"/>
  <c r="S131" i="23"/>
  <c r="S130" i="23"/>
  <c r="S129" i="23"/>
  <c r="S128" i="23"/>
  <c r="S127" i="23"/>
  <c r="S126" i="23"/>
  <c r="S125" i="23"/>
  <c r="S124" i="23"/>
  <c r="S123" i="23"/>
  <c r="S122" i="23"/>
  <c r="S121" i="23"/>
  <c r="S120" i="23"/>
  <c r="S119" i="23"/>
  <c r="S118" i="23"/>
  <c r="S117" i="23"/>
  <c r="S116" i="23"/>
  <c r="S115" i="23"/>
  <c r="S114" i="23"/>
  <c r="S113" i="23"/>
  <c r="S112" i="23"/>
  <c r="S111" i="23"/>
  <c r="S110" i="23"/>
  <c r="S109" i="23"/>
  <c r="S108" i="23"/>
  <c r="S107" i="23"/>
  <c r="S106" i="23"/>
  <c r="S105" i="23"/>
  <c r="S104" i="23"/>
  <c r="S103" i="23"/>
  <c r="S102" i="23"/>
  <c r="S101" i="23"/>
  <c r="S100" i="23"/>
  <c r="S99" i="23"/>
  <c r="S98" i="23"/>
  <c r="S97" i="23"/>
  <c r="S96" i="23"/>
  <c r="S95" i="23"/>
  <c r="S94" i="23"/>
  <c r="S93" i="23"/>
  <c r="S92" i="23"/>
  <c r="S91" i="23"/>
  <c r="S90" i="23"/>
  <c r="S89" i="23"/>
  <c r="S88" i="23"/>
  <c r="S87" i="23"/>
  <c r="S86" i="23"/>
  <c r="S85" i="23"/>
  <c r="S84" i="23"/>
  <c r="S83" i="23"/>
  <c r="S82" i="23"/>
  <c r="S81" i="23"/>
  <c r="S80" i="23"/>
  <c r="S79" i="23"/>
  <c r="S78" i="23"/>
  <c r="S77" i="23"/>
  <c r="S76" i="23"/>
  <c r="S75" i="23"/>
  <c r="S74" i="23"/>
  <c r="S73" i="23"/>
  <c r="S72" i="23"/>
  <c r="S71" i="23"/>
  <c r="S70" i="23"/>
  <c r="S69" i="23"/>
  <c r="S68" i="23"/>
  <c r="S67" i="23"/>
  <c r="S66" i="23"/>
  <c r="S65" i="23"/>
  <c r="S64" i="23"/>
  <c r="S63" i="23"/>
  <c r="S62" i="23"/>
  <c r="S61" i="23"/>
  <c r="S60" i="23"/>
  <c r="S59" i="23"/>
  <c r="S58" i="23"/>
  <c r="S57" i="23"/>
  <c r="S56" i="23"/>
  <c r="S55" i="23"/>
  <c r="S54" i="23"/>
  <c r="S53" i="23"/>
  <c r="S52" i="23"/>
  <c r="S51" i="23"/>
  <c r="S50" i="23"/>
  <c r="S49" i="23"/>
  <c r="S48" i="23"/>
  <c r="S47" i="23"/>
  <c r="S46" i="23"/>
  <c r="S45" i="23"/>
  <c r="S44" i="23"/>
  <c r="S43" i="23"/>
  <c r="S42" i="23"/>
  <c r="S41" i="23"/>
  <c r="S40" i="23"/>
  <c r="S39" i="23"/>
  <c r="S38" i="23"/>
  <c r="S37" i="23"/>
  <c r="S36" i="23"/>
  <c r="S35" i="23"/>
  <c r="S34" i="23"/>
  <c r="S33" i="23"/>
  <c r="S32" i="23"/>
  <c r="S31" i="23"/>
  <c r="S30" i="23"/>
  <c r="S29" i="23"/>
  <c r="S28" i="23"/>
  <c r="S27" i="23"/>
  <c r="S26" i="23"/>
  <c r="S25" i="23"/>
  <c r="S24" i="23"/>
  <c r="S23" i="23"/>
  <c r="S22" i="23"/>
  <c r="S21" i="23"/>
  <c r="S20" i="23"/>
  <c r="S19" i="23"/>
  <c r="S18" i="23"/>
  <c r="S17" i="23"/>
  <c r="S16" i="23"/>
  <c r="S15" i="23"/>
  <c r="S14" i="23"/>
  <c r="S13" i="23"/>
  <c r="S12" i="23"/>
  <c r="S11" i="23"/>
  <c r="S10" i="23"/>
  <c r="S9" i="23"/>
  <c r="S8" i="23"/>
  <c r="S7" i="23"/>
  <c r="S6" i="23"/>
  <c r="S5" i="23"/>
  <c r="S4" i="23"/>
  <c r="L248" i="22"/>
  <c r="S234" i="22"/>
  <c r="R234" i="22"/>
  <c r="Q234" i="22"/>
  <c r="P234" i="22"/>
  <c r="O234" i="22"/>
  <c r="N234" i="22"/>
  <c r="M234" i="22"/>
  <c r="L234" i="22"/>
  <c r="K234" i="22"/>
  <c r="S226" i="22"/>
  <c r="R226" i="22"/>
  <c r="Q226" i="22"/>
  <c r="P226" i="22"/>
  <c r="O226" i="22"/>
  <c r="N226" i="22"/>
  <c r="M226" i="22"/>
  <c r="L226" i="22"/>
  <c r="K226" i="22"/>
  <c r="S22" i="22"/>
  <c r="R22" i="22"/>
  <c r="Q22" i="22"/>
  <c r="P22" i="22"/>
  <c r="O22" i="22"/>
  <c r="N22" i="22"/>
  <c r="M22" i="22"/>
  <c r="L22" i="22"/>
  <c r="K22" i="22"/>
  <c r="T246" i="22"/>
  <c r="T245" i="22"/>
  <c r="T244" i="22"/>
  <c r="T243" i="22"/>
  <c r="T242" i="22"/>
  <c r="T241" i="22"/>
  <c r="T240" i="22"/>
  <c r="T239" i="22"/>
  <c r="T238" i="22"/>
  <c r="T237" i="22"/>
  <c r="T236" i="22"/>
  <c r="T235" i="22"/>
  <c r="T233" i="22"/>
  <c r="T232" i="22"/>
  <c r="T231" i="22"/>
  <c r="T230" i="22"/>
  <c r="T229" i="22"/>
  <c r="T228" i="22"/>
  <c r="T227" i="22"/>
  <c r="T234" i="22" s="1"/>
  <c r="T225" i="22"/>
  <c r="T224" i="22"/>
  <c r="T223" i="22"/>
  <c r="T222" i="22"/>
  <c r="T221" i="22"/>
  <c r="T220" i="22"/>
  <c r="T219" i="22"/>
  <c r="T218" i="22"/>
  <c r="T217" i="22"/>
  <c r="T216" i="22"/>
  <c r="T215" i="22"/>
  <c r="T214" i="22"/>
  <c r="T213" i="22"/>
  <c r="T212" i="22"/>
  <c r="T211" i="22"/>
  <c r="T210" i="22"/>
  <c r="T209" i="22"/>
  <c r="T208" i="22"/>
  <c r="T207" i="22"/>
  <c r="T206" i="22"/>
  <c r="T205" i="22"/>
  <c r="T204" i="22"/>
  <c r="T203" i="22"/>
  <c r="T202" i="22"/>
  <c r="T201" i="22"/>
  <c r="T200" i="22"/>
  <c r="T199" i="22"/>
  <c r="T198" i="22"/>
  <c r="T197" i="22"/>
  <c r="T196" i="22"/>
  <c r="T195" i="22"/>
  <c r="T194" i="22"/>
  <c r="T193" i="22"/>
  <c r="T192" i="22"/>
  <c r="T191" i="22"/>
  <c r="T190" i="22"/>
  <c r="T189" i="22"/>
  <c r="T188" i="22"/>
  <c r="T187" i="22"/>
  <c r="T186" i="22"/>
  <c r="T185" i="22"/>
  <c r="T184" i="22"/>
  <c r="T183" i="22"/>
  <c r="T182" i="22"/>
  <c r="T181" i="22"/>
  <c r="T180" i="22"/>
  <c r="T179" i="22"/>
  <c r="T178" i="22"/>
  <c r="T177" i="22"/>
  <c r="T176" i="22"/>
  <c r="T175" i="22"/>
  <c r="T174" i="22"/>
  <c r="T173" i="22"/>
  <c r="T172" i="22"/>
  <c r="T171" i="22"/>
  <c r="T170" i="22"/>
  <c r="T169" i="22"/>
  <c r="T168" i="22"/>
  <c r="T167" i="22"/>
  <c r="T166" i="22"/>
  <c r="T165" i="22"/>
  <c r="T164" i="22"/>
  <c r="T163" i="22"/>
  <c r="T162" i="22"/>
  <c r="T161" i="22"/>
  <c r="T160" i="22"/>
  <c r="T159" i="22"/>
  <c r="T158" i="22"/>
  <c r="T157" i="22"/>
  <c r="T156" i="22"/>
  <c r="T155" i="22"/>
  <c r="T154" i="22"/>
  <c r="T153" i="22"/>
  <c r="T152" i="22"/>
  <c r="T151" i="22"/>
  <c r="T150" i="22"/>
  <c r="T149" i="22"/>
  <c r="T148" i="22"/>
  <c r="T147" i="22"/>
  <c r="T146" i="22"/>
  <c r="T145" i="22"/>
  <c r="T144" i="22"/>
  <c r="T143" i="22"/>
  <c r="T142" i="22"/>
  <c r="T141" i="22"/>
  <c r="T140" i="22"/>
  <c r="T139" i="22"/>
  <c r="T138" i="22"/>
  <c r="T137" i="22"/>
  <c r="T136" i="22"/>
  <c r="T135" i="22"/>
  <c r="T134" i="22"/>
  <c r="T133" i="22"/>
  <c r="T132" i="22"/>
  <c r="T131" i="22"/>
  <c r="T130" i="22"/>
  <c r="T129" i="22"/>
  <c r="T128" i="22"/>
  <c r="T127" i="22"/>
  <c r="T126" i="22"/>
  <c r="T125" i="22"/>
  <c r="T124" i="22"/>
  <c r="T123" i="22"/>
  <c r="T122" i="22"/>
  <c r="T121" i="22"/>
  <c r="T120" i="22"/>
  <c r="T119" i="22"/>
  <c r="T118" i="22"/>
  <c r="T117" i="22"/>
  <c r="T116" i="22"/>
  <c r="T115" i="22"/>
  <c r="T114" i="22"/>
  <c r="T113" i="22"/>
  <c r="T112" i="22"/>
  <c r="T111" i="22"/>
  <c r="T110" i="22"/>
  <c r="T109" i="22"/>
  <c r="T108" i="22"/>
  <c r="T107" i="22"/>
  <c r="T106" i="22"/>
  <c r="T105" i="22"/>
  <c r="T104" i="22"/>
  <c r="T103" i="22"/>
  <c r="T102" i="22"/>
  <c r="T101" i="22"/>
  <c r="T100" i="22"/>
  <c r="T99" i="22"/>
  <c r="T98" i="22"/>
  <c r="T97" i="22"/>
  <c r="T96" i="22"/>
  <c r="T95" i="22"/>
  <c r="T94" i="22"/>
  <c r="T93" i="22"/>
  <c r="T92" i="22"/>
  <c r="T91" i="22"/>
  <c r="T90" i="22"/>
  <c r="T89" i="22"/>
  <c r="T88" i="22"/>
  <c r="T87" i="22"/>
  <c r="T86" i="22"/>
  <c r="T85" i="22"/>
  <c r="T84" i="22"/>
  <c r="T83" i="22"/>
  <c r="T82" i="22"/>
  <c r="T81" i="22"/>
  <c r="T80" i="22"/>
  <c r="T79" i="22"/>
  <c r="T78" i="22"/>
  <c r="T77" i="22"/>
  <c r="T76" i="22"/>
  <c r="T75" i="22"/>
  <c r="T74" i="22"/>
  <c r="T73" i="22"/>
  <c r="T72" i="22"/>
  <c r="T71" i="22"/>
  <c r="T70" i="22"/>
  <c r="T69" i="22"/>
  <c r="T68" i="22"/>
  <c r="T67" i="22"/>
  <c r="T66" i="22"/>
  <c r="T65" i="22"/>
  <c r="T64" i="22"/>
  <c r="T63" i="22"/>
  <c r="T62" i="22"/>
  <c r="T61" i="22"/>
  <c r="T60" i="22"/>
  <c r="T59" i="22"/>
  <c r="T58" i="22"/>
  <c r="T57" i="22"/>
  <c r="T56" i="22"/>
  <c r="T55" i="22"/>
  <c r="T54" i="22"/>
  <c r="T53" i="22"/>
  <c r="T52" i="22"/>
  <c r="T51" i="22"/>
  <c r="T50" i="22"/>
  <c r="T49" i="22"/>
  <c r="T48" i="22"/>
  <c r="T47" i="22"/>
  <c r="T46" i="22"/>
  <c r="T45" i="22"/>
  <c r="T44" i="22"/>
  <c r="T43" i="22"/>
  <c r="T42" i="22"/>
  <c r="T41" i="22"/>
  <c r="T40" i="22"/>
  <c r="T39" i="22"/>
  <c r="T38" i="22"/>
  <c r="T37" i="22"/>
  <c r="T36" i="22"/>
  <c r="T35" i="22"/>
  <c r="T34" i="22"/>
  <c r="T33" i="22"/>
  <c r="T32" i="22"/>
  <c r="T31" i="22"/>
  <c r="T30" i="22"/>
  <c r="T29" i="22"/>
  <c r="T28" i="22"/>
  <c r="T27" i="22"/>
  <c r="T26" i="22"/>
  <c r="T25" i="22"/>
  <c r="T24" i="22"/>
  <c r="T23" i="22"/>
  <c r="T226" i="22" s="1"/>
  <c r="T21" i="22"/>
  <c r="T20" i="22"/>
  <c r="T19" i="22"/>
  <c r="T18" i="22"/>
  <c r="T17" i="22"/>
  <c r="T16" i="22"/>
  <c r="T15" i="22"/>
  <c r="T14" i="22"/>
  <c r="T13" i="22"/>
  <c r="T12" i="22"/>
  <c r="T11" i="22"/>
  <c r="T10" i="22"/>
  <c r="T9" i="22"/>
  <c r="T8" i="22"/>
  <c r="T7" i="22"/>
  <c r="T6" i="22"/>
  <c r="T5" i="22"/>
  <c r="T4" i="22"/>
  <c r="T22" i="22" s="1"/>
  <c r="T140" i="21"/>
  <c r="T139" i="21"/>
  <c r="T138" i="21"/>
  <c r="T136" i="21"/>
  <c r="T135" i="21"/>
  <c r="T134" i="21"/>
  <c r="T133" i="21"/>
  <c r="T132" i="21"/>
  <c r="T131" i="21"/>
  <c r="T130" i="21"/>
  <c r="T129" i="21"/>
  <c r="T128" i="21"/>
  <c r="T127" i="21"/>
  <c r="T126" i="21"/>
  <c r="T125" i="21"/>
  <c r="T124" i="21"/>
  <c r="T123" i="21"/>
  <c r="T122" i="21"/>
  <c r="T121" i="21"/>
  <c r="T120" i="21"/>
  <c r="T119" i="21"/>
  <c r="T118" i="21"/>
  <c r="T117" i="21"/>
  <c r="T116" i="21"/>
  <c r="T115" i="21"/>
  <c r="T114" i="21"/>
  <c r="T113" i="21"/>
  <c r="T112" i="21"/>
  <c r="T111" i="21"/>
  <c r="T110" i="21"/>
  <c r="T109" i="21"/>
  <c r="T108" i="21"/>
  <c r="T107" i="21"/>
  <c r="T106" i="21"/>
  <c r="T105" i="21"/>
  <c r="T104" i="21"/>
  <c r="T103" i="21"/>
  <c r="T102" i="21"/>
  <c r="T101" i="21"/>
  <c r="T100" i="21"/>
  <c r="T99" i="21"/>
  <c r="T98" i="21"/>
  <c r="T97" i="21"/>
  <c r="T96" i="21"/>
  <c r="T95" i="21"/>
  <c r="T94" i="21"/>
  <c r="T93" i="21"/>
  <c r="T92" i="21"/>
  <c r="T91" i="21"/>
  <c r="T90" i="21"/>
  <c r="T89" i="21"/>
  <c r="T88" i="21"/>
  <c r="T87" i="21"/>
  <c r="T86" i="21"/>
  <c r="T85" i="21"/>
  <c r="T84" i="21"/>
  <c r="T83" i="21"/>
  <c r="T82" i="21"/>
  <c r="T81" i="21"/>
  <c r="T80" i="21"/>
  <c r="T79" i="21"/>
  <c r="T78" i="21"/>
  <c r="T77" i="21"/>
  <c r="T76" i="21"/>
  <c r="T75" i="21"/>
  <c r="T74" i="21"/>
  <c r="T73" i="21"/>
  <c r="T72" i="21"/>
  <c r="T71" i="21"/>
  <c r="T70" i="21"/>
  <c r="T69" i="21"/>
  <c r="T67" i="21"/>
  <c r="T66" i="21"/>
  <c r="T65" i="21"/>
  <c r="T64" i="21"/>
  <c r="T63" i="21"/>
  <c r="T62" i="21"/>
  <c r="T61" i="21"/>
  <c r="T59" i="21"/>
  <c r="T58" i="21"/>
  <c r="T57" i="21"/>
  <c r="T56" i="21"/>
  <c r="T55" i="21"/>
  <c r="T54" i="21"/>
  <c r="T53" i="21"/>
  <c r="T52" i="21"/>
  <c r="T51" i="21"/>
  <c r="T50" i="21"/>
  <c r="T49" i="21"/>
  <c r="T48" i="21"/>
  <c r="T47" i="21"/>
  <c r="T46" i="21"/>
  <c r="T45" i="21"/>
  <c r="T44" i="21"/>
  <c r="T43" i="21"/>
  <c r="T42" i="21"/>
  <c r="T41" i="21"/>
  <c r="T40" i="21"/>
  <c r="T39" i="21"/>
  <c r="T38" i="21"/>
  <c r="T37" i="21"/>
  <c r="T36" i="21"/>
  <c r="T35" i="21"/>
  <c r="T34" i="21"/>
  <c r="T33" i="21"/>
  <c r="T32" i="21"/>
  <c r="T31" i="21"/>
  <c r="T30" i="21"/>
  <c r="T29" i="21"/>
  <c r="T28" i="21"/>
  <c r="T27" i="21"/>
  <c r="T26" i="21"/>
  <c r="T25" i="21"/>
  <c r="T24" i="21"/>
  <c r="T23" i="21"/>
  <c r="T22" i="21"/>
  <c r="T21" i="21"/>
  <c r="T20" i="21"/>
  <c r="T19" i="21"/>
  <c r="T18" i="21"/>
  <c r="T16" i="21"/>
  <c r="T15" i="21"/>
  <c r="T14" i="21"/>
  <c r="T12" i="21"/>
  <c r="T11" i="21"/>
  <c r="T10" i="21"/>
  <c r="T9" i="21"/>
  <c r="T8" i="21"/>
  <c r="T7" i="21"/>
  <c r="T6" i="21"/>
  <c r="S17" i="21"/>
  <c r="R17" i="21"/>
  <c r="Q17" i="21"/>
  <c r="P17" i="21"/>
  <c r="O17" i="21"/>
  <c r="N17" i="21"/>
  <c r="M17" i="21"/>
  <c r="L17" i="21"/>
  <c r="K17" i="21"/>
  <c r="S60" i="21"/>
  <c r="R60" i="21"/>
  <c r="Q60" i="21"/>
  <c r="P60" i="21"/>
  <c r="O60" i="21"/>
  <c r="N60" i="21"/>
  <c r="M60" i="21"/>
  <c r="L60" i="21"/>
  <c r="K60" i="21"/>
  <c r="S159" i="23" l="1"/>
  <c r="S142" i="21"/>
  <c r="K142" i="21"/>
  <c r="M248" i="22"/>
  <c r="N248" i="22"/>
  <c r="O248" i="22"/>
  <c r="P248" i="22"/>
  <c r="T248" i="22"/>
  <c r="Q248" i="22"/>
  <c r="R248" i="22"/>
  <c r="K248" i="22"/>
  <c r="S248" i="22"/>
  <c r="L142" i="21"/>
  <c r="N142" i="21"/>
  <c r="R142" i="21"/>
  <c r="T60" i="21"/>
  <c r="Q142" i="21"/>
  <c r="T17" i="21"/>
  <c r="M142" i="21"/>
  <c r="P142" i="21"/>
  <c r="O142" i="21"/>
  <c r="T139" i="20"/>
  <c r="T138" i="20"/>
  <c r="T137" i="20"/>
  <c r="T136" i="20"/>
  <c r="T135" i="20"/>
  <c r="T134" i="20"/>
  <c r="T133" i="20"/>
  <c r="T132" i="20"/>
  <c r="T131" i="20"/>
  <c r="T130" i="20"/>
  <c r="T129" i="20"/>
  <c r="T128" i="20"/>
  <c r="T127" i="20"/>
  <c r="T126" i="20"/>
  <c r="T125" i="20"/>
  <c r="T124" i="20"/>
  <c r="T123" i="20"/>
  <c r="T122" i="20"/>
  <c r="T121" i="20"/>
  <c r="T120" i="20"/>
  <c r="T119" i="20"/>
  <c r="T118" i="20"/>
  <c r="T117" i="20"/>
  <c r="T116" i="20"/>
  <c r="T115" i="20"/>
  <c r="T114" i="20"/>
  <c r="T113" i="20"/>
  <c r="T112" i="20"/>
  <c r="T111" i="20"/>
  <c r="T110" i="20"/>
  <c r="T109" i="20"/>
  <c r="T108" i="20"/>
  <c r="T107" i="20"/>
  <c r="T106" i="20"/>
  <c r="T105" i="20"/>
  <c r="T104" i="20"/>
  <c r="T103" i="20"/>
  <c r="T102" i="20"/>
  <c r="T101" i="20"/>
  <c r="T100" i="20"/>
  <c r="T99" i="20"/>
  <c r="T98" i="20"/>
  <c r="T97" i="20"/>
  <c r="T96" i="20"/>
  <c r="T95" i="20"/>
  <c r="T94" i="20"/>
  <c r="T93" i="20"/>
  <c r="T92" i="20"/>
  <c r="T91" i="20"/>
  <c r="T90" i="20"/>
  <c r="T89" i="20"/>
  <c r="T88" i="20"/>
  <c r="T87" i="20"/>
  <c r="T86" i="20"/>
  <c r="T85" i="20"/>
  <c r="T84" i="20"/>
  <c r="T83" i="20"/>
  <c r="T82" i="20"/>
  <c r="T81" i="20"/>
  <c r="T80" i="20"/>
  <c r="T79" i="20"/>
  <c r="T78" i="20"/>
  <c r="T77" i="20"/>
  <c r="T76" i="20"/>
  <c r="T75" i="20"/>
  <c r="T74" i="20"/>
  <c r="T73" i="20"/>
  <c r="T72" i="20"/>
  <c r="T71" i="20"/>
  <c r="T70" i="20"/>
  <c r="T69" i="20"/>
  <c r="R140" i="20"/>
  <c r="Q140" i="20"/>
  <c r="P140" i="20"/>
  <c r="O140" i="20"/>
  <c r="N140" i="20"/>
  <c r="M140" i="20"/>
  <c r="L140" i="20"/>
  <c r="L185" i="20" s="1"/>
  <c r="K140" i="20"/>
  <c r="K185" i="20" s="1"/>
  <c r="T67" i="20"/>
  <c r="T66" i="20"/>
  <c r="T65" i="20"/>
  <c r="T64" i="20"/>
  <c r="T63" i="20"/>
  <c r="T62" i="20"/>
  <c r="T61" i="20"/>
  <c r="T60" i="20"/>
  <c r="T59" i="20"/>
  <c r="T58" i="20"/>
  <c r="T57" i="20"/>
  <c r="T56" i="20"/>
  <c r="T55" i="20"/>
  <c r="T54" i="20"/>
  <c r="T53" i="20"/>
  <c r="T52" i="20"/>
  <c r="T51" i="20"/>
  <c r="T50" i="20"/>
  <c r="T49" i="20"/>
  <c r="T48" i="20"/>
  <c r="T47" i="20"/>
  <c r="T46" i="20"/>
  <c r="T45" i="20"/>
  <c r="T44" i="20"/>
  <c r="T43" i="20"/>
  <c r="T42" i="20"/>
  <c r="S68" i="20"/>
  <c r="R68" i="20"/>
  <c r="Q68" i="20"/>
  <c r="P68" i="20"/>
  <c r="O68" i="20"/>
  <c r="O185" i="20" s="1"/>
  <c r="N68" i="20"/>
  <c r="N185" i="20" s="1"/>
  <c r="M68" i="20"/>
  <c r="L68" i="20"/>
  <c r="K68" i="20"/>
  <c r="T6" i="20"/>
  <c r="T7" i="20"/>
  <c r="T8" i="20"/>
  <c r="T9" i="20"/>
  <c r="T10" i="20"/>
  <c r="T11" i="20"/>
  <c r="T12" i="20"/>
  <c r="T13" i="20"/>
  <c r="T14" i="20"/>
  <c r="T15" i="20"/>
  <c r="T16" i="20"/>
  <c r="T17" i="20"/>
  <c r="T18" i="20"/>
  <c r="T19" i="20"/>
  <c r="T20" i="20"/>
  <c r="T21" i="20"/>
  <c r="T22" i="20"/>
  <c r="T23" i="20"/>
  <c r="T24" i="20"/>
  <c r="T25" i="20"/>
  <c r="T26" i="20"/>
  <c r="T27" i="20"/>
  <c r="T28" i="20"/>
  <c r="T29" i="20"/>
  <c r="T30" i="20"/>
  <c r="T31" i="20"/>
  <c r="T32" i="20"/>
  <c r="T33" i="20"/>
  <c r="T34" i="20"/>
  <c r="T35" i="20"/>
  <c r="T36" i="20"/>
  <c r="T37" i="20"/>
  <c r="T38" i="20"/>
  <c r="T39" i="20"/>
  <c r="T40" i="20"/>
  <c r="T5" i="20"/>
  <c r="S41" i="20"/>
  <c r="R41" i="20"/>
  <c r="Q41" i="20"/>
  <c r="P41" i="20"/>
  <c r="O41" i="20"/>
  <c r="N41" i="20"/>
  <c r="M41" i="20"/>
  <c r="L41" i="20"/>
  <c r="K41" i="20"/>
  <c r="F6" i="11" l="1"/>
  <c r="S185" i="20"/>
  <c r="C8" i="11"/>
  <c r="C15" i="11" s="1"/>
  <c r="C37" i="11" s="1"/>
  <c r="C38" i="11" s="1"/>
  <c r="P185" i="20"/>
  <c r="B8" i="11"/>
  <c r="B15" i="11" s="1"/>
  <c r="B37" i="11" s="1"/>
  <c r="B38" i="11" s="1"/>
  <c r="M185" i="20"/>
  <c r="Q185" i="20"/>
  <c r="D8" i="11"/>
  <c r="T140" i="20"/>
  <c r="T185" i="20" s="1"/>
  <c r="R185" i="20"/>
  <c r="E8" i="11"/>
  <c r="E15" i="11" s="1"/>
  <c r="E37" i="11" s="1"/>
  <c r="E38" i="11" s="1"/>
  <c r="T142" i="21"/>
  <c r="T68" i="20"/>
  <c r="T41" i="20"/>
  <c r="F39" i="1" l="1"/>
  <c r="C40" i="11"/>
  <c r="E39" i="1"/>
  <c r="B40" i="11"/>
  <c r="H39" i="1"/>
  <c r="E40" i="11"/>
  <c r="F15" i="11"/>
  <c r="F37" i="11" s="1"/>
  <c r="F38" i="11" s="1"/>
  <c r="G6" i="11"/>
  <c r="G8" i="11"/>
  <c r="D15" i="11"/>
  <c r="D37" i="11" s="1"/>
  <c r="D38" i="11" s="1"/>
  <c r="G15" i="11" l="1"/>
  <c r="I39" i="1"/>
  <c r="F40" i="11"/>
  <c r="G39" i="1"/>
  <c r="J39" i="1" s="1"/>
  <c r="J41" i="1" s="1"/>
  <c r="J43" i="1" s="1"/>
  <c r="D40" i="11"/>
  <c r="E41" i="1"/>
  <c r="E43" i="1" s="1"/>
  <c r="G37" i="11"/>
  <c r="G38" i="11" s="1"/>
  <c r="G40" i="11" s="1"/>
  <c r="C47" i="12" l="1"/>
  <c r="D47" i="12" s="1"/>
  <c r="E47" i="12" s="1"/>
  <c r="F47" i="12" s="1"/>
  <c r="G47" i="12" s="1"/>
  <c r="C29" i="12"/>
  <c r="D29" i="12" s="1"/>
  <c r="E29" i="12" s="1"/>
  <c r="F29" i="12" s="1"/>
  <c r="G29" i="12" s="1"/>
  <c r="D11" i="12"/>
  <c r="E11" i="12" s="1"/>
  <c r="F11" i="12" s="1"/>
  <c r="G11" i="12" s="1"/>
  <c r="L12" i="10" l="1"/>
  <c r="L21" i="10" l="1"/>
  <c r="I41" i="1" l="1"/>
  <c r="I43" i="1" s="1"/>
  <c r="F41" i="1" l="1"/>
  <c r="F43" i="1" s="1"/>
  <c r="G41" i="1"/>
  <c r="G43" i="1" s="1"/>
  <c r="H41" i="1"/>
  <c r="H43" i="1" s="1"/>
  <c r="AE19" i="1" l="1"/>
  <c r="AE10" i="1"/>
  <c r="H72" i="9"/>
  <c r="I72" i="9" s="1"/>
  <c r="H74" i="9"/>
  <c r="H77" i="9" s="1"/>
  <c r="I78" i="9"/>
  <c r="H66" i="9"/>
  <c r="I66" i="9" s="1"/>
  <c r="L40" i="9"/>
  <c r="L37" i="9"/>
  <c r="L34" i="9"/>
  <c r="L31" i="9"/>
  <c r="L28" i="9"/>
  <c r="K25" i="9"/>
  <c r="K28" i="9" s="1"/>
  <c r="K31" i="9" s="1"/>
  <c r="K34" i="9" s="1"/>
  <c r="K37" i="9" s="1"/>
  <c r="K40" i="9" s="1"/>
  <c r="C18" i="9"/>
  <c r="C19" i="9" s="1"/>
  <c r="C20" i="9" s="1"/>
  <c r="C21" i="9" s="1"/>
  <c r="C22" i="9" s="1"/>
  <c r="C23" i="9" s="1"/>
  <c r="D18" i="9"/>
  <c r="D19" i="9"/>
  <c r="D20" i="9"/>
  <c r="E20" i="9"/>
  <c r="D21" i="9"/>
  <c r="E21" i="9"/>
  <c r="D22" i="9"/>
  <c r="E22" i="9"/>
  <c r="D23" i="9"/>
  <c r="E23" i="9"/>
  <c r="D9" i="9"/>
  <c r="L9" i="9"/>
  <c r="D10" i="9"/>
  <c r="L10" i="9"/>
  <c r="D11" i="9"/>
  <c r="L11" i="9"/>
  <c r="D12" i="9"/>
  <c r="L12" i="9"/>
  <c r="D13" i="9"/>
  <c r="L13" i="9"/>
  <c r="D14" i="9"/>
  <c r="L14" i="9"/>
  <c r="D15" i="9"/>
  <c r="L15" i="9"/>
  <c r="L16" i="9"/>
  <c r="L25" i="9" s="1"/>
  <c r="AD250" i="4" l="1"/>
  <c r="AC161" i="5"/>
  <c r="AD144" i="3"/>
  <c r="AD187" i="2"/>
  <c r="AD190" i="2" s="1"/>
  <c r="AD191" i="2" s="1"/>
  <c r="AC187" i="20"/>
  <c r="AC144" i="21"/>
  <c r="AC250" i="22"/>
  <c r="AB161" i="23"/>
  <c r="AA250" i="22"/>
  <c r="Z161" i="23"/>
  <c r="AB250" i="4"/>
  <c r="AA161" i="5"/>
  <c r="AB144" i="3"/>
  <c r="AB187" i="2"/>
  <c r="AB190" i="2" s="1"/>
  <c r="AB191" i="2" s="1"/>
  <c r="AA144" i="21"/>
  <c r="AA187" i="20"/>
  <c r="J41" i="11"/>
  <c r="Z144" i="21"/>
  <c r="Y187" i="20"/>
  <c r="AA144" i="3"/>
  <c r="AA187" i="2"/>
  <c r="AA190" i="2" s="1"/>
  <c r="AA191" i="2" s="1"/>
  <c r="Z187" i="20"/>
  <c r="Y250" i="22"/>
  <c r="AA250" i="4"/>
  <c r="Y144" i="21"/>
  <c r="X187" i="20"/>
  <c r="Y161" i="23"/>
  <c r="X250" i="22"/>
  <c r="X144" i="21"/>
  <c r="X161" i="23"/>
  <c r="Z161" i="5"/>
  <c r="W161" i="23"/>
  <c r="Y161" i="5"/>
  <c r="Z250" i="4"/>
  <c r="Z144" i="3"/>
  <c r="Z187" i="2"/>
  <c r="Z190" i="2" s="1"/>
  <c r="Z191" i="2" s="1"/>
  <c r="X161" i="5"/>
  <c r="Y250" i="4"/>
  <c r="Y144" i="3"/>
  <c r="Y187" i="2"/>
  <c r="Y190" i="2" s="1"/>
  <c r="Y191" i="2" s="1"/>
  <c r="Z250" i="22"/>
  <c r="AA161" i="23"/>
  <c r="AB161" i="5"/>
  <c r="AC144" i="3"/>
  <c r="AC187" i="2"/>
  <c r="AC190" i="2" s="1"/>
  <c r="AC191" i="2" s="1"/>
  <c r="AC250" i="4"/>
  <c r="AB187" i="20"/>
  <c r="AB250" i="22"/>
  <c r="AB144" i="21"/>
  <c r="V144" i="21"/>
  <c r="V250" i="22"/>
  <c r="W187" i="20"/>
  <c r="U187" i="20"/>
  <c r="W187" i="2"/>
  <c r="W190" i="2" s="1"/>
  <c r="W191" i="2" s="1"/>
  <c r="W250" i="22"/>
  <c r="W144" i="21"/>
  <c r="V187" i="20"/>
  <c r="X187" i="2"/>
  <c r="X190" i="2" s="1"/>
  <c r="X191" i="2" s="1"/>
  <c r="V161" i="23"/>
  <c r="U250" i="22"/>
  <c r="U144" i="21"/>
  <c r="U161" i="23"/>
  <c r="X144" i="3"/>
  <c r="W161" i="5"/>
  <c r="X250" i="4"/>
  <c r="V161" i="5"/>
  <c r="W250" i="4"/>
  <c r="W144" i="3"/>
  <c r="V250" i="4"/>
  <c r="V144" i="3"/>
  <c r="V187" i="2"/>
  <c r="T161" i="23"/>
  <c r="U161" i="5"/>
  <c r="E18" i="9"/>
  <c r="N44" i="1"/>
  <c r="K41" i="11"/>
  <c r="L44" i="1"/>
  <c r="I41" i="11"/>
  <c r="P44" i="1"/>
  <c r="M41" i="11"/>
  <c r="O44" i="1"/>
  <c r="L41" i="11"/>
  <c r="M44" i="1"/>
  <c r="H70" i="9"/>
  <c r="I70" i="9" s="1"/>
  <c r="F19" i="9"/>
  <c r="F21" i="9"/>
  <c r="M15" i="9"/>
  <c r="M12" i="9"/>
  <c r="F22" i="9"/>
  <c r="F18" i="9"/>
  <c r="M28" i="9"/>
  <c r="F20" i="9"/>
  <c r="M31" i="9"/>
  <c r="M16" i="9"/>
  <c r="M10" i="9"/>
  <c r="E10" i="9"/>
  <c r="F23" i="9"/>
  <c r="E13" i="9"/>
  <c r="M37" i="9"/>
  <c r="M11" i="9"/>
  <c r="M14" i="9"/>
  <c r="M34" i="9"/>
  <c r="M40" i="9"/>
  <c r="E11" i="9"/>
  <c r="E14" i="9"/>
  <c r="M13" i="9"/>
  <c r="H68" i="9"/>
  <c r="H80" i="9"/>
  <c r="M25" i="9"/>
  <c r="M26" i="9"/>
  <c r="M29" i="9"/>
  <c r="E15" i="9"/>
  <c r="E12" i="9"/>
  <c r="E19" i="9"/>
  <c r="M32" i="9"/>
  <c r="M41" i="9"/>
  <c r="M38" i="9"/>
  <c r="I75" i="9"/>
  <c r="M35" i="9"/>
  <c r="V190" i="2" l="1"/>
  <c r="V191" i="2" s="1"/>
  <c r="AE192" i="2"/>
  <c r="AE250" i="4"/>
  <c r="AE187" i="2"/>
  <c r="AE190" i="2" s="1"/>
  <c r="AE191" i="2" s="1"/>
  <c r="AE144" i="3"/>
  <c r="AC161" i="23"/>
  <c r="AD250" i="22"/>
  <c r="AD144" i="21"/>
  <c r="AD161" i="5"/>
  <c r="Q44" i="1"/>
  <c r="M39" i="1"/>
  <c r="N31" i="1"/>
  <c r="P33" i="1"/>
  <c r="P35" i="1"/>
  <c r="P20" i="1"/>
  <c r="P22" i="1"/>
  <c r="N19" i="1"/>
  <c r="M9" i="1"/>
  <c r="P10" i="1"/>
  <c r="N13" i="1"/>
  <c r="O15" i="1"/>
  <c r="O10" i="1"/>
  <c r="N29" i="1"/>
  <c r="O31" i="1"/>
  <c r="L34" i="1"/>
  <c r="P28" i="1"/>
  <c r="M21" i="1"/>
  <c r="N23" i="1"/>
  <c r="M19" i="1"/>
  <c r="N9" i="1"/>
  <c r="L11" i="1"/>
  <c r="O13" i="1"/>
  <c r="P15" i="1"/>
  <c r="N39" i="1"/>
  <c r="O22" i="1"/>
  <c r="O29" i="1"/>
  <c r="P31" i="1"/>
  <c r="N34" i="1"/>
  <c r="O28" i="1"/>
  <c r="N21" i="1"/>
  <c r="O23" i="1"/>
  <c r="L19" i="1"/>
  <c r="O9" i="1"/>
  <c r="N11" i="1"/>
  <c r="P13" i="1"/>
  <c r="P6" i="1"/>
  <c r="P29" i="1"/>
  <c r="M32" i="1"/>
  <c r="O34" i="1"/>
  <c r="N28" i="1"/>
  <c r="O21" i="1"/>
  <c r="P23" i="1"/>
  <c r="L7" i="1"/>
  <c r="P9" i="1"/>
  <c r="O11" i="1"/>
  <c r="L14" i="1"/>
  <c r="O6" i="1"/>
  <c r="M13" i="1"/>
  <c r="N30" i="1"/>
  <c r="N32" i="1"/>
  <c r="P34" i="1"/>
  <c r="L20" i="1"/>
  <c r="L22" i="1"/>
  <c r="N24" i="1"/>
  <c r="O7" i="1"/>
  <c r="L10" i="1"/>
  <c r="P11" i="1"/>
  <c r="N14" i="1"/>
  <c r="N6" i="1"/>
  <c r="M6" i="1"/>
  <c r="O35" i="1"/>
  <c r="P8" i="1"/>
  <c r="O30" i="1"/>
  <c r="O32" i="1"/>
  <c r="L35" i="1"/>
  <c r="M20" i="1"/>
  <c r="M22" i="1"/>
  <c r="P24" i="1"/>
  <c r="M8" i="1"/>
  <c r="M10" i="1"/>
  <c r="O12" i="1"/>
  <c r="O14" i="1"/>
  <c r="M31" i="1"/>
  <c r="O20" i="1"/>
  <c r="N15" i="1"/>
  <c r="P30" i="1"/>
  <c r="P32" i="1"/>
  <c r="M35" i="1"/>
  <c r="N20" i="1"/>
  <c r="N22" i="1"/>
  <c r="P19" i="1"/>
  <c r="N8" i="1"/>
  <c r="N10" i="1"/>
  <c r="P12" i="1"/>
  <c r="L15" i="1"/>
  <c r="L33" i="1"/>
  <c r="O19" i="1"/>
  <c r="M24" i="1"/>
  <c r="M30" i="1"/>
  <c r="M12" i="1"/>
  <c r="O8" i="1"/>
  <c r="N35" i="1"/>
  <c r="M28" i="1"/>
  <c r="X20" i="2"/>
  <c r="L39" i="1"/>
  <c r="M14" i="1"/>
  <c r="P7" i="1"/>
  <c r="N7" i="1"/>
  <c r="M34" i="1"/>
  <c r="M11" i="1"/>
  <c r="X21" i="2"/>
  <c r="L21" i="1"/>
  <c r="O33" i="1"/>
  <c r="P39" i="1"/>
  <c r="M23" i="1"/>
  <c r="AA21" i="2"/>
  <c r="L30" i="1"/>
  <c r="L12" i="1"/>
  <c r="L13" i="1"/>
  <c r="L6" i="1"/>
  <c r="N12" i="1"/>
  <c r="N33" i="1"/>
  <c r="M7" i="1"/>
  <c r="L23" i="1"/>
  <c r="L9" i="1"/>
  <c r="L8" i="1"/>
  <c r="O39" i="1"/>
  <c r="L28" i="1"/>
  <c r="M29" i="1"/>
  <c r="L32" i="1"/>
  <c r="L24" i="1"/>
  <c r="M33" i="1"/>
  <c r="O24" i="1"/>
  <c r="L31" i="1"/>
  <c r="P14" i="1"/>
  <c r="M15" i="1"/>
  <c r="P21" i="1"/>
  <c r="L29" i="1"/>
  <c r="N41" i="11"/>
  <c r="I77" i="9"/>
  <c r="AC71" i="3"/>
  <c r="V75" i="3"/>
  <c r="X184" i="20"/>
  <c r="Y183" i="20"/>
  <c r="Z182" i="20"/>
  <c r="AA181" i="20"/>
  <c r="AB180" i="20"/>
  <c r="AC179" i="20"/>
  <c r="U179" i="20"/>
  <c r="V178" i="20"/>
  <c r="W177" i="20"/>
  <c r="X176" i="20"/>
  <c r="Y175" i="20"/>
  <c r="Z174" i="20"/>
  <c r="AA173" i="20"/>
  <c r="AB172" i="20"/>
  <c r="AC171" i="20"/>
  <c r="U171" i="20"/>
  <c r="V170" i="20"/>
  <c r="W169" i="20"/>
  <c r="X168" i="20"/>
  <c r="Y167" i="20"/>
  <c r="Z166" i="20"/>
  <c r="AA165" i="20"/>
  <c r="AB164" i="20"/>
  <c r="AC163" i="20"/>
  <c r="U163" i="20"/>
  <c r="V162" i="20"/>
  <c r="W161" i="20"/>
  <c r="X160" i="20"/>
  <c r="Y159" i="20"/>
  <c r="Z158" i="20"/>
  <c r="AA157" i="20"/>
  <c r="AB156" i="20"/>
  <c r="AC155" i="20"/>
  <c r="U155" i="20"/>
  <c r="V154" i="20"/>
  <c r="W153" i="20"/>
  <c r="X152" i="20"/>
  <c r="Y151" i="20"/>
  <c r="Z150" i="20"/>
  <c r="AA149" i="20"/>
  <c r="AB148" i="20"/>
  <c r="AC147" i="20"/>
  <c r="U147" i="20"/>
  <c r="V146" i="20"/>
  <c r="W145" i="20"/>
  <c r="X144" i="20"/>
  <c r="Y143" i="20"/>
  <c r="Z142" i="20"/>
  <c r="AA141" i="20"/>
  <c r="AB139" i="20"/>
  <c r="AC138" i="20"/>
  <c r="U138" i="20"/>
  <c r="V137" i="20"/>
  <c r="W136" i="20"/>
  <c r="X135" i="20"/>
  <c r="Y134" i="20"/>
  <c r="Z133" i="20"/>
  <c r="AA132" i="20"/>
  <c r="AB131" i="20"/>
  <c r="AC130" i="20"/>
  <c r="U130" i="20"/>
  <c r="V129" i="20"/>
  <c r="W128" i="20"/>
  <c r="X127" i="20"/>
  <c r="Y126" i="20"/>
  <c r="Z125" i="20"/>
  <c r="AA124" i="20"/>
  <c r="AB123" i="20"/>
  <c r="AC122" i="20"/>
  <c r="U122" i="20"/>
  <c r="V121" i="20"/>
  <c r="W120" i="20"/>
  <c r="X119" i="20"/>
  <c r="Y118" i="20"/>
  <c r="Z117" i="20"/>
  <c r="AB76" i="3"/>
  <c r="W184" i="20"/>
  <c r="X183" i="20"/>
  <c r="Y182" i="20"/>
  <c r="Z181" i="20"/>
  <c r="AA180" i="20"/>
  <c r="AB179" i="20"/>
  <c r="AC178" i="20"/>
  <c r="U178" i="20"/>
  <c r="V177" i="20"/>
  <c r="W176" i="20"/>
  <c r="X175" i="20"/>
  <c r="Y174" i="20"/>
  <c r="Z173" i="20"/>
  <c r="AA172" i="20"/>
  <c r="AB171" i="20"/>
  <c r="AC170" i="20"/>
  <c r="U170" i="20"/>
  <c r="V169" i="20"/>
  <c r="W168" i="20"/>
  <c r="X167" i="20"/>
  <c r="Y166" i="20"/>
  <c r="Z165" i="20"/>
  <c r="AA164" i="20"/>
  <c r="AB163" i="20"/>
  <c r="AC162" i="20"/>
  <c r="U162" i="20"/>
  <c r="V161" i="20"/>
  <c r="W160" i="20"/>
  <c r="X159" i="20"/>
  <c r="Y158" i="20"/>
  <c r="Z157" i="20"/>
  <c r="AA156" i="20"/>
  <c r="AB155" i="20"/>
  <c r="AC154" i="20"/>
  <c r="U154" i="20"/>
  <c r="V153" i="20"/>
  <c r="W152" i="20"/>
  <c r="X151" i="20"/>
  <c r="Y150" i="20"/>
  <c r="Z149" i="20"/>
  <c r="AA148" i="20"/>
  <c r="AB147" i="20"/>
  <c r="AC146" i="20"/>
  <c r="U146" i="20"/>
  <c r="V145" i="20"/>
  <c r="W144" i="20"/>
  <c r="X143" i="20"/>
  <c r="Y142" i="20"/>
  <c r="Z141" i="20"/>
  <c r="AA139" i="20"/>
  <c r="AB138" i="20"/>
  <c r="AC137" i="20"/>
  <c r="U137" i="20"/>
  <c r="V136" i="20"/>
  <c r="W135" i="20"/>
  <c r="X134" i="20"/>
  <c r="Y133" i="20"/>
  <c r="Z132" i="20"/>
  <c r="AA131" i="20"/>
  <c r="AB130" i="20"/>
  <c r="AC129" i="20"/>
  <c r="U129" i="20"/>
  <c r="V128" i="20"/>
  <c r="W127" i="20"/>
  <c r="X126" i="20"/>
  <c r="Y125" i="20"/>
  <c r="Z124" i="20"/>
  <c r="AA123" i="20"/>
  <c r="AB122" i="20"/>
  <c r="AC121" i="20"/>
  <c r="U121" i="20"/>
  <c r="V120" i="20"/>
  <c r="W119" i="20"/>
  <c r="X118" i="20"/>
  <c r="Y117" i="20"/>
  <c r="Z116" i="20"/>
  <c r="AA115" i="20"/>
  <c r="AB114" i="20"/>
  <c r="AC113" i="20"/>
  <c r="U113" i="20"/>
  <c r="V112" i="20"/>
  <c r="W111" i="20"/>
  <c r="AC133" i="3"/>
  <c r="AA71" i="3"/>
  <c r="V184" i="20"/>
  <c r="W183" i="20"/>
  <c r="X182" i="20"/>
  <c r="Y181" i="20"/>
  <c r="Z180" i="20"/>
  <c r="AA179" i="20"/>
  <c r="AB178" i="20"/>
  <c r="AC177" i="20"/>
  <c r="U177" i="20"/>
  <c r="V176" i="20"/>
  <c r="W175" i="20"/>
  <c r="X174" i="20"/>
  <c r="Y173" i="20"/>
  <c r="Z172" i="20"/>
  <c r="AA171" i="20"/>
  <c r="AB170" i="20"/>
  <c r="AC169" i="20"/>
  <c r="U169" i="20"/>
  <c r="V168" i="20"/>
  <c r="W167" i="20"/>
  <c r="X166" i="20"/>
  <c r="Y165" i="20"/>
  <c r="Z164" i="20"/>
  <c r="AA163" i="20"/>
  <c r="AB162" i="20"/>
  <c r="AC161" i="20"/>
  <c r="U161" i="20"/>
  <c r="V160" i="20"/>
  <c r="W159" i="20"/>
  <c r="X158" i="20"/>
  <c r="Y157" i="20"/>
  <c r="Z156" i="20"/>
  <c r="AA155" i="20"/>
  <c r="AB154" i="20"/>
  <c r="AC153" i="20"/>
  <c r="U153" i="20"/>
  <c r="V152" i="20"/>
  <c r="W151" i="20"/>
  <c r="X150" i="20"/>
  <c r="Y149" i="20"/>
  <c r="Z148" i="20"/>
  <c r="AA147" i="20"/>
  <c r="AB146" i="20"/>
  <c r="AC145" i="20"/>
  <c r="U145" i="20"/>
  <c r="V144" i="20"/>
  <c r="W143" i="20"/>
  <c r="X142" i="20"/>
  <c r="Y141" i="20"/>
  <c r="Z139" i="20"/>
  <c r="AA138" i="20"/>
  <c r="AB137" i="20"/>
  <c r="AC136" i="20"/>
  <c r="U136" i="20"/>
  <c r="V135" i="20"/>
  <c r="W134" i="20"/>
  <c r="X133" i="20"/>
  <c r="Y132" i="20"/>
  <c r="Z131" i="20"/>
  <c r="AA130" i="20"/>
  <c r="AB129" i="20"/>
  <c r="AC128" i="20"/>
  <c r="U128" i="20"/>
  <c r="V127" i="20"/>
  <c r="W126" i="20"/>
  <c r="X125" i="20"/>
  <c r="Y124" i="20"/>
  <c r="Z123" i="20"/>
  <c r="AA122" i="20"/>
  <c r="AB121" i="20"/>
  <c r="AC120" i="20"/>
  <c r="U120" i="20"/>
  <c r="V119" i="20"/>
  <c r="W118" i="20"/>
  <c r="X117" i="20"/>
  <c r="Y116" i="20"/>
  <c r="Z115" i="20"/>
  <c r="AA114" i="20"/>
  <c r="AB113" i="20"/>
  <c r="AC112" i="20"/>
  <c r="U112" i="20"/>
  <c r="V111" i="20"/>
  <c r="AB136" i="3"/>
  <c r="Y76" i="3"/>
  <c r="AC184" i="20"/>
  <c r="U184" i="20"/>
  <c r="V183" i="20"/>
  <c r="W182" i="20"/>
  <c r="X181" i="20"/>
  <c r="Y180" i="20"/>
  <c r="Z179" i="20"/>
  <c r="AA178" i="20"/>
  <c r="K12" i="11" s="1"/>
  <c r="AB177" i="20"/>
  <c r="AC176" i="20"/>
  <c r="U176" i="20"/>
  <c r="V175" i="20"/>
  <c r="W174" i="20"/>
  <c r="X173" i="20"/>
  <c r="Y172" i="20"/>
  <c r="Z171" i="20"/>
  <c r="AA170" i="20"/>
  <c r="AB169" i="20"/>
  <c r="AC168" i="20"/>
  <c r="U168" i="20"/>
  <c r="V167" i="20"/>
  <c r="W166" i="20"/>
  <c r="X165" i="20"/>
  <c r="Y164" i="20"/>
  <c r="Z163" i="20"/>
  <c r="AA162" i="20"/>
  <c r="AB161" i="20"/>
  <c r="AC160" i="20"/>
  <c r="U160" i="20"/>
  <c r="V159" i="20"/>
  <c r="W158" i="20"/>
  <c r="X157" i="20"/>
  <c r="Y156" i="20"/>
  <c r="Z155" i="20"/>
  <c r="AA154" i="20"/>
  <c r="AB153" i="20"/>
  <c r="AC152" i="20"/>
  <c r="U152" i="20"/>
  <c r="V151" i="20"/>
  <c r="W150" i="20"/>
  <c r="X149" i="20"/>
  <c r="Y148" i="20"/>
  <c r="Z147" i="20"/>
  <c r="AA146" i="20"/>
  <c r="AB145" i="20"/>
  <c r="AC144" i="20"/>
  <c r="U144" i="20"/>
  <c r="V143" i="20"/>
  <c r="W142" i="20"/>
  <c r="X141" i="20"/>
  <c r="Y139" i="20"/>
  <c r="Z138" i="20"/>
  <c r="AA137" i="20"/>
  <c r="AB136" i="20"/>
  <c r="AC135" i="20"/>
  <c r="U135" i="20"/>
  <c r="V134" i="20"/>
  <c r="W133" i="20"/>
  <c r="X132" i="20"/>
  <c r="Y131" i="20"/>
  <c r="Z130" i="20"/>
  <c r="AA129" i="20"/>
  <c r="AB128" i="20"/>
  <c r="AC127" i="20"/>
  <c r="U127" i="20"/>
  <c r="V126" i="20"/>
  <c r="W125" i="20"/>
  <c r="X124" i="20"/>
  <c r="Y123" i="20"/>
  <c r="Z122" i="20"/>
  <c r="AA121" i="20"/>
  <c r="AB120" i="20"/>
  <c r="Y77" i="3"/>
  <c r="AB184" i="20"/>
  <c r="AC183" i="20"/>
  <c r="U183" i="20"/>
  <c r="V182" i="20"/>
  <c r="W181" i="20"/>
  <c r="X180" i="20"/>
  <c r="Y179" i="20"/>
  <c r="Z178" i="20"/>
  <c r="AA177" i="20"/>
  <c r="AB176" i="20"/>
  <c r="AC175" i="20"/>
  <c r="U175" i="20"/>
  <c r="V174" i="20"/>
  <c r="W173" i="20"/>
  <c r="X172" i="20"/>
  <c r="Y171" i="20"/>
  <c r="Z170" i="20"/>
  <c r="AA169" i="20"/>
  <c r="AB168" i="20"/>
  <c r="AC167" i="20"/>
  <c r="U167" i="20"/>
  <c r="V166" i="20"/>
  <c r="W165" i="20"/>
  <c r="X164" i="20"/>
  <c r="Y163" i="20"/>
  <c r="Z162" i="20"/>
  <c r="AA161" i="20"/>
  <c r="AB160" i="20"/>
  <c r="AC159" i="20"/>
  <c r="U159" i="20"/>
  <c r="V158" i="20"/>
  <c r="W157" i="20"/>
  <c r="X156" i="20"/>
  <c r="Y155" i="20"/>
  <c r="Z154" i="20"/>
  <c r="AA153" i="20"/>
  <c r="AB152" i="20"/>
  <c r="AC151" i="20"/>
  <c r="U151" i="20"/>
  <c r="V150" i="20"/>
  <c r="W149" i="20"/>
  <c r="X148" i="20"/>
  <c r="Y147" i="20"/>
  <c r="Z146" i="20"/>
  <c r="AA145" i="20"/>
  <c r="AB144" i="20"/>
  <c r="AC143" i="20"/>
  <c r="U143" i="20"/>
  <c r="V142" i="20"/>
  <c r="W141" i="20"/>
  <c r="X139" i="20"/>
  <c r="Y138" i="20"/>
  <c r="Z137" i="20"/>
  <c r="AA136" i="20"/>
  <c r="AB135" i="20"/>
  <c r="AC134" i="20"/>
  <c r="U134" i="20"/>
  <c r="V133" i="20"/>
  <c r="W132" i="20"/>
  <c r="X131" i="20"/>
  <c r="Y130" i="20"/>
  <c r="Z129" i="20"/>
  <c r="AA128" i="20"/>
  <c r="AB127" i="20"/>
  <c r="AB74" i="3"/>
  <c r="Z184" i="20"/>
  <c r="AA183" i="20"/>
  <c r="AB182" i="20"/>
  <c r="AC181" i="20"/>
  <c r="U181" i="20"/>
  <c r="V180" i="20"/>
  <c r="W179" i="20"/>
  <c r="X178" i="20"/>
  <c r="Y177" i="20"/>
  <c r="Z176" i="20"/>
  <c r="AA175" i="20"/>
  <c r="AB174" i="20"/>
  <c r="AC173" i="20"/>
  <c r="U173" i="20"/>
  <c r="V172" i="20"/>
  <c r="W171" i="20"/>
  <c r="X170" i="20"/>
  <c r="Y169" i="20"/>
  <c r="Z168" i="20"/>
  <c r="AA167" i="20"/>
  <c r="AB166" i="20"/>
  <c r="AC165" i="20"/>
  <c r="U165" i="20"/>
  <c r="V164" i="20"/>
  <c r="W163" i="20"/>
  <c r="X162" i="20"/>
  <c r="Y161" i="20"/>
  <c r="Z160" i="20"/>
  <c r="AA159" i="20"/>
  <c r="AB158" i="20"/>
  <c r="AC157" i="20"/>
  <c r="U157" i="20"/>
  <c r="V156" i="20"/>
  <c r="W155" i="20"/>
  <c r="X154" i="20"/>
  <c r="Y153" i="20"/>
  <c r="Z152" i="20"/>
  <c r="AA151" i="20"/>
  <c r="AB150" i="20"/>
  <c r="L10" i="11" s="1"/>
  <c r="AC149" i="20"/>
  <c r="U149" i="20"/>
  <c r="V148" i="20"/>
  <c r="W147" i="20"/>
  <c r="X146" i="20"/>
  <c r="Y145" i="20"/>
  <c r="Z144" i="20"/>
  <c r="AA143" i="20"/>
  <c r="AB142" i="20"/>
  <c r="AC141" i="20"/>
  <c r="U141" i="20"/>
  <c r="V139" i="20"/>
  <c r="W138" i="20"/>
  <c r="X137" i="20"/>
  <c r="Y136" i="20"/>
  <c r="Z135" i="20"/>
  <c r="AA134" i="20"/>
  <c r="AB133" i="20"/>
  <c r="AC132" i="20"/>
  <c r="U132" i="20"/>
  <c r="V131" i="20"/>
  <c r="W130" i="20"/>
  <c r="X129" i="20"/>
  <c r="Y128" i="20"/>
  <c r="Z127" i="20"/>
  <c r="AA126" i="20"/>
  <c r="AB125" i="20"/>
  <c r="AC124" i="20"/>
  <c r="U124" i="20"/>
  <c r="V123" i="20"/>
  <c r="W122" i="20"/>
  <c r="X121" i="20"/>
  <c r="Y120" i="20"/>
  <c r="Z119" i="20"/>
  <c r="AA118" i="20"/>
  <c r="AB117" i="20"/>
  <c r="AC116" i="20"/>
  <c r="U116" i="20"/>
  <c r="V115" i="20"/>
  <c r="W114" i="20"/>
  <c r="X113" i="20"/>
  <c r="Y112" i="20"/>
  <c r="Z111" i="20"/>
  <c r="AA110" i="20"/>
  <c r="AB109" i="20"/>
  <c r="AA184" i="20"/>
  <c r="K14" i="11" s="1"/>
  <c r="V181" i="20"/>
  <c r="Z177" i="20"/>
  <c r="U174" i="20"/>
  <c r="Y170" i="20"/>
  <c r="AC166" i="20"/>
  <c r="X163" i="20"/>
  <c r="AB159" i="20"/>
  <c r="W156" i="20"/>
  <c r="AA152" i="20"/>
  <c r="V149" i="20"/>
  <c r="Z145" i="20"/>
  <c r="U142" i="20"/>
  <c r="Y137" i="20"/>
  <c r="AC133" i="20"/>
  <c r="X130" i="20"/>
  <c r="AC126" i="20"/>
  <c r="AB124" i="20"/>
  <c r="X122" i="20"/>
  <c r="AC119" i="20"/>
  <c r="V118" i="20"/>
  <c r="AA116" i="20"/>
  <c r="W115" i="20"/>
  <c r="AA113" i="20"/>
  <c r="X112" i="20"/>
  <c r="AC110" i="20"/>
  <c r="AC109" i="20"/>
  <c r="AC108" i="20"/>
  <c r="U108" i="20"/>
  <c r="V107" i="20"/>
  <c r="W106" i="20"/>
  <c r="X105" i="20"/>
  <c r="Y104" i="20"/>
  <c r="Z103" i="20"/>
  <c r="AA102" i="20"/>
  <c r="AB101" i="20"/>
  <c r="AC100" i="20"/>
  <c r="U100" i="20"/>
  <c r="V99" i="20"/>
  <c r="W98" i="20"/>
  <c r="X97" i="20"/>
  <c r="Y96" i="20"/>
  <c r="Z95" i="20"/>
  <c r="AA94" i="20"/>
  <c r="AB93" i="20"/>
  <c r="AC92" i="20"/>
  <c r="U92" i="20"/>
  <c r="V91" i="20"/>
  <c r="W90" i="20"/>
  <c r="X89" i="20"/>
  <c r="Y88" i="20"/>
  <c r="Z87" i="20"/>
  <c r="AA86" i="20"/>
  <c r="AB85" i="20"/>
  <c r="AC84" i="20"/>
  <c r="U84" i="20"/>
  <c r="V83" i="20"/>
  <c r="W82" i="20"/>
  <c r="X81" i="20"/>
  <c r="Y80" i="20"/>
  <c r="Z79" i="20"/>
  <c r="AA78" i="20"/>
  <c r="AB77" i="20"/>
  <c r="AC76" i="20"/>
  <c r="U76" i="20"/>
  <c r="V75" i="20"/>
  <c r="W74" i="20"/>
  <c r="X73" i="20"/>
  <c r="Y72" i="20"/>
  <c r="Z71" i="20"/>
  <c r="AA70" i="20"/>
  <c r="AB69" i="20"/>
  <c r="AC67" i="20"/>
  <c r="U67" i="20"/>
  <c r="V66" i="20"/>
  <c r="W65" i="20"/>
  <c r="X64" i="20"/>
  <c r="Y63" i="20"/>
  <c r="Z62" i="20"/>
  <c r="AA61" i="20"/>
  <c r="AB60" i="20"/>
  <c r="AC59" i="20"/>
  <c r="U59" i="20"/>
  <c r="V58" i="20"/>
  <c r="W57" i="20"/>
  <c r="Y184" i="20"/>
  <c r="AC180" i="20"/>
  <c r="X177" i="20"/>
  <c r="AB173" i="20"/>
  <c r="W170" i="20"/>
  <c r="AA166" i="20"/>
  <c r="V163" i="20"/>
  <c r="Z159" i="20"/>
  <c r="U156" i="20"/>
  <c r="Y152" i="20"/>
  <c r="AC148" i="20"/>
  <c r="X145" i="20"/>
  <c r="AB141" i="20"/>
  <c r="W137" i="20"/>
  <c r="AA133" i="20"/>
  <c r="V130" i="20"/>
  <c r="AB126" i="20"/>
  <c r="W124" i="20"/>
  <c r="V122" i="20"/>
  <c r="AB119" i="20"/>
  <c r="U118" i="20"/>
  <c r="X116" i="20"/>
  <c r="U115" i="20"/>
  <c r="Z113" i="20"/>
  <c r="W112" i="20"/>
  <c r="AB110" i="20"/>
  <c r="AA109" i="20"/>
  <c r="AB108" i="20"/>
  <c r="AC107" i="20"/>
  <c r="U107" i="20"/>
  <c r="V106" i="20"/>
  <c r="W105" i="20"/>
  <c r="X104" i="20"/>
  <c r="Y103" i="20"/>
  <c r="Z102" i="20"/>
  <c r="AA101" i="20"/>
  <c r="AB100" i="20"/>
  <c r="AC99" i="20"/>
  <c r="U99" i="20"/>
  <c r="V98" i="20"/>
  <c r="W97" i="20"/>
  <c r="X96" i="20"/>
  <c r="Y95" i="20"/>
  <c r="Z94" i="20"/>
  <c r="AA93" i="20"/>
  <c r="AB92" i="20"/>
  <c r="AC91" i="20"/>
  <c r="U91" i="20"/>
  <c r="V90" i="20"/>
  <c r="W89" i="20"/>
  <c r="X88" i="20"/>
  <c r="Y87" i="20"/>
  <c r="AB183" i="20"/>
  <c r="W180" i="20"/>
  <c r="AA176" i="20"/>
  <c r="V173" i="20"/>
  <c r="Z169" i="20"/>
  <c r="U166" i="20"/>
  <c r="Y162" i="20"/>
  <c r="AC158" i="20"/>
  <c r="X155" i="20"/>
  <c r="AB151" i="20"/>
  <c r="W148" i="20"/>
  <c r="AA144" i="20"/>
  <c r="V141" i="20"/>
  <c r="Z136" i="20"/>
  <c r="U133" i="20"/>
  <c r="Y129" i="20"/>
  <c r="Z126" i="20"/>
  <c r="V124" i="20"/>
  <c r="Z121" i="20"/>
  <c r="AA119" i="20"/>
  <c r="AC117" i="20"/>
  <c r="W116" i="20"/>
  <c r="AC114" i="20"/>
  <c r="Y113" i="20"/>
  <c r="AC111" i="20"/>
  <c r="Z110" i="20"/>
  <c r="Z109" i="20"/>
  <c r="AA108" i="20"/>
  <c r="AB107" i="20"/>
  <c r="AC106" i="20"/>
  <c r="U106" i="20"/>
  <c r="V105" i="20"/>
  <c r="W104" i="20"/>
  <c r="X103" i="20"/>
  <c r="Y102" i="20"/>
  <c r="Z101" i="20"/>
  <c r="AA100" i="20"/>
  <c r="AB99" i="20"/>
  <c r="AC98" i="20"/>
  <c r="U98" i="20"/>
  <c r="V97" i="20"/>
  <c r="W96" i="20"/>
  <c r="X95" i="20"/>
  <c r="Y94" i="20"/>
  <c r="Z93" i="20"/>
  <c r="AA92" i="20"/>
  <c r="AB91" i="20"/>
  <c r="AC90" i="20"/>
  <c r="U90" i="20"/>
  <c r="V89" i="20"/>
  <c r="W88" i="20"/>
  <c r="X87" i="20"/>
  <c r="Y86" i="20"/>
  <c r="Z85" i="20"/>
  <c r="AA84" i="20"/>
  <c r="AB83" i="20"/>
  <c r="AC82" i="20"/>
  <c r="U82" i="20"/>
  <c r="V81" i="20"/>
  <c r="W80" i="20"/>
  <c r="X79" i="20"/>
  <c r="Y78" i="20"/>
  <c r="Z77" i="20"/>
  <c r="AA76" i="20"/>
  <c r="AB75" i="20"/>
  <c r="AC74" i="20"/>
  <c r="U74" i="20"/>
  <c r="V73" i="20"/>
  <c r="W72" i="20"/>
  <c r="X71" i="20"/>
  <c r="Y70" i="20"/>
  <c r="Z69" i="20"/>
  <c r="AA67" i="20"/>
  <c r="AB66" i="20"/>
  <c r="AC65" i="20"/>
  <c r="U65" i="20"/>
  <c r="V64" i="20"/>
  <c r="W63" i="20"/>
  <c r="X62" i="20"/>
  <c r="Y61" i="20"/>
  <c r="Z60" i="20"/>
  <c r="AA59" i="20"/>
  <c r="AB58" i="20"/>
  <c r="AC57" i="20"/>
  <c r="U57" i="20"/>
  <c r="V56" i="20"/>
  <c r="Z183" i="20"/>
  <c r="U180" i="20"/>
  <c r="Y176" i="20"/>
  <c r="AC172" i="20"/>
  <c r="X169" i="20"/>
  <c r="AB165" i="20"/>
  <c r="W162" i="20"/>
  <c r="AA158" i="20"/>
  <c r="V155" i="20"/>
  <c r="Z151" i="20"/>
  <c r="U148" i="20"/>
  <c r="Y144" i="20"/>
  <c r="AC139" i="20"/>
  <c r="X136" i="20"/>
  <c r="AB132" i="20"/>
  <c r="W129" i="20"/>
  <c r="U126" i="20"/>
  <c r="AC123" i="20"/>
  <c r="Y121" i="20"/>
  <c r="Y119" i="20"/>
  <c r="AA117" i="20"/>
  <c r="V116" i="20"/>
  <c r="Z114" i="20"/>
  <c r="W113" i="20"/>
  <c r="AB111" i="20"/>
  <c r="Y110" i="20"/>
  <c r="Y109" i="20"/>
  <c r="Z108" i="20"/>
  <c r="AA107" i="20"/>
  <c r="AB106" i="20"/>
  <c r="AC105" i="20"/>
  <c r="U105" i="20"/>
  <c r="V104" i="20"/>
  <c r="W103" i="20"/>
  <c r="X102" i="20"/>
  <c r="Y101" i="20"/>
  <c r="Z100" i="20"/>
  <c r="AA99" i="20"/>
  <c r="AB98" i="20"/>
  <c r="AC97" i="20"/>
  <c r="U97" i="20"/>
  <c r="V96" i="20"/>
  <c r="W95" i="20"/>
  <c r="X94" i="20"/>
  <c r="Y93" i="20"/>
  <c r="Z92" i="20"/>
  <c r="AA91" i="20"/>
  <c r="AB90" i="20"/>
  <c r="AC89" i="20"/>
  <c r="U89" i="20"/>
  <c r="V88" i="20"/>
  <c r="W87" i="20"/>
  <c r="X86" i="20"/>
  <c r="Y85" i="20"/>
  <c r="Z84" i="20"/>
  <c r="AA83" i="20"/>
  <c r="AB82" i="20"/>
  <c r="AC81" i="20"/>
  <c r="U81" i="20"/>
  <c r="V80" i="20"/>
  <c r="W79" i="20"/>
  <c r="X78" i="20"/>
  <c r="Y77" i="20"/>
  <c r="Z76" i="20"/>
  <c r="AA75" i="20"/>
  <c r="AB74" i="20"/>
  <c r="AC73" i="20"/>
  <c r="U73" i="20"/>
  <c r="V72" i="20"/>
  <c r="W71" i="20"/>
  <c r="X70" i="20"/>
  <c r="Y69" i="20"/>
  <c r="Z67" i="20"/>
  <c r="AA66" i="20"/>
  <c r="AB65" i="20"/>
  <c r="AC64" i="20"/>
  <c r="U64" i="20"/>
  <c r="V63" i="20"/>
  <c r="W62" i="20"/>
  <c r="X61" i="20"/>
  <c r="Y60" i="20"/>
  <c r="Z59" i="20"/>
  <c r="AA58" i="20"/>
  <c r="AB57" i="20"/>
  <c r="AC56" i="20"/>
  <c r="AC182" i="20"/>
  <c r="X179" i="20"/>
  <c r="AB175" i="20"/>
  <c r="W172" i="20"/>
  <c r="AA168" i="20"/>
  <c r="V165" i="20"/>
  <c r="Z161" i="20"/>
  <c r="U158" i="20"/>
  <c r="Y154" i="20"/>
  <c r="AC150" i="20"/>
  <c r="X147" i="20"/>
  <c r="AB143" i="20"/>
  <c r="W139" i="20"/>
  <c r="AA135" i="20"/>
  <c r="V132" i="20"/>
  <c r="Z128" i="20"/>
  <c r="AC125" i="20"/>
  <c r="X123" i="20"/>
  <c r="W121" i="20"/>
  <c r="U119" i="20"/>
  <c r="W117" i="20"/>
  <c r="AC115" i="20"/>
  <c r="Y114" i="20"/>
  <c r="V113" i="20"/>
  <c r="AA111" i="20"/>
  <c r="X110" i="20"/>
  <c r="X109" i="20"/>
  <c r="Y108" i="20"/>
  <c r="Z107" i="20"/>
  <c r="AA106" i="20"/>
  <c r="AB105" i="20"/>
  <c r="AC104" i="20"/>
  <c r="U104" i="20"/>
  <c r="V103" i="20"/>
  <c r="W102" i="20"/>
  <c r="X101" i="20"/>
  <c r="Y100" i="20"/>
  <c r="Z99" i="20"/>
  <c r="AA98" i="20"/>
  <c r="AB97" i="20"/>
  <c r="AC96" i="20"/>
  <c r="U96" i="20"/>
  <c r="V95" i="20"/>
  <c r="W94" i="20"/>
  <c r="X93" i="20"/>
  <c r="Y92" i="20"/>
  <c r="Z91" i="20"/>
  <c r="AA90" i="20"/>
  <c r="AB89" i="20"/>
  <c r="AC88" i="20"/>
  <c r="U88" i="20"/>
  <c r="V87" i="20"/>
  <c r="W86" i="20"/>
  <c r="X85" i="20"/>
  <c r="Y84" i="20"/>
  <c r="Z83" i="20"/>
  <c r="AA82" i="20"/>
  <c r="AB81" i="20"/>
  <c r="AC80" i="20"/>
  <c r="U80" i="20"/>
  <c r="V79" i="20"/>
  <c r="W78" i="20"/>
  <c r="X77" i="20"/>
  <c r="Y76" i="20"/>
  <c r="Z75" i="20"/>
  <c r="AA74" i="20"/>
  <c r="AB73" i="20"/>
  <c r="AC72" i="20"/>
  <c r="U72" i="20"/>
  <c r="V71" i="20"/>
  <c r="W70" i="20"/>
  <c r="X69" i="20"/>
  <c r="Y67" i="20"/>
  <c r="Z66" i="20"/>
  <c r="AA65" i="20"/>
  <c r="AB64" i="20"/>
  <c r="AC63" i="20"/>
  <c r="U63" i="20"/>
  <c r="V62" i="20"/>
  <c r="W61" i="20"/>
  <c r="X60" i="20"/>
  <c r="Y59" i="20"/>
  <c r="Z58" i="20"/>
  <c r="AA57" i="20"/>
  <c r="AB56" i="20"/>
  <c r="AA182" i="20"/>
  <c r="AA174" i="20"/>
  <c r="K11" i="11" s="1"/>
  <c r="W164" i="20"/>
  <c r="W154" i="20"/>
  <c r="W146" i="20"/>
  <c r="AB134" i="20"/>
  <c r="AA125" i="20"/>
  <c r="X120" i="20"/>
  <c r="Y115" i="20"/>
  <c r="Y111" i="20"/>
  <c r="U109" i="20"/>
  <c r="Y106" i="20"/>
  <c r="AC103" i="20"/>
  <c r="AC101" i="20"/>
  <c r="X99" i="20"/>
  <c r="AB96" i="20"/>
  <c r="AB94" i="20"/>
  <c r="W92" i="20"/>
  <c r="AA89" i="20"/>
  <c r="AA87" i="20"/>
  <c r="AA85" i="20"/>
  <c r="AC83" i="20"/>
  <c r="V82" i="20"/>
  <c r="X80" i="20"/>
  <c r="Z78" i="20"/>
  <c r="AB76" i="20"/>
  <c r="U75" i="20"/>
  <c r="W73" i="20"/>
  <c r="Y71" i="20"/>
  <c r="AA69" i="20"/>
  <c r="AC66" i="20"/>
  <c r="V65" i="20"/>
  <c r="X63" i="20"/>
  <c r="Z61" i="20"/>
  <c r="AB59" i="20"/>
  <c r="U58" i="20"/>
  <c r="X56" i="20"/>
  <c r="X55" i="20"/>
  <c r="Y54" i="20"/>
  <c r="Z53" i="20"/>
  <c r="AA52" i="20"/>
  <c r="AB51" i="20"/>
  <c r="AC50" i="20"/>
  <c r="U50" i="20"/>
  <c r="V49" i="20"/>
  <c r="W48" i="20"/>
  <c r="X47" i="20"/>
  <c r="Y46" i="20"/>
  <c r="Z45" i="20"/>
  <c r="AA44" i="20"/>
  <c r="AB43" i="20"/>
  <c r="AC42" i="20"/>
  <c r="U42" i="20"/>
  <c r="V40" i="20"/>
  <c r="W39" i="20"/>
  <c r="X38" i="20"/>
  <c r="Y37" i="20"/>
  <c r="Z36" i="20"/>
  <c r="AA35" i="20"/>
  <c r="AB34" i="20"/>
  <c r="AC33" i="20"/>
  <c r="U33" i="20"/>
  <c r="V32" i="20"/>
  <c r="W31" i="20"/>
  <c r="X30" i="20"/>
  <c r="Y29" i="20"/>
  <c r="Z28" i="20"/>
  <c r="AA27" i="20"/>
  <c r="AB26" i="20"/>
  <c r="AC25" i="20"/>
  <c r="U25" i="20"/>
  <c r="V24" i="20"/>
  <c r="W23" i="20"/>
  <c r="X22" i="20"/>
  <c r="Y21" i="20"/>
  <c r="Z20" i="20"/>
  <c r="AA19" i="20"/>
  <c r="AB18" i="20"/>
  <c r="AC17" i="20"/>
  <c r="U17" i="20"/>
  <c r="V16" i="20"/>
  <c r="W15" i="20"/>
  <c r="X14" i="20"/>
  <c r="Y13" i="20"/>
  <c r="Z12" i="20"/>
  <c r="AA11" i="20"/>
  <c r="AB10" i="20"/>
  <c r="U182" i="20"/>
  <c r="U172" i="20"/>
  <c r="U164" i="20"/>
  <c r="Z153" i="20"/>
  <c r="Z143" i="20"/>
  <c r="Z134" i="20"/>
  <c r="V125" i="20"/>
  <c r="AC118" i="20"/>
  <c r="X115" i="20"/>
  <c r="X111" i="20"/>
  <c r="X108" i="20"/>
  <c r="X106" i="20"/>
  <c r="AB103" i="20"/>
  <c r="W101" i="20"/>
  <c r="W99" i="20"/>
  <c r="AA96" i="20"/>
  <c r="V94" i="20"/>
  <c r="V92" i="20"/>
  <c r="Z89" i="20"/>
  <c r="U87" i="20"/>
  <c r="W85" i="20"/>
  <c r="Y83" i="20"/>
  <c r="AA81" i="20"/>
  <c r="AC79" i="20"/>
  <c r="V78" i="20"/>
  <c r="X76" i="20"/>
  <c r="Z74" i="20"/>
  <c r="AB72" i="20"/>
  <c r="U71" i="20"/>
  <c r="W69" i="20"/>
  <c r="Y66" i="20"/>
  <c r="AA64" i="20"/>
  <c r="AC62" i="20"/>
  <c r="V61" i="20"/>
  <c r="X59" i="20"/>
  <c r="Z57" i="20"/>
  <c r="W56" i="20"/>
  <c r="W55" i="20"/>
  <c r="X54" i="20"/>
  <c r="Y53" i="20"/>
  <c r="Z52" i="20"/>
  <c r="AA51" i="20"/>
  <c r="AB50" i="20"/>
  <c r="AC49" i="20"/>
  <c r="U49" i="20"/>
  <c r="V48" i="20"/>
  <c r="W47" i="20"/>
  <c r="X46" i="20"/>
  <c r="Y45" i="20"/>
  <c r="Z44" i="20"/>
  <c r="AA43" i="20"/>
  <c r="AB42" i="20"/>
  <c r="AC40" i="20"/>
  <c r="U40" i="20"/>
  <c r="V39" i="20"/>
  <c r="W38" i="20"/>
  <c r="X37" i="20"/>
  <c r="Y36" i="20"/>
  <c r="Z35" i="20"/>
  <c r="AA34" i="20"/>
  <c r="AB33" i="20"/>
  <c r="AC32" i="20"/>
  <c r="U32" i="20"/>
  <c r="V31" i="20"/>
  <c r="W30" i="20"/>
  <c r="X29" i="20"/>
  <c r="Y28" i="20"/>
  <c r="Z27" i="20"/>
  <c r="AA26" i="20"/>
  <c r="AB25" i="20"/>
  <c r="AC24" i="20"/>
  <c r="U24" i="20"/>
  <c r="V23" i="20"/>
  <c r="W22" i="20"/>
  <c r="X21" i="20"/>
  <c r="Y20" i="20"/>
  <c r="Z19" i="20"/>
  <c r="AA18" i="20"/>
  <c r="AB17" i="20"/>
  <c r="AC16" i="20"/>
  <c r="U16" i="20"/>
  <c r="V15" i="20"/>
  <c r="W14" i="20"/>
  <c r="X13" i="20"/>
  <c r="Y12" i="20"/>
  <c r="AB181" i="20"/>
  <c r="X171" i="20"/>
  <c r="X161" i="20"/>
  <c r="X153" i="20"/>
  <c r="AC142" i="20"/>
  <c r="AC131" i="20"/>
  <c r="U125" i="20"/>
  <c r="AB118" i="20"/>
  <c r="X114" i="20"/>
  <c r="U111" i="20"/>
  <c r="W108" i="20"/>
  <c r="AA105" i="20"/>
  <c r="AA103" i="20"/>
  <c r="V101" i="20"/>
  <c r="Z98" i="20"/>
  <c r="Z96" i="20"/>
  <c r="U94" i="20"/>
  <c r="Y91" i="20"/>
  <c r="Y89" i="20"/>
  <c r="AC86" i="20"/>
  <c r="V85" i="20"/>
  <c r="X83" i="20"/>
  <c r="Z81" i="20"/>
  <c r="AB79" i="20"/>
  <c r="U78" i="20"/>
  <c r="W76" i="20"/>
  <c r="Y74" i="20"/>
  <c r="AA72" i="20"/>
  <c r="AC70" i="20"/>
  <c r="V69" i="20"/>
  <c r="X66" i="20"/>
  <c r="Z64" i="20"/>
  <c r="AB62" i="20"/>
  <c r="U61" i="20"/>
  <c r="W59" i="20"/>
  <c r="Y57" i="20"/>
  <c r="U56" i="20"/>
  <c r="V55" i="20"/>
  <c r="W54" i="20"/>
  <c r="X53" i="20"/>
  <c r="Y52" i="20"/>
  <c r="Z51" i="20"/>
  <c r="AA50" i="20"/>
  <c r="AB49" i="20"/>
  <c r="AC48" i="20"/>
  <c r="U48" i="20"/>
  <c r="V47" i="20"/>
  <c r="W46" i="20"/>
  <c r="X45" i="20"/>
  <c r="Y44" i="20"/>
  <c r="Z43" i="20"/>
  <c r="AA42" i="20"/>
  <c r="AB40" i="20"/>
  <c r="AC39" i="20"/>
  <c r="U39" i="20"/>
  <c r="V38" i="20"/>
  <c r="W37" i="20"/>
  <c r="X36" i="20"/>
  <c r="Y35" i="20"/>
  <c r="Z34" i="20"/>
  <c r="AA33" i="20"/>
  <c r="AB32" i="20"/>
  <c r="AC31" i="20"/>
  <c r="U31" i="20"/>
  <c r="V30" i="20"/>
  <c r="W29" i="20"/>
  <c r="X28" i="20"/>
  <c r="Y27" i="20"/>
  <c r="Z26" i="20"/>
  <c r="AA25" i="20"/>
  <c r="AB24" i="20"/>
  <c r="AC23" i="20"/>
  <c r="U23" i="20"/>
  <c r="V22" i="20"/>
  <c r="W21" i="20"/>
  <c r="X20" i="20"/>
  <c r="Y19" i="20"/>
  <c r="Z18" i="20"/>
  <c r="AA17" i="20"/>
  <c r="AB16" i="20"/>
  <c r="AC15" i="20"/>
  <c r="U15" i="20"/>
  <c r="V14" i="20"/>
  <c r="W13" i="20"/>
  <c r="X12" i="20"/>
  <c r="Y11" i="20"/>
  <c r="V179" i="20"/>
  <c r="Z167" i="20"/>
  <c r="U150" i="20"/>
  <c r="Y135" i="20"/>
  <c r="Y122" i="20"/>
  <c r="V114" i="20"/>
  <c r="W109" i="20"/>
  <c r="Y105" i="20"/>
  <c r="U102" i="20"/>
  <c r="AA97" i="20"/>
  <c r="AC93" i="20"/>
  <c r="Y90" i="20"/>
  <c r="Z86" i="20"/>
  <c r="V84" i="20"/>
  <c r="AB80" i="20"/>
  <c r="AC77" i="20"/>
  <c r="X75" i="20"/>
  <c r="X72" i="20"/>
  <c r="AC69" i="20"/>
  <c r="Z65" i="20"/>
  <c r="AA62" i="20"/>
  <c r="V60" i="20"/>
  <c r="V57" i="20"/>
  <c r="Y55" i="20"/>
  <c r="AC53" i="20"/>
  <c r="X52" i="20"/>
  <c r="V51" i="20"/>
  <c r="Z49" i="20"/>
  <c r="X48" i="20"/>
  <c r="AB46" i="20"/>
  <c r="W45" i="20"/>
  <c r="U44" i="20"/>
  <c r="Y42" i="20"/>
  <c r="W40" i="20"/>
  <c r="AA38" i="20"/>
  <c r="V37" i="20"/>
  <c r="AC35" i="20"/>
  <c r="X34" i="20"/>
  <c r="V33" i="20"/>
  <c r="Z31" i="20"/>
  <c r="U30" i="20"/>
  <c r="AB28" i="20"/>
  <c r="W27" i="20"/>
  <c r="U26" i="20"/>
  <c r="Y24" i="20"/>
  <c r="AC22" i="20"/>
  <c r="AA21" i="20"/>
  <c r="V20" i="20"/>
  <c r="AC18" i="20"/>
  <c r="X17" i="20"/>
  <c r="AB15" i="20"/>
  <c r="Z14" i="20"/>
  <c r="U13" i="20"/>
  <c r="AB11" i="20"/>
  <c r="Z10" i="20"/>
  <c r="AA9" i="20"/>
  <c r="AB8" i="20"/>
  <c r="AC7" i="20"/>
  <c r="U7" i="20"/>
  <c r="V6" i="20"/>
  <c r="AB158" i="23"/>
  <c r="M34" i="11" s="1"/>
  <c r="T158" i="23"/>
  <c r="U156" i="23"/>
  <c r="U157" i="23" s="1"/>
  <c r="V154" i="23"/>
  <c r="W153" i="23"/>
  <c r="X152" i="23"/>
  <c r="Y151" i="23"/>
  <c r="Z150" i="23"/>
  <c r="AA149" i="23"/>
  <c r="AB148" i="23"/>
  <c r="T148" i="23"/>
  <c r="U147" i="23"/>
  <c r="V146" i="23"/>
  <c r="W145" i="23"/>
  <c r="X144" i="23"/>
  <c r="Y143" i="23"/>
  <c r="Z142" i="23"/>
  <c r="AA140" i="23"/>
  <c r="AB139" i="23"/>
  <c r="T139" i="23"/>
  <c r="U138" i="23"/>
  <c r="V137" i="23"/>
  <c r="W136" i="23"/>
  <c r="X135" i="23"/>
  <c r="Y134" i="23"/>
  <c r="Z133" i="23"/>
  <c r="AA132" i="23"/>
  <c r="AB131" i="23"/>
  <c r="T131" i="23"/>
  <c r="U130" i="23"/>
  <c r="V129" i="23"/>
  <c r="W128" i="23"/>
  <c r="X127" i="23"/>
  <c r="Y126" i="23"/>
  <c r="Z125" i="23"/>
  <c r="AA124" i="23"/>
  <c r="AB123" i="23"/>
  <c r="T123" i="23"/>
  <c r="U122" i="23"/>
  <c r="V121" i="23"/>
  <c r="W120" i="23"/>
  <c r="X119" i="23"/>
  <c r="Y118" i="23"/>
  <c r="Z117" i="23"/>
  <c r="AA116" i="23"/>
  <c r="AB115" i="23"/>
  <c r="T115" i="23"/>
  <c r="U114" i="23"/>
  <c r="V113" i="23"/>
  <c r="W112" i="23"/>
  <c r="X111" i="23"/>
  <c r="Y110" i="23"/>
  <c r="Z109" i="23"/>
  <c r="AA108" i="23"/>
  <c r="AB107" i="23"/>
  <c r="T107" i="23"/>
  <c r="U106" i="23"/>
  <c r="V105" i="23"/>
  <c r="W104" i="23"/>
  <c r="X103" i="23"/>
  <c r="Y102" i="23"/>
  <c r="Z101" i="23"/>
  <c r="AA100" i="23"/>
  <c r="AB99" i="23"/>
  <c r="T99" i="23"/>
  <c r="U98" i="23"/>
  <c r="V97" i="23"/>
  <c r="W96" i="23"/>
  <c r="X95" i="23"/>
  <c r="Y94" i="23"/>
  <c r="Z93" i="23"/>
  <c r="AA92" i="23"/>
  <c r="AB91" i="23"/>
  <c r="T91" i="23"/>
  <c r="U90" i="23"/>
  <c r="V89" i="23"/>
  <c r="W88" i="23"/>
  <c r="X87" i="23"/>
  <c r="Y86" i="23"/>
  <c r="Z85" i="23"/>
  <c r="AA84" i="23"/>
  <c r="AB83" i="23"/>
  <c r="T83" i="23"/>
  <c r="U82" i="23"/>
  <c r="V81" i="23"/>
  <c r="W80" i="23"/>
  <c r="X79" i="23"/>
  <c r="Y78" i="23"/>
  <c r="Z77" i="23"/>
  <c r="AA76" i="23"/>
  <c r="AB75" i="23"/>
  <c r="T75" i="23"/>
  <c r="Y178" i="20"/>
  <c r="AC164" i="20"/>
  <c r="AB149" i="20"/>
  <c r="W131" i="20"/>
  <c r="AA120" i="20"/>
  <c r="U114" i="20"/>
  <c r="V109" i="20"/>
  <c r="AB104" i="20"/>
  <c r="U101" i="20"/>
  <c r="Z97" i="20"/>
  <c r="W93" i="20"/>
  <c r="X90" i="20"/>
  <c r="V86" i="20"/>
  <c r="W83" i="20"/>
  <c r="AA80" i="20"/>
  <c r="AA77" i="20"/>
  <c r="W75" i="20"/>
  <c r="AC71" i="20"/>
  <c r="U69" i="20"/>
  <c r="Y65" i="20"/>
  <c r="Y62" i="20"/>
  <c r="U60" i="20"/>
  <c r="AA56" i="20"/>
  <c r="U55" i="20"/>
  <c r="AB53" i="20"/>
  <c r="W52" i="20"/>
  <c r="U51" i="20"/>
  <c r="Y49" i="20"/>
  <c r="AC47" i="20"/>
  <c r="AA46" i="20"/>
  <c r="V45" i="20"/>
  <c r="AC43" i="20"/>
  <c r="X42" i="20"/>
  <c r="AB39" i="20"/>
  <c r="Z38" i="20"/>
  <c r="U37" i="20"/>
  <c r="AB35" i="20"/>
  <c r="W34" i="20"/>
  <c r="AA32" i="20"/>
  <c r="Y31" i="20"/>
  <c r="AC29" i="20"/>
  <c r="AA28" i="20"/>
  <c r="V27" i="20"/>
  <c r="Z25" i="20"/>
  <c r="X24" i="20"/>
  <c r="AB22" i="20"/>
  <c r="Z21" i="20"/>
  <c r="U20" i="20"/>
  <c r="Y18" i="20"/>
  <c r="W17" i="20"/>
  <c r="AA15" i="20"/>
  <c r="Y14" i="20"/>
  <c r="AC12" i="20"/>
  <c r="Z11" i="20"/>
  <c r="Y10" i="20"/>
  <c r="Z9" i="20"/>
  <c r="AA8" i="20"/>
  <c r="AB7" i="20"/>
  <c r="AC6" i="20"/>
  <c r="U6" i="20"/>
  <c r="AA158" i="23"/>
  <c r="L34" i="11" s="1"/>
  <c r="AB156" i="23"/>
  <c r="T156" i="23"/>
  <c r="T157" i="23" s="1"/>
  <c r="U154" i="23"/>
  <c r="V153" i="23"/>
  <c r="W152" i="23"/>
  <c r="X151" i="23"/>
  <c r="Y150" i="23"/>
  <c r="Z149" i="23"/>
  <c r="AA148" i="23"/>
  <c r="AB147" i="23"/>
  <c r="T147" i="23"/>
  <c r="U146" i="23"/>
  <c r="V145" i="23"/>
  <c r="W144" i="23"/>
  <c r="X143" i="23"/>
  <c r="Y142" i="23"/>
  <c r="Z140" i="23"/>
  <c r="AA139" i="23"/>
  <c r="AB138" i="23"/>
  <c r="T138" i="23"/>
  <c r="U137" i="23"/>
  <c r="V136" i="23"/>
  <c r="W135" i="23"/>
  <c r="X134" i="23"/>
  <c r="Y133" i="23"/>
  <c r="Z132" i="23"/>
  <c r="AA131" i="23"/>
  <c r="AB130" i="23"/>
  <c r="T130" i="23"/>
  <c r="U129" i="23"/>
  <c r="V128" i="23"/>
  <c r="W127" i="23"/>
  <c r="X126" i="23"/>
  <c r="Y125" i="23"/>
  <c r="Z124" i="23"/>
  <c r="AA123" i="23"/>
  <c r="AB122" i="23"/>
  <c r="T122" i="23"/>
  <c r="U121" i="23"/>
  <c r="V120" i="23"/>
  <c r="W119" i="23"/>
  <c r="X118" i="23"/>
  <c r="Y117" i="23"/>
  <c r="Z116" i="23"/>
  <c r="AA115" i="23"/>
  <c r="AB114" i="23"/>
  <c r="T114" i="23"/>
  <c r="U113" i="23"/>
  <c r="V112" i="23"/>
  <c r="W111" i="23"/>
  <c r="X110" i="23"/>
  <c r="Y109" i="23"/>
  <c r="Z108" i="23"/>
  <c r="AA107" i="23"/>
  <c r="AB106" i="23"/>
  <c r="T106" i="23"/>
  <c r="U105" i="23"/>
  <c r="V104" i="23"/>
  <c r="W103" i="23"/>
  <c r="X102" i="23"/>
  <c r="Y101" i="23"/>
  <c r="Z100" i="23"/>
  <c r="AA99" i="23"/>
  <c r="AB98" i="23"/>
  <c r="T98" i="23"/>
  <c r="U97" i="23"/>
  <c r="V96" i="23"/>
  <c r="W95" i="23"/>
  <c r="X94" i="23"/>
  <c r="Y93" i="23"/>
  <c r="Z92" i="23"/>
  <c r="AA91" i="23"/>
  <c r="AB90" i="23"/>
  <c r="T90" i="23"/>
  <c r="U89" i="23"/>
  <c r="V88" i="23"/>
  <c r="W87" i="23"/>
  <c r="X86" i="23"/>
  <c r="Y85" i="23"/>
  <c r="Z84" i="23"/>
  <c r="AA83" i="23"/>
  <c r="AB82" i="23"/>
  <c r="T82" i="23"/>
  <c r="U81" i="23"/>
  <c r="V80" i="23"/>
  <c r="W79" i="23"/>
  <c r="X78" i="23"/>
  <c r="Y77" i="23"/>
  <c r="Z76" i="23"/>
  <c r="AA75" i="23"/>
  <c r="AB74" i="23"/>
  <c r="T74" i="23"/>
  <c r="U73" i="23"/>
  <c r="V72" i="23"/>
  <c r="W71" i="23"/>
  <c r="X70" i="23"/>
  <c r="Y69" i="23"/>
  <c r="Z68" i="23"/>
  <c r="AA67" i="23"/>
  <c r="AB66" i="23"/>
  <c r="T66" i="23"/>
  <c r="U65" i="23"/>
  <c r="V64" i="23"/>
  <c r="W63" i="23"/>
  <c r="X62" i="23"/>
  <c r="Y61" i="23"/>
  <c r="Z60" i="23"/>
  <c r="AA59" i="23"/>
  <c r="W178" i="20"/>
  <c r="AA160" i="20"/>
  <c r="V147" i="20"/>
  <c r="U131" i="20"/>
  <c r="Z120" i="20"/>
  <c r="AB112" i="20"/>
  <c r="V108" i="20"/>
  <c r="AA104" i="20"/>
  <c r="X100" i="20"/>
  <c r="Y97" i="20"/>
  <c r="V93" i="20"/>
  <c r="AB88" i="20"/>
  <c r="U86" i="20"/>
  <c r="U83" i="20"/>
  <c r="Z80" i="20"/>
  <c r="W77" i="20"/>
  <c r="X74" i="20"/>
  <c r="AB71" i="20"/>
  <c r="AB67" i="20"/>
  <c r="X65" i="20"/>
  <c r="U62" i="20"/>
  <c r="V59" i="20"/>
  <c r="Z56" i="20"/>
  <c r="AC54" i="20"/>
  <c r="AA53" i="20"/>
  <c r="V52" i="20"/>
  <c r="Z50" i="20"/>
  <c r="X49" i="20"/>
  <c r="AB47" i="20"/>
  <c r="Z46" i="20"/>
  <c r="U45" i="20"/>
  <c r="Y43" i="20"/>
  <c r="W42" i="20"/>
  <c r="AA39" i="20"/>
  <c r="Y38" i="20"/>
  <c r="AC36" i="20"/>
  <c r="X35" i="20"/>
  <c r="V34" i="20"/>
  <c r="Z32" i="20"/>
  <c r="X31" i="20"/>
  <c r="AB29" i="20"/>
  <c r="W28" i="20"/>
  <c r="U27" i="20"/>
  <c r="Y25" i="20"/>
  <c r="W24" i="20"/>
  <c r="AA22" i="20"/>
  <c r="V21" i="20"/>
  <c r="AC19" i="20"/>
  <c r="X18" i="20"/>
  <c r="AD187" i="20" s="1"/>
  <c r="V17" i="20"/>
  <c r="Z15" i="20"/>
  <c r="U14" i="20"/>
  <c r="AB12" i="20"/>
  <c r="X11" i="20"/>
  <c r="X10" i="20"/>
  <c r="Y9" i="20"/>
  <c r="Z8" i="20"/>
  <c r="AA7" i="20"/>
  <c r="AB6" i="20"/>
  <c r="Z158" i="23"/>
  <c r="K34" i="11" s="1"/>
  <c r="AA156" i="23"/>
  <c r="AA157" i="23" s="1"/>
  <c r="AB154" i="23"/>
  <c r="T154" i="23"/>
  <c r="U153" i="23"/>
  <c r="V152" i="23"/>
  <c r="W151" i="23"/>
  <c r="X150" i="23"/>
  <c r="Y149" i="23"/>
  <c r="Z148" i="23"/>
  <c r="AA147" i="23"/>
  <c r="AB146" i="23"/>
  <c r="T146" i="23"/>
  <c r="U145" i="23"/>
  <c r="V144" i="23"/>
  <c r="W143" i="23"/>
  <c r="X142" i="23"/>
  <c r="Y140" i="23"/>
  <c r="Z139" i="23"/>
  <c r="AA138" i="23"/>
  <c r="AB137" i="23"/>
  <c r="T137" i="23"/>
  <c r="U136" i="23"/>
  <c r="V135" i="23"/>
  <c r="W134" i="23"/>
  <c r="X133" i="23"/>
  <c r="Y132" i="23"/>
  <c r="Z131" i="23"/>
  <c r="AA130" i="23"/>
  <c r="AB129" i="23"/>
  <c r="T129" i="23"/>
  <c r="U128" i="23"/>
  <c r="V127" i="23"/>
  <c r="W126" i="23"/>
  <c r="X125" i="23"/>
  <c r="Y124" i="23"/>
  <c r="Z123" i="23"/>
  <c r="AA122" i="23"/>
  <c r="AB121" i="23"/>
  <c r="T121" i="23"/>
  <c r="U120" i="23"/>
  <c r="V119" i="23"/>
  <c r="W118" i="23"/>
  <c r="X117" i="23"/>
  <c r="Y116" i="23"/>
  <c r="Z115" i="23"/>
  <c r="AA114" i="23"/>
  <c r="AB113" i="23"/>
  <c r="T113" i="23"/>
  <c r="U112" i="23"/>
  <c r="V111" i="23"/>
  <c r="W110" i="23"/>
  <c r="X109" i="23"/>
  <c r="Y108" i="23"/>
  <c r="Z107" i="23"/>
  <c r="AA106" i="23"/>
  <c r="AB105" i="23"/>
  <c r="T105" i="23"/>
  <c r="U104" i="23"/>
  <c r="V103" i="23"/>
  <c r="W102" i="23"/>
  <c r="X101" i="23"/>
  <c r="Y100" i="23"/>
  <c r="Z99" i="23"/>
  <c r="AA98" i="23"/>
  <c r="AB97" i="23"/>
  <c r="T97" i="23"/>
  <c r="U96" i="23"/>
  <c r="V95" i="23"/>
  <c r="W94" i="23"/>
  <c r="X93" i="23"/>
  <c r="Y92" i="23"/>
  <c r="Z91" i="23"/>
  <c r="AA90" i="23"/>
  <c r="AB89" i="23"/>
  <c r="T89" i="23"/>
  <c r="U88" i="23"/>
  <c r="V87" i="23"/>
  <c r="W86" i="23"/>
  <c r="X85" i="23"/>
  <c r="Y84" i="23"/>
  <c r="Z83" i="23"/>
  <c r="AA82" i="23"/>
  <c r="AB81" i="23"/>
  <c r="T81" i="23"/>
  <c r="U80" i="23"/>
  <c r="V79" i="23"/>
  <c r="W78" i="23"/>
  <c r="X77" i="23"/>
  <c r="Y76" i="23"/>
  <c r="Z75" i="23"/>
  <c r="AA74" i="23"/>
  <c r="Z175" i="20"/>
  <c r="Y160" i="20"/>
  <c r="Y146" i="20"/>
  <c r="X128" i="20"/>
  <c r="Z118" i="20"/>
  <c r="AA112" i="20"/>
  <c r="Y107" i="20"/>
  <c r="Z104" i="20"/>
  <c r="W100" i="20"/>
  <c r="AC95" i="20"/>
  <c r="U93" i="20"/>
  <c r="AA88" i="20"/>
  <c r="AC85" i="20"/>
  <c r="Z82" i="20"/>
  <c r="AA79" i="20"/>
  <c r="V77" i="20"/>
  <c r="V74" i="20"/>
  <c r="AA71" i="20"/>
  <c r="X67" i="20"/>
  <c r="Y64" i="20"/>
  <c r="AC61" i="20"/>
  <c r="AC58" i="20"/>
  <c r="Y56" i="20"/>
  <c r="AB54" i="20"/>
  <c r="W53" i="20"/>
  <c r="U52" i="20"/>
  <c r="Y50" i="20"/>
  <c r="W49" i="20"/>
  <c r="AA47" i="20"/>
  <c r="V46" i="20"/>
  <c r="AC44" i="20"/>
  <c r="X43" i="20"/>
  <c r="V42" i="20"/>
  <c r="Z39" i="20"/>
  <c r="U38" i="20"/>
  <c r="AB36" i="20"/>
  <c r="W35" i="20"/>
  <c r="U34" i="20"/>
  <c r="Y32" i="20"/>
  <c r="AC30" i="20"/>
  <c r="AA29" i="20"/>
  <c r="V28" i="20"/>
  <c r="AC26" i="20"/>
  <c r="X25" i="20"/>
  <c r="AB23" i="20"/>
  <c r="Z22" i="20"/>
  <c r="U21" i="20"/>
  <c r="AB19" i="20"/>
  <c r="W18" i="20"/>
  <c r="AA16" i="20"/>
  <c r="Y15" i="20"/>
  <c r="AC13" i="20"/>
  <c r="AA12" i="20"/>
  <c r="W11" i="20"/>
  <c r="W10" i="20"/>
  <c r="X9" i="20"/>
  <c r="Y8" i="20"/>
  <c r="Z7" i="20"/>
  <c r="AA6" i="20"/>
  <c r="Y158" i="23"/>
  <c r="J34" i="11" s="1"/>
  <c r="AC174" i="20"/>
  <c r="M11" i="11" s="1"/>
  <c r="AB157" i="20"/>
  <c r="AA142" i="20"/>
  <c r="AA127" i="20"/>
  <c r="V117" i="20"/>
  <c r="Z112" i="20"/>
  <c r="X107" i="20"/>
  <c r="U103" i="20"/>
  <c r="V100" i="20"/>
  <c r="AB95" i="20"/>
  <c r="X92" i="20"/>
  <c r="Z88" i="20"/>
  <c r="U85" i="20"/>
  <c r="Y82" i="20"/>
  <c r="Y79" i="20"/>
  <c r="U77" i="20"/>
  <c r="AA73" i="20"/>
  <c r="AB70" i="20"/>
  <c r="W67" i="20"/>
  <c r="W64" i="20"/>
  <c r="AB61" i="20"/>
  <c r="Y58" i="20"/>
  <c r="AC55" i="20"/>
  <c r="AA54" i="20"/>
  <c r="V53" i="20"/>
  <c r="AC51" i="20"/>
  <c r="X50" i="20"/>
  <c r="AB48" i="20"/>
  <c r="Z47" i="20"/>
  <c r="U46" i="20"/>
  <c r="AB44" i="20"/>
  <c r="W43" i="20"/>
  <c r="AA40" i="20"/>
  <c r="Y39" i="20"/>
  <c r="AC37" i="20"/>
  <c r="AA36" i="20"/>
  <c r="V35" i="20"/>
  <c r="Z33" i="20"/>
  <c r="X32" i="20"/>
  <c r="AB30" i="20"/>
  <c r="Z29" i="20"/>
  <c r="U28" i="20"/>
  <c r="Y26" i="20"/>
  <c r="W25" i="20"/>
  <c r="AA23" i="20"/>
  <c r="Y22" i="20"/>
  <c r="AC20" i="20"/>
  <c r="X19" i="20"/>
  <c r="V18" i="20"/>
  <c r="Z16" i="20"/>
  <c r="X15" i="20"/>
  <c r="AB13" i="20"/>
  <c r="W12" i="20"/>
  <c r="V11" i="20"/>
  <c r="V10" i="20"/>
  <c r="W9" i="20"/>
  <c r="X8" i="20"/>
  <c r="Y7" i="20"/>
  <c r="Z6" i="20"/>
  <c r="X158" i="23"/>
  <c r="Y156" i="23"/>
  <c r="Z154" i="23"/>
  <c r="AA153" i="23"/>
  <c r="AB152" i="23"/>
  <c r="T152" i="23"/>
  <c r="U151" i="23"/>
  <c r="V150" i="23"/>
  <c r="W149" i="23"/>
  <c r="X148" i="23"/>
  <c r="Y147" i="23"/>
  <c r="Z146" i="23"/>
  <c r="AA145" i="23"/>
  <c r="AB144" i="23"/>
  <c r="T144" i="23"/>
  <c r="U143" i="23"/>
  <c r="V142" i="23"/>
  <c r="W140" i="23"/>
  <c r="X139" i="23"/>
  <c r="Y138" i="23"/>
  <c r="Z137" i="23"/>
  <c r="AA136" i="23"/>
  <c r="AB135" i="23"/>
  <c r="T135" i="23"/>
  <c r="U134" i="23"/>
  <c r="V133" i="23"/>
  <c r="W132" i="23"/>
  <c r="X131" i="23"/>
  <c r="Y130" i="23"/>
  <c r="Z129" i="23"/>
  <c r="AA128" i="23"/>
  <c r="AB127" i="23"/>
  <c r="T127" i="23"/>
  <c r="U126" i="23"/>
  <c r="V125" i="23"/>
  <c r="W124" i="23"/>
  <c r="X123" i="23"/>
  <c r="Y122" i="23"/>
  <c r="Z121" i="23"/>
  <c r="AA120" i="23"/>
  <c r="AB119" i="23"/>
  <c r="T119" i="23"/>
  <c r="U118" i="23"/>
  <c r="V117" i="23"/>
  <c r="W116" i="23"/>
  <c r="X115" i="23"/>
  <c r="Y114" i="23"/>
  <c r="Z113" i="23"/>
  <c r="AA112" i="23"/>
  <c r="AB111" i="23"/>
  <c r="T111" i="23"/>
  <c r="U110" i="23"/>
  <c r="V109" i="23"/>
  <c r="W108" i="23"/>
  <c r="X107" i="23"/>
  <c r="Y106" i="23"/>
  <c r="Z105" i="23"/>
  <c r="AA104" i="23"/>
  <c r="AB103" i="23"/>
  <c r="T103" i="23"/>
  <c r="U102" i="23"/>
  <c r="V101" i="23"/>
  <c r="W100" i="23"/>
  <c r="X99" i="23"/>
  <c r="Y98" i="23"/>
  <c r="Z97" i="23"/>
  <c r="AA96" i="23"/>
  <c r="AB95" i="23"/>
  <c r="T95" i="23"/>
  <c r="U94" i="23"/>
  <c r="V93" i="23"/>
  <c r="W92" i="23"/>
  <c r="X91" i="23"/>
  <c r="Y90" i="23"/>
  <c r="Z89" i="23"/>
  <c r="AA88" i="23"/>
  <c r="AB87" i="23"/>
  <c r="T87" i="23"/>
  <c r="U86" i="23"/>
  <c r="V85" i="23"/>
  <c r="W84" i="23"/>
  <c r="X83" i="23"/>
  <c r="Y82" i="23"/>
  <c r="Z81" i="23"/>
  <c r="AA80" i="23"/>
  <c r="AB79" i="23"/>
  <c r="T79" i="23"/>
  <c r="U78" i="23"/>
  <c r="V77" i="23"/>
  <c r="W76" i="23"/>
  <c r="X75" i="23"/>
  <c r="Y74" i="23"/>
  <c r="Z73" i="23"/>
  <c r="AA72" i="23"/>
  <c r="AB71" i="23"/>
  <c r="T71" i="23"/>
  <c r="U70" i="23"/>
  <c r="V69" i="23"/>
  <c r="W68" i="23"/>
  <c r="X67" i="23"/>
  <c r="Y66" i="23"/>
  <c r="Z65" i="23"/>
  <c r="AA64" i="23"/>
  <c r="AB63" i="23"/>
  <c r="T63" i="23"/>
  <c r="U62" i="23"/>
  <c r="V61" i="23"/>
  <c r="W60" i="23"/>
  <c r="X59" i="23"/>
  <c r="V171" i="20"/>
  <c r="V138" i="20"/>
  <c r="V110" i="20"/>
  <c r="Y99" i="20"/>
  <c r="Z90" i="20"/>
  <c r="Y81" i="20"/>
  <c r="Z73" i="20"/>
  <c r="U66" i="20"/>
  <c r="W58" i="20"/>
  <c r="U53" i="20"/>
  <c r="AA49" i="20"/>
  <c r="AB45" i="20"/>
  <c r="Z40" i="20"/>
  <c r="Z37" i="20"/>
  <c r="X33" i="20"/>
  <c r="V29" i="20"/>
  <c r="V26" i="20"/>
  <c r="AC21" i="20"/>
  <c r="U18" i="20"/>
  <c r="AA14" i="20"/>
  <c r="AC10" i="20"/>
  <c r="W8" i="20"/>
  <c r="W6" i="20"/>
  <c r="V156" i="23"/>
  <c r="V157" i="23" s="1"/>
  <c r="X153" i="23"/>
  <c r="Z151" i="23"/>
  <c r="AB149" i="23"/>
  <c r="U148" i="23"/>
  <c r="W146" i="23"/>
  <c r="Y144" i="23"/>
  <c r="AA142" i="23"/>
  <c r="T140" i="23"/>
  <c r="V138" i="23"/>
  <c r="X136" i="23"/>
  <c r="Z134" i="23"/>
  <c r="AB132" i="23"/>
  <c r="U131" i="23"/>
  <c r="W129" i="23"/>
  <c r="Y127" i="23"/>
  <c r="AA125" i="23"/>
  <c r="T124" i="23"/>
  <c r="V122" i="23"/>
  <c r="X120" i="23"/>
  <c r="Z118" i="23"/>
  <c r="AB116" i="23"/>
  <c r="U115" i="23"/>
  <c r="W113" i="23"/>
  <c r="Y111" i="23"/>
  <c r="AA109" i="23"/>
  <c r="T108" i="23"/>
  <c r="V106" i="23"/>
  <c r="X104" i="23"/>
  <c r="Z102" i="23"/>
  <c r="AB100" i="23"/>
  <c r="U99" i="23"/>
  <c r="W97" i="23"/>
  <c r="Y95" i="23"/>
  <c r="AA93" i="23"/>
  <c r="T92" i="23"/>
  <c r="V90" i="23"/>
  <c r="X88" i="23"/>
  <c r="Z86" i="23"/>
  <c r="AB84" i="23"/>
  <c r="U83" i="23"/>
  <c r="W81" i="23"/>
  <c r="Y79" i="23"/>
  <c r="AA77" i="23"/>
  <c r="T76" i="23"/>
  <c r="V74" i="23"/>
  <c r="T73" i="23"/>
  <c r="AA71" i="23"/>
  <c r="Z70" i="23"/>
  <c r="X69" i="23"/>
  <c r="V68" i="23"/>
  <c r="U67" i="23"/>
  <c r="AB65" i="23"/>
  <c r="Z64" i="23"/>
  <c r="Y63" i="23"/>
  <c r="W62" i="23"/>
  <c r="U61" i="23"/>
  <c r="T60" i="23"/>
  <c r="AB58" i="23"/>
  <c r="Y168" i="20"/>
  <c r="Y127" i="20"/>
  <c r="U110" i="20"/>
  <c r="Y98" i="20"/>
  <c r="AC87" i="20"/>
  <c r="W81" i="20"/>
  <c r="Y73" i="20"/>
  <c r="AB63" i="20"/>
  <c r="X57" i="20"/>
  <c r="AC52" i="20"/>
  <c r="AA48" i="20"/>
  <c r="AA45" i="20"/>
  <c r="Y40" i="20"/>
  <c r="W36" i="20"/>
  <c r="W33" i="20"/>
  <c r="U29" i="20"/>
  <c r="V25" i="20"/>
  <c r="AB21" i="20"/>
  <c r="Z17" i="20"/>
  <c r="AA13" i="20"/>
  <c r="AA10" i="20"/>
  <c r="V8" i="20"/>
  <c r="AA154" i="23"/>
  <c r="T153" i="23"/>
  <c r="V151" i="23"/>
  <c r="X149" i="23"/>
  <c r="Z147" i="23"/>
  <c r="AB145" i="23"/>
  <c r="U144" i="23"/>
  <c r="W142" i="23"/>
  <c r="Y139" i="23"/>
  <c r="AA137" i="23"/>
  <c r="T136" i="23"/>
  <c r="V134" i="23"/>
  <c r="X132" i="23"/>
  <c r="Z130" i="23"/>
  <c r="AB128" i="23"/>
  <c r="U127" i="23"/>
  <c r="W125" i="23"/>
  <c r="Y123" i="23"/>
  <c r="AA121" i="23"/>
  <c r="T120" i="23"/>
  <c r="V118" i="23"/>
  <c r="X116" i="23"/>
  <c r="Z114" i="23"/>
  <c r="AB112" i="23"/>
  <c r="U111" i="23"/>
  <c r="W109" i="23"/>
  <c r="Y107" i="23"/>
  <c r="AA105" i="23"/>
  <c r="T104" i="23"/>
  <c r="V102" i="23"/>
  <c r="X100" i="23"/>
  <c r="Z98" i="23"/>
  <c r="AB96" i="23"/>
  <c r="U95" i="23"/>
  <c r="W93" i="23"/>
  <c r="Y91" i="23"/>
  <c r="AA89" i="23"/>
  <c r="T88" i="23"/>
  <c r="V86" i="23"/>
  <c r="X84" i="23"/>
  <c r="Z82" i="23"/>
  <c r="AB80" i="23"/>
  <c r="U79" i="23"/>
  <c r="W77" i="23"/>
  <c r="Y75" i="23"/>
  <c r="U74" i="23"/>
  <c r="AB72" i="23"/>
  <c r="Z71" i="23"/>
  <c r="Y70" i="23"/>
  <c r="W69" i="23"/>
  <c r="U68" i="23"/>
  <c r="T67" i="23"/>
  <c r="AA65" i="23"/>
  <c r="Y64" i="23"/>
  <c r="X63" i="23"/>
  <c r="V62" i="23"/>
  <c r="T61" i="23"/>
  <c r="AB59" i="23"/>
  <c r="AA58" i="23"/>
  <c r="AB57" i="23"/>
  <c r="AB167" i="20"/>
  <c r="W123" i="20"/>
  <c r="W107" i="20"/>
  <c r="X98" i="20"/>
  <c r="AB87" i="20"/>
  <c r="U79" i="20"/>
  <c r="Z72" i="20"/>
  <c r="AA63" i="20"/>
  <c r="AB55" i="20"/>
  <c r="AB52" i="20"/>
  <c r="Z48" i="20"/>
  <c r="X44" i="20"/>
  <c r="X40" i="20"/>
  <c r="V36" i="20"/>
  <c r="W32" i="20"/>
  <c r="AC28" i="20"/>
  <c r="AA24" i="20"/>
  <c r="AB20" i="20"/>
  <c r="Y17" i="20"/>
  <c r="Z13" i="20"/>
  <c r="U10" i="20"/>
  <c r="U8" i="20"/>
  <c r="W158" i="23"/>
  <c r="Y154" i="23"/>
  <c r="AA152" i="23"/>
  <c r="T151" i="23"/>
  <c r="V149" i="23"/>
  <c r="X147" i="23"/>
  <c r="Z145" i="23"/>
  <c r="AB143" i="23"/>
  <c r="U142" i="23"/>
  <c r="W139" i="23"/>
  <c r="Y137" i="23"/>
  <c r="AA135" i="23"/>
  <c r="T134" i="23"/>
  <c r="V132" i="23"/>
  <c r="X130" i="23"/>
  <c r="Z128" i="23"/>
  <c r="AB126" i="23"/>
  <c r="U125" i="23"/>
  <c r="W123" i="23"/>
  <c r="Y121" i="23"/>
  <c r="AA119" i="23"/>
  <c r="T118" i="23"/>
  <c r="V116" i="23"/>
  <c r="X114" i="23"/>
  <c r="Z112" i="23"/>
  <c r="AB110" i="23"/>
  <c r="U109" i="23"/>
  <c r="W107" i="23"/>
  <c r="Y105" i="23"/>
  <c r="AA103" i="23"/>
  <c r="T102" i="23"/>
  <c r="V100" i="23"/>
  <c r="X98" i="23"/>
  <c r="Z96" i="23"/>
  <c r="AB94" i="23"/>
  <c r="U93" i="23"/>
  <c r="W91" i="23"/>
  <c r="Y89" i="23"/>
  <c r="AA87" i="23"/>
  <c r="T86" i="23"/>
  <c r="V84" i="23"/>
  <c r="X82" i="23"/>
  <c r="Z80" i="23"/>
  <c r="AB78" i="23"/>
  <c r="U77" i="23"/>
  <c r="W75" i="23"/>
  <c r="AB73" i="23"/>
  <c r="Z72" i="23"/>
  <c r="Y71" i="23"/>
  <c r="W70" i="23"/>
  <c r="U69" i="23"/>
  <c r="T68" i="23"/>
  <c r="AA66" i="23"/>
  <c r="Y65" i="23"/>
  <c r="X64" i="23"/>
  <c r="V63" i="23"/>
  <c r="T62" i="23"/>
  <c r="AB60" i="23"/>
  <c r="Z59" i="23"/>
  <c r="Z58" i="23"/>
  <c r="AA57" i="23"/>
  <c r="AB56" i="23"/>
  <c r="T56" i="23"/>
  <c r="U55" i="23"/>
  <c r="V54" i="23"/>
  <c r="W53" i="23"/>
  <c r="X52" i="23"/>
  <c r="Y51" i="23"/>
  <c r="Z50" i="23"/>
  <c r="AA49" i="23"/>
  <c r="V157" i="20"/>
  <c r="U123" i="20"/>
  <c r="Z106" i="20"/>
  <c r="AA95" i="20"/>
  <c r="AB86" i="20"/>
  <c r="AC78" i="20"/>
  <c r="Z70" i="20"/>
  <c r="Z63" i="20"/>
  <c r="AA55" i="20"/>
  <c r="Y51" i="20"/>
  <c r="Y48" i="20"/>
  <c r="W44" i="20"/>
  <c r="X39" i="20"/>
  <c r="U36" i="20"/>
  <c r="AB31" i="20"/>
  <c r="AC27" i="20"/>
  <c r="Z24" i="20"/>
  <c r="AA20" i="20"/>
  <c r="Y16" i="20"/>
  <c r="V13" i="20"/>
  <c r="AC9" i="20"/>
  <c r="X7" i="20"/>
  <c r="V158" i="23"/>
  <c r="I34" i="11" s="1"/>
  <c r="X154" i="23"/>
  <c r="Z152" i="23"/>
  <c r="AB150" i="23"/>
  <c r="U149" i="23"/>
  <c r="W147" i="23"/>
  <c r="Y145" i="23"/>
  <c r="AA143" i="23"/>
  <c r="T142" i="23"/>
  <c r="V139" i="23"/>
  <c r="X137" i="23"/>
  <c r="Z135" i="23"/>
  <c r="AB133" i="23"/>
  <c r="U132" i="23"/>
  <c r="W130" i="23"/>
  <c r="Y128" i="23"/>
  <c r="AA126" i="23"/>
  <c r="T125" i="23"/>
  <c r="V123" i="23"/>
  <c r="X121" i="23"/>
  <c r="Z119" i="23"/>
  <c r="AB117" i="23"/>
  <c r="U116" i="23"/>
  <c r="W114" i="23"/>
  <c r="Y112" i="23"/>
  <c r="AA110" i="23"/>
  <c r="T109" i="23"/>
  <c r="V107" i="23"/>
  <c r="X105" i="23"/>
  <c r="Z103" i="23"/>
  <c r="AB101" i="23"/>
  <c r="U100" i="23"/>
  <c r="W98" i="23"/>
  <c r="Y96" i="23"/>
  <c r="AA94" i="23"/>
  <c r="T93" i="23"/>
  <c r="V91" i="23"/>
  <c r="X89" i="23"/>
  <c r="Z87" i="23"/>
  <c r="AB85" i="23"/>
  <c r="U84" i="23"/>
  <c r="W82" i="23"/>
  <c r="Y80" i="23"/>
  <c r="AA78" i="23"/>
  <c r="T77" i="23"/>
  <c r="V75" i="23"/>
  <c r="AA73" i="23"/>
  <c r="Y72" i="23"/>
  <c r="X71" i="23"/>
  <c r="V70" i="23"/>
  <c r="T69" i="23"/>
  <c r="AB67" i="23"/>
  <c r="Z66" i="23"/>
  <c r="X65" i="23"/>
  <c r="W64" i="23"/>
  <c r="U63" i="23"/>
  <c r="AB61" i="23"/>
  <c r="AA60" i="23"/>
  <c r="Y59" i="23"/>
  <c r="Y58" i="23"/>
  <c r="Z57" i="23"/>
  <c r="AA56" i="23"/>
  <c r="Y75" i="3"/>
  <c r="U139" i="20"/>
  <c r="AB115" i="20"/>
  <c r="AB102" i="20"/>
  <c r="X91" i="20"/>
  <c r="W84" i="20"/>
  <c r="AC75" i="20"/>
  <c r="V67" i="20"/>
  <c r="W60" i="20"/>
  <c r="V54" i="20"/>
  <c r="W50" i="20"/>
  <c r="AC46" i="20"/>
  <c r="U43" i="20"/>
  <c r="AB37" i="20"/>
  <c r="Y34" i="20"/>
  <c r="Z30" i="20"/>
  <c r="X26" i="20"/>
  <c r="X23" i="20"/>
  <c r="V19" i="20"/>
  <c r="AC14" i="20"/>
  <c r="AC11" i="20"/>
  <c r="U9" i="20"/>
  <c r="Y6" i="20"/>
  <c r="X156" i="23"/>
  <c r="X157" i="23" s="1"/>
  <c r="Z153" i="23"/>
  <c r="AB151" i="23"/>
  <c r="U150" i="23"/>
  <c r="W148" i="23"/>
  <c r="Y146" i="23"/>
  <c r="AA144" i="23"/>
  <c r="T143" i="23"/>
  <c r="V140" i="23"/>
  <c r="X138" i="23"/>
  <c r="Z136" i="23"/>
  <c r="AB134" i="23"/>
  <c r="U133" i="23"/>
  <c r="W131" i="23"/>
  <c r="Y129" i="23"/>
  <c r="AA127" i="23"/>
  <c r="T126" i="23"/>
  <c r="V124" i="23"/>
  <c r="X122" i="23"/>
  <c r="Z120" i="23"/>
  <c r="AB118" i="23"/>
  <c r="U117" i="23"/>
  <c r="W115" i="23"/>
  <c r="Y113" i="23"/>
  <c r="AA111" i="23"/>
  <c r="T110" i="23"/>
  <c r="V108" i="23"/>
  <c r="X106" i="23"/>
  <c r="Z104" i="23"/>
  <c r="AB102" i="23"/>
  <c r="U101" i="23"/>
  <c r="W99" i="23"/>
  <c r="Y97" i="23"/>
  <c r="AA95" i="23"/>
  <c r="T94" i="23"/>
  <c r="V92" i="23"/>
  <c r="X90" i="23"/>
  <c r="Z88" i="23"/>
  <c r="AB86" i="23"/>
  <c r="U85" i="23"/>
  <c r="W83" i="23"/>
  <c r="Y81" i="23"/>
  <c r="AA79" i="23"/>
  <c r="T78" i="23"/>
  <c r="V76" i="23"/>
  <c r="X74" i="23"/>
  <c r="W73" i="23"/>
  <c r="U72" i="23"/>
  <c r="AB70" i="23"/>
  <c r="AA69" i="23"/>
  <c r="Y68" i="23"/>
  <c r="AD76" i="3"/>
  <c r="X138" i="20"/>
  <c r="W110" i="20"/>
  <c r="V102" i="20"/>
  <c r="W91" i="20"/>
  <c r="X82" i="20"/>
  <c r="Y75" i="20"/>
  <c r="W66" i="20"/>
  <c r="X58" i="20"/>
  <c r="U54" i="20"/>
  <c r="V50" i="20"/>
  <c r="AC45" i="20"/>
  <c r="Z42" i="20"/>
  <c r="AA37" i="20"/>
  <c r="Y33" i="20"/>
  <c r="Y30" i="20"/>
  <c r="W26" i="20"/>
  <c r="U22" i="20"/>
  <c r="U19" i="20"/>
  <c r="AB14" i="20"/>
  <c r="U11" i="20"/>
  <c r="AC8" i="20"/>
  <c r="X6" i="20"/>
  <c r="AC247" i="22"/>
  <c r="W156" i="23"/>
  <c r="W157" i="23" s="1"/>
  <c r="Y153" i="23"/>
  <c r="AA151" i="23"/>
  <c r="T150" i="23"/>
  <c r="V148" i="23"/>
  <c r="X146" i="23"/>
  <c r="Z144" i="23"/>
  <c r="AB142" i="23"/>
  <c r="U140" i="23"/>
  <c r="W138" i="23"/>
  <c r="Y136" i="23"/>
  <c r="AA134" i="23"/>
  <c r="T133" i="23"/>
  <c r="V131" i="23"/>
  <c r="X129" i="23"/>
  <c r="Z127" i="23"/>
  <c r="AB125" i="23"/>
  <c r="U124" i="23"/>
  <c r="W122" i="23"/>
  <c r="Y120" i="23"/>
  <c r="AA118" i="23"/>
  <c r="T117" i="23"/>
  <c r="V115" i="23"/>
  <c r="X113" i="23"/>
  <c r="Z111" i="23"/>
  <c r="AB109" i="23"/>
  <c r="U108" i="23"/>
  <c r="W106" i="23"/>
  <c r="Y104" i="23"/>
  <c r="AA102" i="23"/>
  <c r="T101" i="23"/>
  <c r="V99" i="23"/>
  <c r="X97" i="23"/>
  <c r="Z95" i="23"/>
  <c r="AB93" i="23"/>
  <c r="U92" i="23"/>
  <c r="W90" i="23"/>
  <c r="Y88" i="23"/>
  <c r="AA86" i="23"/>
  <c r="T85" i="23"/>
  <c r="V83" i="23"/>
  <c r="X81" i="23"/>
  <c r="Z79" i="23"/>
  <c r="AB77" i="23"/>
  <c r="U76" i="23"/>
  <c r="W74" i="23"/>
  <c r="V73" i="23"/>
  <c r="T72" i="23"/>
  <c r="AA70" i="23"/>
  <c r="Z69" i="23"/>
  <c r="X68" i="23"/>
  <c r="V67" i="23"/>
  <c r="U66" i="23"/>
  <c r="AB64" i="23"/>
  <c r="Z63" i="23"/>
  <c r="Y62" i="23"/>
  <c r="W61" i="23"/>
  <c r="U60" i="23"/>
  <c r="T59" i="23"/>
  <c r="U58" i="23"/>
  <c r="V57" i="23"/>
  <c r="U117" i="20"/>
  <c r="AB78" i="20"/>
  <c r="X51" i="20"/>
  <c r="U35" i="20"/>
  <c r="W20" i="20"/>
  <c r="W7" i="20"/>
  <c r="AB153" i="23"/>
  <c r="AA146" i="23"/>
  <c r="Z138" i="23"/>
  <c r="Y131" i="23"/>
  <c r="X124" i="23"/>
  <c r="W117" i="23"/>
  <c r="V110" i="23"/>
  <c r="U103" i="23"/>
  <c r="T96" i="23"/>
  <c r="AB88" i="23"/>
  <c r="AA81" i="23"/>
  <c r="Z74" i="23"/>
  <c r="AB69" i="23"/>
  <c r="V66" i="23"/>
  <c r="AA62" i="23"/>
  <c r="W59" i="23"/>
  <c r="X57" i="23"/>
  <c r="V56" i="23"/>
  <c r="V55" i="23"/>
  <c r="U54" i="23"/>
  <c r="U53" i="23"/>
  <c r="U52" i="23"/>
  <c r="U51" i="23"/>
  <c r="U50" i="23"/>
  <c r="U49" i="23"/>
  <c r="V48" i="23"/>
  <c r="W47" i="23"/>
  <c r="X46" i="23"/>
  <c r="Y45" i="23"/>
  <c r="Z44" i="23"/>
  <c r="AA43" i="23"/>
  <c r="AB42" i="23"/>
  <c r="T42" i="23"/>
  <c r="U41" i="23"/>
  <c r="V40" i="23"/>
  <c r="W39" i="23"/>
  <c r="X38" i="23"/>
  <c r="Y37" i="23"/>
  <c r="Z36" i="23"/>
  <c r="AA35" i="23"/>
  <c r="AB34" i="23"/>
  <c r="T34" i="23"/>
  <c r="U33" i="23"/>
  <c r="V32" i="23"/>
  <c r="W31" i="23"/>
  <c r="X30" i="23"/>
  <c r="Y29" i="23"/>
  <c r="Z28" i="23"/>
  <c r="AA27" i="23"/>
  <c r="AB26" i="23"/>
  <c r="T26" i="23"/>
  <c r="U25" i="23"/>
  <c r="V24" i="23"/>
  <c r="W23" i="23"/>
  <c r="X22" i="23"/>
  <c r="Y21" i="23"/>
  <c r="Z20" i="23"/>
  <c r="AA19" i="23"/>
  <c r="AB18" i="23"/>
  <c r="T18" i="23"/>
  <c r="U17" i="23"/>
  <c r="V16" i="23"/>
  <c r="W15" i="23"/>
  <c r="X14" i="23"/>
  <c r="Y13" i="23"/>
  <c r="Z12" i="23"/>
  <c r="AA11" i="23"/>
  <c r="AB10" i="23"/>
  <c r="T10" i="23"/>
  <c r="U9" i="23"/>
  <c r="V8" i="23"/>
  <c r="W7" i="23"/>
  <c r="X6" i="23"/>
  <c r="Y5" i="23"/>
  <c r="Z4" i="23"/>
  <c r="AB158" i="5"/>
  <c r="AC156" i="5"/>
  <c r="AW156" i="5" s="1"/>
  <c r="U156" i="5"/>
  <c r="V154" i="5"/>
  <c r="AP154" i="5" s="1"/>
  <c r="W153" i="5"/>
  <c r="AQ153" i="5" s="1"/>
  <c r="X152" i="5"/>
  <c r="AR152" i="5" s="1"/>
  <c r="Y151" i="5"/>
  <c r="AS151" i="5" s="1"/>
  <c r="Z150" i="5"/>
  <c r="AA149" i="5"/>
  <c r="AB148" i="5"/>
  <c r="AC147" i="5"/>
  <c r="AW147" i="5" s="1"/>
  <c r="U147" i="5"/>
  <c r="AO147" i="5" s="1"/>
  <c r="V146" i="5"/>
  <c r="AP146" i="5" s="1"/>
  <c r="W145" i="5"/>
  <c r="AQ145" i="5" s="1"/>
  <c r="X144" i="5"/>
  <c r="AR144" i="5" s="1"/>
  <c r="Y143" i="5"/>
  <c r="AS143" i="5" s="1"/>
  <c r="Z142" i="5"/>
  <c r="AT142" i="5" s="1"/>
  <c r="AA140" i="5"/>
  <c r="AB139" i="5"/>
  <c r="AC138" i="5"/>
  <c r="U138" i="5"/>
  <c r="V137" i="5"/>
  <c r="W136" i="5"/>
  <c r="X135" i="5"/>
  <c r="Y134" i="5"/>
  <c r="Z133" i="5"/>
  <c r="AA132" i="5"/>
  <c r="AB131" i="5"/>
  <c r="AC130" i="5"/>
  <c r="U130" i="5"/>
  <c r="V129" i="5"/>
  <c r="W128" i="5"/>
  <c r="X127" i="5"/>
  <c r="Y126" i="5"/>
  <c r="Z125" i="5"/>
  <c r="AA124" i="5"/>
  <c r="AB123" i="5"/>
  <c r="AC122" i="5"/>
  <c r="U122" i="5"/>
  <c r="V121" i="5"/>
  <c r="W120" i="5"/>
  <c r="X119" i="5"/>
  <c r="Y118" i="5"/>
  <c r="Z117" i="5"/>
  <c r="AA116" i="5"/>
  <c r="AB115" i="5"/>
  <c r="AC114" i="5"/>
  <c r="U114" i="5"/>
  <c r="V113" i="5"/>
  <c r="W112" i="5"/>
  <c r="X111" i="5"/>
  <c r="Y110" i="5"/>
  <c r="Z109" i="5"/>
  <c r="AA108" i="5"/>
  <c r="AB107" i="5"/>
  <c r="AC106" i="5"/>
  <c r="U106" i="5"/>
  <c r="V105" i="5"/>
  <c r="W104" i="5"/>
  <c r="X103" i="5"/>
  <c r="Y102" i="5"/>
  <c r="Z101" i="5"/>
  <c r="AA100" i="5"/>
  <c r="AB99" i="5"/>
  <c r="AC98" i="5"/>
  <c r="U98" i="5"/>
  <c r="V97" i="5"/>
  <c r="W96" i="5"/>
  <c r="X95" i="5"/>
  <c r="Y94" i="5"/>
  <c r="Z93" i="5"/>
  <c r="AA92" i="5"/>
  <c r="AB91" i="5"/>
  <c r="AC90" i="5"/>
  <c r="U90" i="5"/>
  <c r="V89" i="5"/>
  <c r="W88" i="5"/>
  <c r="X87" i="5"/>
  <c r="Y86" i="5"/>
  <c r="Z85" i="5"/>
  <c r="AA84" i="5"/>
  <c r="AB83" i="5"/>
  <c r="AC82" i="5"/>
  <c r="U82" i="5"/>
  <c r="V81" i="5"/>
  <c r="W80" i="5"/>
  <c r="X79" i="5"/>
  <c r="Y78" i="5"/>
  <c r="Z77" i="5"/>
  <c r="AB116" i="20"/>
  <c r="V76" i="20"/>
  <c r="W51" i="20"/>
  <c r="AC34" i="20"/>
  <c r="W19" i="20"/>
  <c r="V7" i="20"/>
  <c r="Y152" i="23"/>
  <c r="X145" i="23"/>
  <c r="W137" i="23"/>
  <c r="V130" i="23"/>
  <c r="U123" i="23"/>
  <c r="T116" i="23"/>
  <c r="AB108" i="23"/>
  <c r="AA101" i="23"/>
  <c r="Z94" i="23"/>
  <c r="Y87" i="23"/>
  <c r="X80" i="23"/>
  <c r="Y73" i="23"/>
  <c r="AB68" i="23"/>
  <c r="W65" i="23"/>
  <c r="Z62" i="23"/>
  <c r="V59" i="23"/>
  <c r="W57" i="23"/>
  <c r="U56" i="23"/>
  <c r="T55" i="23"/>
  <c r="T54" i="23"/>
  <c r="T53" i="23"/>
  <c r="T52" i="23"/>
  <c r="T51" i="23"/>
  <c r="T50" i="23"/>
  <c r="T49" i="23"/>
  <c r="U48" i="23"/>
  <c r="V47" i="23"/>
  <c r="W46" i="23"/>
  <c r="X45" i="23"/>
  <c r="Y44" i="23"/>
  <c r="Z43" i="23"/>
  <c r="AA42" i="23"/>
  <c r="AB41" i="23"/>
  <c r="T41" i="23"/>
  <c r="U40" i="23"/>
  <c r="V39" i="23"/>
  <c r="W38" i="23"/>
  <c r="X37" i="23"/>
  <c r="Y36" i="23"/>
  <c r="Z35" i="23"/>
  <c r="AA34" i="23"/>
  <c r="AB33" i="23"/>
  <c r="T33" i="23"/>
  <c r="U32" i="23"/>
  <c r="V31" i="23"/>
  <c r="W30" i="23"/>
  <c r="X29" i="23"/>
  <c r="Y28" i="23"/>
  <c r="Z27" i="23"/>
  <c r="AA26" i="23"/>
  <c r="AB25" i="23"/>
  <c r="T25" i="23"/>
  <c r="U24" i="23"/>
  <c r="V23" i="23"/>
  <c r="W22" i="23"/>
  <c r="X21" i="23"/>
  <c r="Y20" i="23"/>
  <c r="Z19" i="23"/>
  <c r="AA18" i="23"/>
  <c r="AB17" i="23"/>
  <c r="T17" i="23"/>
  <c r="U16" i="23"/>
  <c r="V15" i="23"/>
  <c r="W14" i="23"/>
  <c r="X13" i="23"/>
  <c r="Y12" i="23"/>
  <c r="Z11" i="23"/>
  <c r="AA10" i="23"/>
  <c r="AB9" i="23"/>
  <c r="T9" i="23"/>
  <c r="U8" i="23"/>
  <c r="V7" i="23"/>
  <c r="W6" i="23"/>
  <c r="X5" i="23"/>
  <c r="Y4" i="23"/>
  <c r="AA158" i="5"/>
  <c r="AB156" i="5"/>
  <c r="AC154" i="5"/>
  <c r="AW154" i="5" s="1"/>
  <c r="U154" i="5"/>
  <c r="AO154" i="5" s="1"/>
  <c r="V153" i="5"/>
  <c r="AP153" i="5" s="1"/>
  <c r="W152" i="5"/>
  <c r="AQ152" i="5" s="1"/>
  <c r="X151" i="5"/>
  <c r="Y150" i="5"/>
  <c r="AS150" i="5" s="1"/>
  <c r="Z149" i="5"/>
  <c r="AT149" i="5" s="1"/>
  <c r="AA148" i="5"/>
  <c r="AU148" i="5" s="1"/>
  <c r="AB147" i="5"/>
  <c r="AV147" i="5" s="1"/>
  <c r="AC146" i="5"/>
  <c r="AW146" i="5" s="1"/>
  <c r="U146" i="5"/>
  <c r="AO146" i="5" s="1"/>
  <c r="V145" i="5"/>
  <c r="AP145" i="5" s="1"/>
  <c r="W144" i="5"/>
  <c r="AQ144" i="5" s="1"/>
  <c r="X143" i="5"/>
  <c r="AR143" i="5" s="1"/>
  <c r="Y142" i="5"/>
  <c r="AS142" i="5" s="1"/>
  <c r="Z140" i="5"/>
  <c r="AA139" i="5"/>
  <c r="AB138" i="5"/>
  <c r="AC137" i="5"/>
  <c r="U137" i="5"/>
  <c r="V136" i="5"/>
  <c r="W135" i="5"/>
  <c r="X134" i="5"/>
  <c r="Y133" i="5"/>
  <c r="Z132" i="5"/>
  <c r="AA131" i="5"/>
  <c r="AB130" i="5"/>
  <c r="AC129" i="5"/>
  <c r="U129" i="5"/>
  <c r="V128" i="5"/>
  <c r="W127" i="5"/>
  <c r="X126" i="5"/>
  <c r="Y125" i="5"/>
  <c r="Z124" i="5"/>
  <c r="AA123" i="5"/>
  <c r="AB122" i="5"/>
  <c r="AC121" i="5"/>
  <c r="U121" i="5"/>
  <c r="V120" i="5"/>
  <c r="W119" i="5"/>
  <c r="X118" i="5"/>
  <c r="Y117" i="5"/>
  <c r="Z116" i="5"/>
  <c r="AA115" i="5"/>
  <c r="AB114" i="5"/>
  <c r="AC113" i="5"/>
  <c r="U113" i="5"/>
  <c r="V112" i="5"/>
  <c r="W111" i="5"/>
  <c r="X110" i="5"/>
  <c r="Y109" i="5"/>
  <c r="Z108" i="5"/>
  <c r="AA107" i="5"/>
  <c r="AB106" i="5"/>
  <c r="AC105" i="5"/>
  <c r="U105" i="5"/>
  <c r="V104" i="5"/>
  <c r="W103" i="5"/>
  <c r="X102" i="5"/>
  <c r="Y101" i="5"/>
  <c r="Z100" i="5"/>
  <c r="AA99" i="5"/>
  <c r="AB98" i="5"/>
  <c r="AC97" i="5"/>
  <c r="U97" i="5"/>
  <c r="V96" i="5"/>
  <c r="W95" i="5"/>
  <c r="X94" i="5"/>
  <c r="Y93" i="5"/>
  <c r="Z92" i="5"/>
  <c r="AA91" i="5"/>
  <c r="AB90" i="5"/>
  <c r="AC89" i="5"/>
  <c r="U89" i="5"/>
  <c r="V88" i="5"/>
  <c r="W87" i="5"/>
  <c r="X86" i="5"/>
  <c r="Y85" i="5"/>
  <c r="Z84" i="5"/>
  <c r="AA83" i="5"/>
  <c r="AB82" i="5"/>
  <c r="AC81" i="5"/>
  <c r="U81" i="5"/>
  <c r="V80" i="5"/>
  <c r="W79" i="5"/>
  <c r="X78" i="5"/>
  <c r="Y77" i="5"/>
  <c r="Z105" i="20"/>
  <c r="V70" i="20"/>
  <c r="Y47" i="20"/>
  <c r="AA31" i="20"/>
  <c r="X16" i="20"/>
  <c r="U152" i="23"/>
  <c r="T145" i="23"/>
  <c r="AB136" i="23"/>
  <c r="AA129" i="23"/>
  <c r="Z122" i="23"/>
  <c r="Y115" i="23"/>
  <c r="X108" i="23"/>
  <c r="W101" i="23"/>
  <c r="V94" i="23"/>
  <c r="U87" i="23"/>
  <c r="T80" i="23"/>
  <c r="X73" i="23"/>
  <c r="AA68" i="23"/>
  <c r="V65" i="23"/>
  <c r="AA61" i="23"/>
  <c r="U59" i="23"/>
  <c r="U57" i="23"/>
  <c r="AB55" i="23"/>
  <c r="AB54" i="23"/>
  <c r="AB53" i="23"/>
  <c r="AB52" i="23"/>
  <c r="AB51" i="23"/>
  <c r="AB50" i="23"/>
  <c r="AB49" i="23"/>
  <c r="AB48" i="23"/>
  <c r="T48" i="23"/>
  <c r="U47" i="23"/>
  <c r="V46" i="23"/>
  <c r="W45" i="23"/>
  <c r="X44" i="23"/>
  <c r="Y43" i="23"/>
  <c r="Z42" i="23"/>
  <c r="AA41" i="23"/>
  <c r="AB40" i="23"/>
  <c r="T40" i="23"/>
  <c r="U39" i="23"/>
  <c r="V38" i="23"/>
  <c r="W37" i="23"/>
  <c r="X36" i="23"/>
  <c r="Y35" i="23"/>
  <c r="Z34" i="23"/>
  <c r="AA33" i="23"/>
  <c r="AB32" i="23"/>
  <c r="T32" i="23"/>
  <c r="U31" i="23"/>
  <c r="V30" i="23"/>
  <c r="W29" i="23"/>
  <c r="X28" i="23"/>
  <c r="Y27" i="23"/>
  <c r="Z26" i="23"/>
  <c r="AA25" i="23"/>
  <c r="AB24" i="23"/>
  <c r="T24" i="23"/>
  <c r="U23" i="23"/>
  <c r="V22" i="23"/>
  <c r="W21" i="23"/>
  <c r="X20" i="23"/>
  <c r="Y19" i="23"/>
  <c r="Z18" i="23"/>
  <c r="AA17" i="23"/>
  <c r="AB16" i="23"/>
  <c r="T16" i="23"/>
  <c r="U15" i="23"/>
  <c r="V14" i="23"/>
  <c r="W13" i="23"/>
  <c r="X12" i="23"/>
  <c r="Y11" i="23"/>
  <c r="Z10" i="23"/>
  <c r="AA9" i="23"/>
  <c r="AB8" i="23"/>
  <c r="T8" i="23"/>
  <c r="U7" i="23"/>
  <c r="V6" i="23"/>
  <c r="W5" i="23"/>
  <c r="X4" i="23"/>
  <c r="Z158" i="5"/>
  <c r="AT158" i="5" s="1"/>
  <c r="AA156" i="5"/>
  <c r="AB154" i="5"/>
  <c r="AV154" i="5" s="1"/>
  <c r="AC153" i="5"/>
  <c r="AW153" i="5" s="1"/>
  <c r="U153" i="5"/>
  <c r="AO153" i="5" s="1"/>
  <c r="V152" i="5"/>
  <c r="W151" i="5"/>
  <c r="AQ151" i="5" s="1"/>
  <c r="X150" i="5"/>
  <c r="AR150" i="5" s="1"/>
  <c r="Y149" i="5"/>
  <c r="AS149" i="5" s="1"/>
  <c r="Z148" i="5"/>
  <c r="AT148" i="5" s="1"/>
  <c r="AA147" i="5"/>
  <c r="AU147" i="5" s="1"/>
  <c r="AB146" i="5"/>
  <c r="AV146" i="5" s="1"/>
  <c r="AC145" i="5"/>
  <c r="AW145" i="5" s="1"/>
  <c r="U145" i="5"/>
  <c r="AO145" i="5" s="1"/>
  <c r="V144" i="5"/>
  <c r="AP144" i="5" s="1"/>
  <c r="W143" i="5"/>
  <c r="AQ143" i="5" s="1"/>
  <c r="X142" i="5"/>
  <c r="AR142" i="5" s="1"/>
  <c r="Y140" i="5"/>
  <c r="Z139" i="5"/>
  <c r="AA138" i="5"/>
  <c r="AB137" i="5"/>
  <c r="AC136" i="5"/>
  <c r="U136" i="5"/>
  <c r="V135" i="5"/>
  <c r="W134" i="5"/>
  <c r="X133" i="5"/>
  <c r="Y132" i="5"/>
  <c r="Z131" i="5"/>
  <c r="AA130" i="5"/>
  <c r="AB129" i="5"/>
  <c r="AC128" i="5"/>
  <c r="U128" i="5"/>
  <c r="V127" i="5"/>
  <c r="W126" i="5"/>
  <c r="X125" i="5"/>
  <c r="Y124" i="5"/>
  <c r="Z123" i="5"/>
  <c r="AA122" i="5"/>
  <c r="AB121" i="5"/>
  <c r="AC120" i="5"/>
  <c r="U120" i="5"/>
  <c r="V119" i="5"/>
  <c r="W118" i="5"/>
  <c r="X117" i="5"/>
  <c r="Y116" i="5"/>
  <c r="Z115" i="5"/>
  <c r="AA114" i="5"/>
  <c r="AB113" i="5"/>
  <c r="AC112" i="5"/>
  <c r="U112" i="5"/>
  <c r="V111" i="5"/>
  <c r="W110" i="5"/>
  <c r="X109" i="5"/>
  <c r="Y108" i="5"/>
  <c r="Z107" i="5"/>
  <c r="AA106" i="5"/>
  <c r="AB105" i="5"/>
  <c r="AC104" i="5"/>
  <c r="U104" i="5"/>
  <c r="V103" i="5"/>
  <c r="W102" i="5"/>
  <c r="X101" i="5"/>
  <c r="Y100" i="5"/>
  <c r="Z99" i="5"/>
  <c r="AA98" i="5"/>
  <c r="AB97" i="5"/>
  <c r="AC96" i="5"/>
  <c r="U96" i="5"/>
  <c r="V95" i="5"/>
  <c r="W94" i="5"/>
  <c r="X93" i="5"/>
  <c r="Y92" i="5"/>
  <c r="Z91" i="5"/>
  <c r="AA90" i="5"/>
  <c r="AB89" i="5"/>
  <c r="AC88" i="5"/>
  <c r="U88" i="5"/>
  <c r="V87" i="5"/>
  <c r="W86" i="5"/>
  <c r="X85" i="5"/>
  <c r="Y84" i="5"/>
  <c r="Z83" i="5"/>
  <c r="AA82" i="5"/>
  <c r="AB81" i="5"/>
  <c r="AC80" i="5"/>
  <c r="U80" i="5"/>
  <c r="V79" i="5"/>
  <c r="W78" i="5"/>
  <c r="X77" i="5"/>
  <c r="AC102" i="20"/>
  <c r="U70" i="20"/>
  <c r="U47" i="20"/>
  <c r="AA30" i="20"/>
  <c r="W16" i="20"/>
  <c r="AA150" i="23"/>
  <c r="Z143" i="23"/>
  <c r="Y135" i="23"/>
  <c r="X128" i="23"/>
  <c r="W121" i="23"/>
  <c r="V114" i="23"/>
  <c r="U107" i="23"/>
  <c r="T100" i="23"/>
  <c r="AB92" i="23"/>
  <c r="AA85" i="23"/>
  <c r="Z78" i="23"/>
  <c r="X72" i="23"/>
  <c r="Z67" i="23"/>
  <c r="T65" i="23"/>
  <c r="Z61" i="23"/>
  <c r="X58" i="23"/>
  <c r="T57" i="23"/>
  <c r="AA55" i="23"/>
  <c r="AA54" i="23"/>
  <c r="AA53" i="23"/>
  <c r="AA52" i="23"/>
  <c r="AA51" i="23"/>
  <c r="AA50" i="23"/>
  <c r="Z49" i="23"/>
  <c r="AA48" i="23"/>
  <c r="AB47" i="23"/>
  <c r="T47" i="23"/>
  <c r="U46" i="23"/>
  <c r="V45" i="23"/>
  <c r="W44" i="23"/>
  <c r="X43" i="23"/>
  <c r="Y42" i="23"/>
  <c r="Z41" i="23"/>
  <c r="AA40" i="23"/>
  <c r="AB39" i="23"/>
  <c r="T39" i="23"/>
  <c r="U38" i="23"/>
  <c r="V37" i="23"/>
  <c r="W36" i="23"/>
  <c r="X35" i="23"/>
  <c r="Y34" i="23"/>
  <c r="Z33" i="23"/>
  <c r="AA32" i="23"/>
  <c r="AB31" i="23"/>
  <c r="T31" i="23"/>
  <c r="U30" i="23"/>
  <c r="V29" i="23"/>
  <c r="W28" i="23"/>
  <c r="X27" i="23"/>
  <c r="Y26" i="23"/>
  <c r="Z25" i="23"/>
  <c r="AA24" i="23"/>
  <c r="AB23" i="23"/>
  <c r="T23" i="23"/>
  <c r="U22" i="23"/>
  <c r="V21" i="23"/>
  <c r="W20" i="23"/>
  <c r="X19" i="23"/>
  <c r="Y18" i="23"/>
  <c r="Z17" i="23"/>
  <c r="AA16" i="23"/>
  <c r="AB15" i="23"/>
  <c r="T15" i="23"/>
  <c r="U14" i="23"/>
  <c r="V13" i="23"/>
  <c r="W12" i="23"/>
  <c r="X11" i="23"/>
  <c r="Y10" i="23"/>
  <c r="Z9" i="23"/>
  <c r="AA8" i="23"/>
  <c r="AB7" i="23"/>
  <c r="T7" i="23"/>
  <c r="U6" i="23"/>
  <c r="V5" i="23"/>
  <c r="W4" i="23"/>
  <c r="Y158" i="5"/>
  <c r="Z156" i="5"/>
  <c r="AA154" i="5"/>
  <c r="AU154" i="5" s="1"/>
  <c r="AB153" i="5"/>
  <c r="AV153" i="5" s="1"/>
  <c r="AC152" i="5"/>
  <c r="U152" i="5"/>
  <c r="AO152" i="5" s="1"/>
  <c r="V151" i="5"/>
  <c r="AP151" i="5" s="1"/>
  <c r="W150" i="5"/>
  <c r="AQ150" i="5" s="1"/>
  <c r="X149" i="5"/>
  <c r="AR149" i="5" s="1"/>
  <c r="Y148" i="5"/>
  <c r="AS148" i="5" s="1"/>
  <c r="Z147" i="5"/>
  <c r="AT147" i="5" s="1"/>
  <c r="AA146" i="5"/>
  <c r="AU146" i="5" s="1"/>
  <c r="AB145" i="5"/>
  <c r="AV145" i="5" s="1"/>
  <c r="AC144" i="5"/>
  <c r="AW144" i="5" s="1"/>
  <c r="U144" i="5"/>
  <c r="AO144" i="5" s="1"/>
  <c r="V143" i="5"/>
  <c r="AP143" i="5" s="1"/>
  <c r="W142" i="5"/>
  <c r="AQ142" i="5" s="1"/>
  <c r="X140" i="5"/>
  <c r="Y139" i="5"/>
  <c r="Z138" i="5"/>
  <c r="AA137" i="5"/>
  <c r="AB136" i="5"/>
  <c r="AC135" i="5"/>
  <c r="U135" i="5"/>
  <c r="V134" i="5"/>
  <c r="W133" i="5"/>
  <c r="X132" i="5"/>
  <c r="Y131" i="5"/>
  <c r="Z130" i="5"/>
  <c r="AA129" i="5"/>
  <c r="AB128" i="5"/>
  <c r="AC127" i="5"/>
  <c r="U127" i="5"/>
  <c r="V126" i="5"/>
  <c r="W125" i="5"/>
  <c r="X124" i="5"/>
  <c r="Y123" i="5"/>
  <c r="Z122" i="5"/>
  <c r="AA121" i="5"/>
  <c r="AB120" i="5"/>
  <c r="AC119" i="5"/>
  <c r="U119" i="5"/>
  <c r="V118" i="5"/>
  <c r="W117" i="5"/>
  <c r="X116" i="5"/>
  <c r="Y115" i="5"/>
  <c r="Z114" i="5"/>
  <c r="AA113" i="5"/>
  <c r="AB112" i="5"/>
  <c r="AC111" i="5"/>
  <c r="U111" i="5"/>
  <c r="V110" i="5"/>
  <c r="W109" i="5"/>
  <c r="X108" i="5"/>
  <c r="Y107" i="5"/>
  <c r="Z106" i="5"/>
  <c r="AA105" i="5"/>
  <c r="AB104" i="5"/>
  <c r="AC103" i="5"/>
  <c r="U103" i="5"/>
  <c r="V102" i="5"/>
  <c r="W101" i="5"/>
  <c r="X100" i="5"/>
  <c r="Y99" i="5"/>
  <c r="Z98" i="5"/>
  <c r="AA97" i="5"/>
  <c r="AB96" i="5"/>
  <c r="AC95" i="5"/>
  <c r="U95" i="5"/>
  <c r="V94" i="5"/>
  <c r="W93" i="5"/>
  <c r="X92" i="5"/>
  <c r="Y91" i="5"/>
  <c r="Z90" i="5"/>
  <c r="AA89" i="5"/>
  <c r="AB88" i="5"/>
  <c r="AC87" i="5"/>
  <c r="U87" i="5"/>
  <c r="V86" i="5"/>
  <c r="W85" i="5"/>
  <c r="X84" i="5"/>
  <c r="Y83" i="5"/>
  <c r="Z82" i="5"/>
  <c r="AA81" i="5"/>
  <c r="AB80" i="5"/>
  <c r="AC79" i="5"/>
  <c r="U79" i="5"/>
  <c r="V78" i="5"/>
  <c r="W77" i="5"/>
  <c r="U95" i="20"/>
  <c r="AC60" i="20"/>
  <c r="V44" i="20"/>
  <c r="AB27" i="20"/>
  <c r="V12" i="20"/>
  <c r="W150" i="23"/>
  <c r="V143" i="23"/>
  <c r="U135" i="23"/>
  <c r="T128" i="23"/>
  <c r="AB120" i="23"/>
  <c r="AA113" i="23"/>
  <c r="Z106" i="23"/>
  <c r="Y99" i="23"/>
  <c r="X92" i="23"/>
  <c r="W85" i="23"/>
  <c r="V78" i="23"/>
  <c r="W72" i="23"/>
  <c r="Y67" i="23"/>
  <c r="U64" i="23"/>
  <c r="X61" i="23"/>
  <c r="W58" i="23"/>
  <c r="Z56" i="23"/>
  <c r="Z55" i="23"/>
  <c r="Z54" i="23"/>
  <c r="Z53" i="23"/>
  <c r="Z52" i="23"/>
  <c r="Z51" i="23"/>
  <c r="Y50" i="23"/>
  <c r="Y49" i="23"/>
  <c r="Z48" i="23"/>
  <c r="AA47" i="23"/>
  <c r="AB46" i="23"/>
  <c r="T46" i="23"/>
  <c r="U45" i="23"/>
  <c r="V44" i="23"/>
  <c r="W43" i="23"/>
  <c r="X42" i="23"/>
  <c r="Y41" i="23"/>
  <c r="Z40" i="23"/>
  <c r="AA39" i="23"/>
  <c r="AB38" i="23"/>
  <c r="T38" i="23"/>
  <c r="U37" i="23"/>
  <c r="V36" i="23"/>
  <c r="W35" i="23"/>
  <c r="X34" i="23"/>
  <c r="Y33" i="23"/>
  <c r="Z32" i="23"/>
  <c r="AA31" i="23"/>
  <c r="AB30" i="23"/>
  <c r="T30" i="23"/>
  <c r="U29" i="23"/>
  <c r="V28" i="23"/>
  <c r="W27" i="23"/>
  <c r="X26" i="23"/>
  <c r="Y25" i="23"/>
  <c r="Z24" i="23"/>
  <c r="AA23" i="23"/>
  <c r="AB22" i="23"/>
  <c r="T22" i="23"/>
  <c r="U21" i="23"/>
  <c r="V20" i="23"/>
  <c r="W19" i="23"/>
  <c r="X18" i="23"/>
  <c r="Y17" i="23"/>
  <c r="Z16" i="23"/>
  <c r="AA15" i="23"/>
  <c r="AB14" i="23"/>
  <c r="T14" i="23"/>
  <c r="U13" i="23"/>
  <c r="V12" i="23"/>
  <c r="W11" i="23"/>
  <c r="X10" i="23"/>
  <c r="Y9" i="23"/>
  <c r="Z8" i="23"/>
  <c r="AA7" i="23"/>
  <c r="AB6" i="23"/>
  <c r="T6" i="23"/>
  <c r="U5" i="23"/>
  <c r="V4" i="23"/>
  <c r="X158" i="5"/>
  <c r="Y156" i="5"/>
  <c r="Z154" i="5"/>
  <c r="AA153" i="5"/>
  <c r="AB152" i="5"/>
  <c r="AV152" i="5" s="1"/>
  <c r="AC151" i="5"/>
  <c r="AW151" i="5" s="1"/>
  <c r="U151" i="5"/>
  <c r="AO151" i="5" s="1"/>
  <c r="V150" i="5"/>
  <c r="AP150" i="5" s="1"/>
  <c r="W149" i="5"/>
  <c r="AQ149" i="5" s="1"/>
  <c r="X148" i="5"/>
  <c r="AR148" i="5" s="1"/>
  <c r="Y147" i="5"/>
  <c r="AS147" i="5" s="1"/>
  <c r="Z146" i="5"/>
  <c r="AT146" i="5" s="1"/>
  <c r="AA145" i="5"/>
  <c r="AU145" i="5" s="1"/>
  <c r="AB144" i="5"/>
  <c r="AV144" i="5" s="1"/>
  <c r="AC143" i="5"/>
  <c r="AW143" i="5" s="1"/>
  <c r="U143" i="5"/>
  <c r="AO143" i="5" s="1"/>
  <c r="V142" i="5"/>
  <c r="AP142" i="5" s="1"/>
  <c r="W140" i="5"/>
  <c r="X139" i="5"/>
  <c r="Y138" i="5"/>
  <c r="Z137" i="5"/>
  <c r="AA136" i="5"/>
  <c r="AB135" i="5"/>
  <c r="AC134" i="5"/>
  <c r="U134" i="5"/>
  <c r="V133" i="5"/>
  <c r="W132" i="5"/>
  <c r="X131" i="5"/>
  <c r="AC94" i="20"/>
  <c r="AB38" i="20"/>
  <c r="AB140" i="23"/>
  <c r="AB124" i="23"/>
  <c r="AB104" i="23"/>
  <c r="T84" i="23"/>
  <c r="T70" i="23"/>
  <c r="X60" i="23"/>
  <c r="Y55" i="23"/>
  <c r="V53" i="23"/>
  <c r="W50" i="23"/>
  <c r="Z47" i="23"/>
  <c r="Z45" i="23"/>
  <c r="U43" i="23"/>
  <c r="Y40" i="23"/>
  <c r="Y38" i="23"/>
  <c r="T36" i="23"/>
  <c r="X33" i="23"/>
  <c r="X31" i="23"/>
  <c r="AB28" i="23"/>
  <c r="W26" i="23"/>
  <c r="W24" i="23"/>
  <c r="AA21" i="23"/>
  <c r="V19" i="23"/>
  <c r="V17" i="23"/>
  <c r="Z14" i="23"/>
  <c r="U12" i="23"/>
  <c r="U10" i="23"/>
  <c r="Y7" i="23"/>
  <c r="T5" i="23"/>
  <c r="U158" i="5"/>
  <c r="Y153" i="5"/>
  <c r="AS153" i="5" s="1"/>
  <c r="AC150" i="5"/>
  <c r="AW150" i="5" s="1"/>
  <c r="AC148" i="5"/>
  <c r="AW148" i="5" s="1"/>
  <c r="X146" i="5"/>
  <c r="AR146" i="5" s="1"/>
  <c r="AB143" i="5"/>
  <c r="AV143" i="5" s="1"/>
  <c r="AB140" i="5"/>
  <c r="W138" i="5"/>
  <c r="AA135" i="5"/>
  <c r="AA133" i="5"/>
  <c r="V131" i="5"/>
  <c r="X129" i="5"/>
  <c r="Z127" i="5"/>
  <c r="AB125" i="5"/>
  <c r="U124" i="5"/>
  <c r="W122" i="5"/>
  <c r="Y120" i="5"/>
  <c r="AA118" i="5"/>
  <c r="AC116" i="5"/>
  <c r="V115" i="5"/>
  <c r="X113" i="5"/>
  <c r="Z111" i="5"/>
  <c r="AB109" i="5"/>
  <c r="U108" i="5"/>
  <c r="W106" i="5"/>
  <c r="Y104" i="5"/>
  <c r="AA102" i="5"/>
  <c r="AC100" i="5"/>
  <c r="V99" i="5"/>
  <c r="X97" i="5"/>
  <c r="Z95" i="5"/>
  <c r="AB93" i="5"/>
  <c r="U92" i="5"/>
  <c r="W90" i="5"/>
  <c r="Y88" i="5"/>
  <c r="AA86" i="5"/>
  <c r="AC84" i="5"/>
  <c r="V83" i="5"/>
  <c r="X81" i="5"/>
  <c r="Z79" i="5"/>
  <c r="AB77" i="5"/>
  <c r="Y76" i="5"/>
  <c r="Z75" i="5"/>
  <c r="AA74" i="5"/>
  <c r="AB73" i="5"/>
  <c r="AC72" i="5"/>
  <c r="U72" i="5"/>
  <c r="V71" i="5"/>
  <c r="W70" i="5"/>
  <c r="X69" i="5"/>
  <c r="Y68" i="5"/>
  <c r="Z67" i="5"/>
  <c r="AA66" i="5"/>
  <c r="AB65" i="5"/>
  <c r="AC64" i="5"/>
  <c r="U64" i="5"/>
  <c r="V63" i="5"/>
  <c r="W62" i="5"/>
  <c r="X61" i="5"/>
  <c r="Y60" i="5"/>
  <c r="Z59" i="5"/>
  <c r="AA58" i="5"/>
  <c r="AB57" i="5"/>
  <c r="AC56" i="5"/>
  <c r="U56" i="5"/>
  <c r="V55" i="5"/>
  <c r="W54" i="5"/>
  <c r="X53" i="5"/>
  <c r="Y52" i="5"/>
  <c r="Z51" i="5"/>
  <c r="AA50" i="5"/>
  <c r="AB49" i="5"/>
  <c r="AC48" i="5"/>
  <c r="U48" i="5"/>
  <c r="V47" i="5"/>
  <c r="W46" i="5"/>
  <c r="X45" i="5"/>
  <c r="Y44" i="5"/>
  <c r="Z43" i="5"/>
  <c r="AA42" i="5"/>
  <c r="AB41" i="5"/>
  <c r="AC40" i="5"/>
  <c r="U40" i="5"/>
  <c r="V39" i="5"/>
  <c r="W38" i="5"/>
  <c r="X37" i="5"/>
  <c r="Y36" i="5"/>
  <c r="Z35" i="5"/>
  <c r="AA34" i="5"/>
  <c r="AB33" i="5"/>
  <c r="AC32" i="5"/>
  <c r="U32" i="5"/>
  <c r="V31" i="5"/>
  <c r="W30" i="5"/>
  <c r="X29" i="5"/>
  <c r="Y28" i="5"/>
  <c r="Z27" i="5"/>
  <c r="AA26" i="5"/>
  <c r="AB25" i="5"/>
  <c r="AC24" i="5"/>
  <c r="U24" i="5"/>
  <c r="V23" i="5"/>
  <c r="W22" i="5"/>
  <c r="X21" i="5"/>
  <c r="Y20" i="5"/>
  <c r="Z19" i="5"/>
  <c r="AA18" i="5"/>
  <c r="AB17" i="5"/>
  <c r="AC16" i="5"/>
  <c r="U16" i="5"/>
  <c r="V15" i="5"/>
  <c r="W14" i="5"/>
  <c r="X13" i="5"/>
  <c r="Y12" i="5"/>
  <c r="Z11" i="5"/>
  <c r="AA10" i="5"/>
  <c r="AB9" i="5"/>
  <c r="AC8" i="5"/>
  <c r="U8" i="5"/>
  <c r="V7" i="5"/>
  <c r="W6" i="5"/>
  <c r="X5" i="5"/>
  <c r="Y4" i="5"/>
  <c r="Y247" i="22"/>
  <c r="Z246" i="22"/>
  <c r="AA245" i="22"/>
  <c r="AB244" i="22"/>
  <c r="AC243" i="22"/>
  <c r="U243" i="22"/>
  <c r="V242" i="22"/>
  <c r="W241" i="22"/>
  <c r="X240" i="22"/>
  <c r="Y239" i="22"/>
  <c r="Z238" i="22"/>
  <c r="AA237" i="22"/>
  <c r="AB236" i="22"/>
  <c r="AC235" i="22"/>
  <c r="U235" i="22"/>
  <c r="V233" i="22"/>
  <c r="W232" i="22"/>
  <c r="X84" i="20"/>
  <c r="Z23" i="20"/>
  <c r="U158" i="23"/>
  <c r="U139" i="23"/>
  <c r="U119" i="23"/>
  <c r="V98" i="23"/>
  <c r="V82" i="23"/>
  <c r="X66" i="23"/>
  <c r="V58" i="23"/>
  <c r="W55" i="23"/>
  <c r="W52" i="23"/>
  <c r="X49" i="23"/>
  <c r="X47" i="23"/>
  <c r="AB44" i="23"/>
  <c r="W42" i="23"/>
  <c r="W40" i="23"/>
  <c r="AA37" i="23"/>
  <c r="V35" i="23"/>
  <c r="V33" i="23"/>
  <c r="Z30" i="23"/>
  <c r="U28" i="23"/>
  <c r="U26" i="23"/>
  <c r="Y23" i="23"/>
  <c r="T21" i="23"/>
  <c r="T19" i="23"/>
  <c r="X16" i="23"/>
  <c r="AB13" i="23"/>
  <c r="AB11" i="23"/>
  <c r="W9" i="23"/>
  <c r="AA6" i="23"/>
  <c r="AA4" i="23"/>
  <c r="W156" i="5"/>
  <c r="AA152" i="5"/>
  <c r="AU152" i="5" s="1"/>
  <c r="AA150" i="5"/>
  <c r="AU150" i="5" s="1"/>
  <c r="V148" i="5"/>
  <c r="AP148" i="5" s="1"/>
  <c r="Z145" i="5"/>
  <c r="AT145" i="5" s="1"/>
  <c r="Z143" i="5"/>
  <c r="AT143" i="5" s="1"/>
  <c r="U140" i="5"/>
  <c r="Y137" i="5"/>
  <c r="Y135" i="5"/>
  <c r="AC132" i="5"/>
  <c r="Y130" i="5"/>
  <c r="AA128" i="5"/>
  <c r="AC126" i="5"/>
  <c r="V125" i="5"/>
  <c r="X123" i="5"/>
  <c r="Z121" i="5"/>
  <c r="AB119" i="5"/>
  <c r="U118" i="5"/>
  <c r="W116" i="5"/>
  <c r="Y114" i="5"/>
  <c r="AA112" i="5"/>
  <c r="AC110" i="5"/>
  <c r="V109" i="5"/>
  <c r="X107" i="5"/>
  <c r="Z105" i="5"/>
  <c r="AB103" i="5"/>
  <c r="U102" i="5"/>
  <c r="W100" i="5"/>
  <c r="Y98" i="5"/>
  <c r="AA96" i="5"/>
  <c r="AC94" i="5"/>
  <c r="V93" i="5"/>
  <c r="X91" i="5"/>
  <c r="Z89" i="5"/>
  <c r="AB87" i="5"/>
  <c r="U86" i="5"/>
  <c r="W84" i="5"/>
  <c r="Y82" i="5"/>
  <c r="AA80" i="5"/>
  <c r="AC78" i="5"/>
  <c r="V77" i="5"/>
  <c r="W76" i="5"/>
  <c r="X75" i="5"/>
  <c r="Y74" i="5"/>
  <c r="Z73" i="5"/>
  <c r="AA72" i="5"/>
  <c r="AB71" i="5"/>
  <c r="AC70" i="5"/>
  <c r="U70" i="5"/>
  <c r="V69" i="5"/>
  <c r="W68" i="5"/>
  <c r="X67" i="5"/>
  <c r="Y66" i="5"/>
  <c r="Z65" i="5"/>
  <c r="AA64" i="5"/>
  <c r="AB63" i="5"/>
  <c r="AC62" i="5"/>
  <c r="U62" i="5"/>
  <c r="V61" i="5"/>
  <c r="W60" i="5"/>
  <c r="X59" i="5"/>
  <c r="Y58" i="5"/>
  <c r="Z57" i="5"/>
  <c r="AA56" i="5"/>
  <c r="AB55" i="5"/>
  <c r="AC54" i="5"/>
  <c r="U54" i="5"/>
  <c r="V53" i="5"/>
  <c r="W52" i="5"/>
  <c r="X51" i="5"/>
  <c r="Y50" i="5"/>
  <c r="Z49" i="5"/>
  <c r="AA48" i="5"/>
  <c r="AB47" i="5"/>
  <c r="AC46" i="5"/>
  <c r="U46" i="5"/>
  <c r="V45" i="5"/>
  <c r="W44" i="5"/>
  <c r="X43" i="5"/>
  <c r="Y42" i="5"/>
  <c r="Z41" i="5"/>
  <c r="AA40" i="5"/>
  <c r="AB39" i="5"/>
  <c r="AC38" i="5"/>
  <c r="U38" i="5"/>
  <c r="V37" i="5"/>
  <c r="W36" i="5"/>
  <c r="X35" i="5"/>
  <c r="Y34" i="5"/>
  <c r="Z33" i="5"/>
  <c r="AA32" i="5"/>
  <c r="AB31" i="5"/>
  <c r="AC30" i="5"/>
  <c r="U30" i="5"/>
  <c r="V29" i="5"/>
  <c r="W28" i="5"/>
  <c r="X27" i="5"/>
  <c r="Y26" i="5"/>
  <c r="Z25" i="5"/>
  <c r="AA24" i="5"/>
  <c r="AB23" i="5"/>
  <c r="AC22" i="5"/>
  <c r="U22" i="5"/>
  <c r="V21" i="5"/>
  <c r="W20" i="5"/>
  <c r="X19" i="5"/>
  <c r="Y18" i="5"/>
  <c r="Z17" i="5"/>
  <c r="AA16" i="5"/>
  <c r="AB15" i="5"/>
  <c r="AC14" i="5"/>
  <c r="U14" i="5"/>
  <c r="V13" i="5"/>
  <c r="W12" i="5"/>
  <c r="X11" i="5"/>
  <c r="Y10" i="5"/>
  <c r="Z9" i="5"/>
  <c r="AA8" i="5"/>
  <c r="AB7" i="5"/>
  <c r="AC6" i="5"/>
  <c r="U6" i="5"/>
  <c r="V5" i="5"/>
  <c r="W4" i="5"/>
  <c r="W247" i="22"/>
  <c r="I33" i="11" s="1"/>
  <c r="X246" i="22"/>
  <c r="Y245" i="22"/>
  <c r="Z244" i="22"/>
  <c r="AA243" i="22"/>
  <c r="AB242" i="22"/>
  <c r="AC241" i="22"/>
  <c r="U241" i="22"/>
  <c r="V240" i="22"/>
  <c r="W239" i="22"/>
  <c r="X238" i="22"/>
  <c r="Y237" i="22"/>
  <c r="Z236" i="22"/>
  <c r="AA235" i="22"/>
  <c r="AB233" i="22"/>
  <c r="AC232" i="22"/>
  <c r="AA60" i="20"/>
  <c r="Y23" i="20"/>
  <c r="Z156" i="23"/>
  <c r="Z157" i="23" s="1"/>
  <c r="AA133" i="23"/>
  <c r="AA117" i="23"/>
  <c r="AA97" i="23"/>
  <c r="AB76" i="23"/>
  <c r="W66" i="23"/>
  <c r="T58" i="23"/>
  <c r="Y54" i="23"/>
  <c r="V52" i="23"/>
  <c r="W49" i="23"/>
  <c r="AA46" i="23"/>
  <c r="AA44" i="23"/>
  <c r="V42" i="23"/>
  <c r="Z39" i="23"/>
  <c r="Z37" i="23"/>
  <c r="U35" i="23"/>
  <c r="Y32" i="23"/>
  <c r="Y30" i="23"/>
  <c r="T28" i="23"/>
  <c r="X25" i="23"/>
  <c r="X23" i="23"/>
  <c r="AB20" i="23"/>
  <c r="W18" i="23"/>
  <c r="W16" i="23"/>
  <c r="AA13" i="23"/>
  <c r="V11" i="23"/>
  <c r="V9" i="23"/>
  <c r="Z6" i="23"/>
  <c r="U4" i="23"/>
  <c r="V156" i="5"/>
  <c r="Z152" i="5"/>
  <c r="AT152" i="5" s="1"/>
  <c r="U150" i="5"/>
  <c r="AO150" i="5" s="1"/>
  <c r="U148" i="5"/>
  <c r="AO148" i="5" s="1"/>
  <c r="Y145" i="5"/>
  <c r="AC142" i="5"/>
  <c r="AW142" i="5" s="1"/>
  <c r="AC139" i="5"/>
  <c r="X137" i="5"/>
  <c r="AB134" i="5"/>
  <c r="AB132" i="5"/>
  <c r="X130" i="5"/>
  <c r="Z128" i="5"/>
  <c r="AB126" i="5"/>
  <c r="U125" i="5"/>
  <c r="W123" i="5"/>
  <c r="Y121" i="5"/>
  <c r="AA119" i="5"/>
  <c r="AC117" i="5"/>
  <c r="V116" i="5"/>
  <c r="X114" i="5"/>
  <c r="Z112" i="5"/>
  <c r="AB110" i="5"/>
  <c r="U109" i="5"/>
  <c r="W107" i="5"/>
  <c r="Y105" i="5"/>
  <c r="AA103" i="5"/>
  <c r="AC101" i="5"/>
  <c r="V100" i="5"/>
  <c r="X98" i="5"/>
  <c r="Z96" i="5"/>
  <c r="AB94" i="5"/>
  <c r="U93" i="5"/>
  <c r="W91" i="5"/>
  <c r="Y89" i="5"/>
  <c r="AA87" i="5"/>
  <c r="AC85" i="5"/>
  <c r="V84" i="5"/>
  <c r="X82" i="5"/>
  <c r="Z80" i="5"/>
  <c r="AB78" i="5"/>
  <c r="U77" i="5"/>
  <c r="V76" i="5"/>
  <c r="W75" i="5"/>
  <c r="X74" i="5"/>
  <c r="Y73" i="5"/>
  <c r="Z72" i="5"/>
  <c r="AA71" i="5"/>
  <c r="AB70" i="5"/>
  <c r="AC69" i="5"/>
  <c r="U69" i="5"/>
  <c r="V68" i="5"/>
  <c r="W67" i="5"/>
  <c r="X66" i="5"/>
  <c r="Y65" i="5"/>
  <c r="Z64" i="5"/>
  <c r="AA63" i="5"/>
  <c r="AB62" i="5"/>
  <c r="AC61" i="5"/>
  <c r="U61" i="5"/>
  <c r="V60" i="5"/>
  <c r="W59" i="5"/>
  <c r="X58" i="5"/>
  <c r="Y57" i="5"/>
  <c r="Z56" i="5"/>
  <c r="AA55" i="5"/>
  <c r="AB54" i="5"/>
  <c r="AC53" i="5"/>
  <c r="U53" i="5"/>
  <c r="V52" i="5"/>
  <c r="W51" i="5"/>
  <c r="X50" i="5"/>
  <c r="Y49" i="5"/>
  <c r="Z48" i="5"/>
  <c r="AA47" i="5"/>
  <c r="AB46" i="5"/>
  <c r="AC45" i="5"/>
  <c r="U45" i="5"/>
  <c r="V44" i="5"/>
  <c r="W43" i="5"/>
  <c r="X42" i="5"/>
  <c r="Y41" i="5"/>
  <c r="Z40" i="5"/>
  <c r="AA39" i="5"/>
  <c r="AB38" i="5"/>
  <c r="AC37" i="5"/>
  <c r="U37" i="5"/>
  <c r="V36" i="5"/>
  <c r="W35" i="5"/>
  <c r="X34" i="5"/>
  <c r="Y33" i="5"/>
  <c r="Z32" i="5"/>
  <c r="AA31" i="5"/>
  <c r="AB30" i="5"/>
  <c r="AC29" i="5"/>
  <c r="U29" i="5"/>
  <c r="V28" i="5"/>
  <c r="W27" i="5"/>
  <c r="X26" i="5"/>
  <c r="Y25" i="5"/>
  <c r="Z24" i="5"/>
  <c r="AA23" i="5"/>
  <c r="AB22" i="5"/>
  <c r="AC21" i="5"/>
  <c r="U21" i="5"/>
  <c r="V20" i="5"/>
  <c r="W19" i="5"/>
  <c r="X18" i="5"/>
  <c r="Y17" i="5"/>
  <c r="Z16" i="5"/>
  <c r="AA15" i="5"/>
  <c r="AB14" i="5"/>
  <c r="AC13" i="5"/>
  <c r="U13" i="5"/>
  <c r="V12" i="5"/>
  <c r="W11" i="5"/>
  <c r="X10" i="5"/>
  <c r="Y9" i="5"/>
  <c r="Z8" i="5"/>
  <c r="AA7" i="5"/>
  <c r="AB6" i="5"/>
  <c r="AC5" i="5"/>
  <c r="U5" i="5"/>
  <c r="V4" i="5"/>
  <c r="V247" i="22"/>
  <c r="W246" i="22"/>
  <c r="X245" i="22"/>
  <c r="Y244" i="22"/>
  <c r="Z243" i="22"/>
  <c r="AA242" i="22"/>
  <c r="AB241" i="22"/>
  <c r="AC240" i="22"/>
  <c r="U240" i="22"/>
  <c r="V239" i="22"/>
  <c r="W238" i="22"/>
  <c r="X237" i="22"/>
  <c r="Y236" i="22"/>
  <c r="Z235" i="22"/>
  <c r="AA233" i="22"/>
  <c r="AB232" i="22"/>
  <c r="AC156" i="20"/>
  <c r="V43" i="20"/>
  <c r="V9" i="20"/>
  <c r="Y148" i="23"/>
  <c r="Z126" i="23"/>
  <c r="Z110" i="23"/>
  <c r="Z90" i="23"/>
  <c r="V71" i="23"/>
  <c r="AB62" i="23"/>
  <c r="X56" i="23"/>
  <c r="Y53" i="23"/>
  <c r="V51" i="23"/>
  <c r="X48" i="23"/>
  <c r="AB45" i="23"/>
  <c r="AB43" i="23"/>
  <c r="W41" i="23"/>
  <c r="AA38" i="23"/>
  <c r="AA36" i="23"/>
  <c r="V34" i="23"/>
  <c r="Z31" i="23"/>
  <c r="Z29" i="23"/>
  <c r="U27" i="23"/>
  <c r="Y24" i="23"/>
  <c r="Y22" i="23"/>
  <c r="T20" i="23"/>
  <c r="X17" i="23"/>
  <c r="X15" i="23"/>
  <c r="AB12" i="23"/>
  <c r="W10" i="23"/>
  <c r="W8" i="23"/>
  <c r="AA5" i="23"/>
  <c r="W158" i="5"/>
  <c r="AQ158" i="5" s="1"/>
  <c r="W154" i="5"/>
  <c r="AQ154" i="5" s="1"/>
  <c r="AA151" i="5"/>
  <c r="V149" i="5"/>
  <c r="AP149" i="5" s="1"/>
  <c r="V147" i="5"/>
  <c r="AP147" i="5" s="1"/>
  <c r="Z144" i="5"/>
  <c r="AT144" i="5" s="1"/>
  <c r="U142" i="5"/>
  <c r="AO142" i="5" s="1"/>
  <c r="U139" i="5"/>
  <c r="Y136" i="5"/>
  <c r="AC133" i="5"/>
  <c r="AC131" i="5"/>
  <c r="Z129" i="5"/>
  <c r="AB127" i="5"/>
  <c r="U126" i="5"/>
  <c r="W124" i="5"/>
  <c r="Y122" i="5"/>
  <c r="AA120" i="5"/>
  <c r="AC118" i="5"/>
  <c r="V117" i="5"/>
  <c r="X115" i="5"/>
  <c r="Z113" i="5"/>
  <c r="AB111" i="5"/>
  <c r="U110" i="5"/>
  <c r="W108" i="5"/>
  <c r="Y106" i="5"/>
  <c r="AA104" i="5"/>
  <c r="AC102" i="5"/>
  <c r="V101" i="5"/>
  <c r="X99" i="5"/>
  <c r="Z97" i="5"/>
  <c r="AB95" i="5"/>
  <c r="U94" i="5"/>
  <c r="W92" i="5"/>
  <c r="Y90" i="5"/>
  <c r="AA88" i="5"/>
  <c r="AC86" i="5"/>
  <c r="V85" i="5"/>
  <c r="X83" i="5"/>
  <c r="Z81" i="5"/>
  <c r="AB79" i="5"/>
  <c r="U78" i="5"/>
  <c r="AA76" i="5"/>
  <c r="AB75" i="5"/>
  <c r="AC74" i="5"/>
  <c r="U74" i="5"/>
  <c r="V73" i="5"/>
  <c r="W72" i="5"/>
  <c r="X71" i="5"/>
  <c r="Y70" i="5"/>
  <c r="Z69" i="5"/>
  <c r="AA68" i="5"/>
  <c r="AB67" i="5"/>
  <c r="AC66" i="5"/>
  <c r="U66" i="5"/>
  <c r="V65" i="5"/>
  <c r="W64" i="5"/>
  <c r="X63" i="5"/>
  <c r="Y62" i="5"/>
  <c r="Z61" i="5"/>
  <c r="AA60" i="5"/>
  <c r="AB59" i="5"/>
  <c r="AC58" i="5"/>
  <c r="U58" i="5"/>
  <c r="V57" i="5"/>
  <c r="W56" i="5"/>
  <c r="X55" i="5"/>
  <c r="Y54" i="5"/>
  <c r="Z53" i="5"/>
  <c r="AA52" i="5"/>
  <c r="AB51" i="5"/>
  <c r="AC50" i="5"/>
  <c r="U50" i="5"/>
  <c r="V49" i="5"/>
  <c r="W48" i="5"/>
  <c r="X47" i="5"/>
  <c r="Y46" i="5"/>
  <c r="Z45" i="5"/>
  <c r="AA44" i="5"/>
  <c r="AB43" i="5"/>
  <c r="AC42" i="5"/>
  <c r="U42" i="5"/>
  <c r="V41" i="5"/>
  <c r="W40" i="5"/>
  <c r="X39" i="5"/>
  <c r="Y38" i="5"/>
  <c r="Z37" i="5"/>
  <c r="AA36" i="5"/>
  <c r="AB35" i="5"/>
  <c r="AC34" i="5"/>
  <c r="U34" i="5"/>
  <c r="V33" i="5"/>
  <c r="W32" i="5"/>
  <c r="X31" i="5"/>
  <c r="Y30" i="5"/>
  <c r="Z29" i="5"/>
  <c r="AA28" i="5"/>
  <c r="AB27" i="5"/>
  <c r="AC26" i="5"/>
  <c r="U26" i="5"/>
  <c r="V25" i="5"/>
  <c r="W24" i="5"/>
  <c r="X23" i="5"/>
  <c r="Y22" i="5"/>
  <c r="Z21" i="5"/>
  <c r="AA20" i="5"/>
  <c r="AB19" i="5"/>
  <c r="AC18" i="5"/>
  <c r="U18" i="5"/>
  <c r="V17" i="5"/>
  <c r="W16" i="5"/>
  <c r="X15" i="5"/>
  <c r="Y14" i="5"/>
  <c r="Z13" i="5"/>
  <c r="AA12" i="5"/>
  <c r="AB11" i="5"/>
  <c r="AC10" i="5"/>
  <c r="U10" i="5"/>
  <c r="V9" i="5"/>
  <c r="W8" i="5"/>
  <c r="X7" i="5"/>
  <c r="Y6" i="5"/>
  <c r="Z5" i="5"/>
  <c r="AA4" i="5"/>
  <c r="AA247" i="22"/>
  <c r="K33" i="11" s="1"/>
  <c r="AB246" i="22"/>
  <c r="AC245" i="22"/>
  <c r="U245" i="22"/>
  <c r="V244" i="22"/>
  <c r="W243" i="22"/>
  <c r="X242" i="22"/>
  <c r="Y241" i="22"/>
  <c r="Z240" i="22"/>
  <c r="AA239" i="22"/>
  <c r="AB238" i="22"/>
  <c r="AC237" i="22"/>
  <c r="Z55" i="20"/>
  <c r="Y119" i="23"/>
  <c r="Y83" i="23"/>
  <c r="V60" i="23"/>
  <c r="Y52" i="23"/>
  <c r="Y47" i="23"/>
  <c r="T43" i="23"/>
  <c r="AB37" i="23"/>
  <c r="W33" i="23"/>
  <c r="AA28" i="23"/>
  <c r="Z23" i="23"/>
  <c r="U19" i="23"/>
  <c r="Y14" i="23"/>
  <c r="X9" i="23"/>
  <c r="AB4" i="23"/>
  <c r="X153" i="5"/>
  <c r="AR153" i="5" s="1"/>
  <c r="W148" i="5"/>
  <c r="AQ148" i="5" s="1"/>
  <c r="AA143" i="5"/>
  <c r="AU143" i="5" s="1"/>
  <c r="V138" i="5"/>
  <c r="U133" i="5"/>
  <c r="W129" i="5"/>
  <c r="AA125" i="5"/>
  <c r="V122" i="5"/>
  <c r="Z118" i="5"/>
  <c r="U115" i="5"/>
  <c r="Y111" i="5"/>
  <c r="AC107" i="5"/>
  <c r="X104" i="5"/>
  <c r="AB100" i="5"/>
  <c r="W97" i="5"/>
  <c r="AA93" i="5"/>
  <c r="V90" i="5"/>
  <c r="Z86" i="5"/>
  <c r="U83" i="5"/>
  <c r="Y79" i="5"/>
  <c r="X76" i="5"/>
  <c r="Z74" i="5"/>
  <c r="AB72" i="5"/>
  <c r="U71" i="5"/>
  <c r="W69" i="5"/>
  <c r="Y67" i="5"/>
  <c r="AA65" i="5"/>
  <c r="AC63" i="5"/>
  <c r="V62" i="5"/>
  <c r="X60" i="5"/>
  <c r="Z58" i="5"/>
  <c r="AB56" i="5"/>
  <c r="U55" i="5"/>
  <c r="W53" i="5"/>
  <c r="Y51" i="5"/>
  <c r="AA49" i="5"/>
  <c r="AC47" i="5"/>
  <c r="V46" i="5"/>
  <c r="X44" i="5"/>
  <c r="Z42" i="5"/>
  <c r="AB40" i="5"/>
  <c r="U39" i="5"/>
  <c r="W37" i="5"/>
  <c r="Y35" i="5"/>
  <c r="AA33" i="5"/>
  <c r="AC31" i="5"/>
  <c r="V30" i="5"/>
  <c r="X28" i="5"/>
  <c r="Z26" i="5"/>
  <c r="AB24" i="5"/>
  <c r="U23" i="5"/>
  <c r="W21" i="5"/>
  <c r="Y19" i="5"/>
  <c r="AA17" i="5"/>
  <c r="AC15" i="5"/>
  <c r="V14" i="5"/>
  <c r="X12" i="5"/>
  <c r="Z10" i="5"/>
  <c r="AB8" i="5"/>
  <c r="U7" i="5"/>
  <c r="W5" i="5"/>
  <c r="X247" i="22"/>
  <c r="Z245" i="22"/>
  <c r="AB243" i="22"/>
  <c r="U242" i="22"/>
  <c r="W240" i="22"/>
  <c r="Y238" i="22"/>
  <c r="AC236" i="22"/>
  <c r="X235" i="22"/>
  <c r="U233" i="22"/>
  <c r="AB231" i="22"/>
  <c r="AC230" i="22"/>
  <c r="U230" i="22"/>
  <c r="V229" i="22"/>
  <c r="W228" i="22"/>
  <c r="X227" i="22"/>
  <c r="Z225" i="22"/>
  <c r="AA224" i="22"/>
  <c r="AB223" i="22"/>
  <c r="AC222" i="22"/>
  <c r="U222" i="22"/>
  <c r="V221" i="22"/>
  <c r="W220" i="22"/>
  <c r="X219" i="22"/>
  <c r="Y218" i="22"/>
  <c r="Z217" i="22"/>
  <c r="AA216" i="22"/>
  <c r="AB215" i="22"/>
  <c r="AC214" i="22"/>
  <c r="U214" i="22"/>
  <c r="V213" i="22"/>
  <c r="W212" i="22"/>
  <c r="X211" i="22"/>
  <c r="Y210" i="22"/>
  <c r="Z209" i="22"/>
  <c r="AA208" i="22"/>
  <c r="AB207" i="22"/>
  <c r="AC206" i="22"/>
  <c r="U206" i="22"/>
  <c r="V205" i="22"/>
  <c r="W204" i="22"/>
  <c r="X203" i="22"/>
  <c r="Y202" i="22"/>
  <c r="Z201" i="22"/>
  <c r="AA200" i="22"/>
  <c r="AB199" i="22"/>
  <c r="AC198" i="22"/>
  <c r="U198" i="22"/>
  <c r="V197" i="22"/>
  <c r="W196" i="22"/>
  <c r="X195" i="22"/>
  <c r="Y194" i="22"/>
  <c r="Z193" i="22"/>
  <c r="AA192" i="22"/>
  <c r="AB191" i="22"/>
  <c r="AC190" i="22"/>
  <c r="U190" i="22"/>
  <c r="V189" i="22"/>
  <c r="W188" i="22"/>
  <c r="X187" i="22"/>
  <c r="Y186" i="22"/>
  <c r="Z185" i="22"/>
  <c r="AA184" i="22"/>
  <c r="AB183" i="22"/>
  <c r="AC182" i="22"/>
  <c r="U182" i="22"/>
  <c r="V181" i="22"/>
  <c r="W180" i="22"/>
  <c r="X179" i="22"/>
  <c r="Y178" i="22"/>
  <c r="Z177" i="22"/>
  <c r="AA176" i="22"/>
  <c r="AB175" i="22"/>
  <c r="AC174" i="22"/>
  <c r="U174" i="22"/>
  <c r="V173" i="22"/>
  <c r="W172" i="22"/>
  <c r="X171" i="22"/>
  <c r="Y170" i="22"/>
  <c r="Z169" i="22"/>
  <c r="AA168" i="22"/>
  <c r="AB167" i="22"/>
  <c r="AC166" i="22"/>
  <c r="U166" i="22"/>
  <c r="V165" i="22"/>
  <c r="W164" i="22"/>
  <c r="X163" i="22"/>
  <c r="Y162" i="22"/>
  <c r="Z161" i="22"/>
  <c r="AA160" i="22"/>
  <c r="AB159" i="22"/>
  <c r="AC158" i="22"/>
  <c r="U158" i="22"/>
  <c r="V157" i="22"/>
  <c r="W156" i="22"/>
  <c r="Z54" i="20"/>
  <c r="W154" i="23"/>
  <c r="X112" i="23"/>
  <c r="X76" i="23"/>
  <c r="Y57" i="23"/>
  <c r="X51" i="23"/>
  <c r="Z46" i="23"/>
  <c r="U42" i="23"/>
  <c r="T37" i="23"/>
  <c r="X32" i="23"/>
  <c r="AB27" i="23"/>
  <c r="AA22" i="23"/>
  <c r="V18" i="23"/>
  <c r="Z13" i="23"/>
  <c r="Y8" i="23"/>
  <c r="T4" i="23"/>
  <c r="Y152" i="5"/>
  <c r="AS152" i="5" s="1"/>
  <c r="X147" i="5"/>
  <c r="AB142" i="5"/>
  <c r="AV142" i="5" s="1"/>
  <c r="W137" i="5"/>
  <c r="V132" i="5"/>
  <c r="Y128" i="5"/>
  <c r="AC124" i="5"/>
  <c r="X121" i="5"/>
  <c r="AB117" i="5"/>
  <c r="W114" i="5"/>
  <c r="AA110" i="5"/>
  <c r="V107" i="5"/>
  <c r="Z103" i="5"/>
  <c r="U100" i="5"/>
  <c r="Y96" i="5"/>
  <c r="AC92" i="5"/>
  <c r="X89" i="5"/>
  <c r="AB85" i="5"/>
  <c r="W82" i="5"/>
  <c r="AA78" i="5"/>
  <c r="U76" i="5"/>
  <c r="W74" i="5"/>
  <c r="Y72" i="5"/>
  <c r="AA70" i="5"/>
  <c r="AC68" i="5"/>
  <c r="V67" i="5"/>
  <c r="X65" i="5"/>
  <c r="Z63" i="5"/>
  <c r="AB61" i="5"/>
  <c r="U60" i="5"/>
  <c r="W58" i="5"/>
  <c r="Y56" i="5"/>
  <c r="AA54" i="5"/>
  <c r="AC52" i="5"/>
  <c r="V51" i="5"/>
  <c r="X49" i="5"/>
  <c r="Z47" i="5"/>
  <c r="AB45" i="5"/>
  <c r="U44" i="5"/>
  <c r="W42" i="5"/>
  <c r="Y40" i="5"/>
  <c r="AA38" i="5"/>
  <c r="AC36" i="5"/>
  <c r="V35" i="5"/>
  <c r="X33" i="5"/>
  <c r="Z31" i="5"/>
  <c r="AB29" i="5"/>
  <c r="U28" i="5"/>
  <c r="W26" i="5"/>
  <c r="Y24" i="5"/>
  <c r="AA22" i="5"/>
  <c r="AC20" i="5"/>
  <c r="V19" i="5"/>
  <c r="X17" i="5"/>
  <c r="Z15" i="5"/>
  <c r="AB13" i="5"/>
  <c r="U12" i="5"/>
  <c r="W10" i="5"/>
  <c r="Y8" i="5"/>
  <c r="AA6" i="5"/>
  <c r="AC4" i="5"/>
  <c r="U247" i="22"/>
  <c r="W245" i="22"/>
  <c r="Y243" i="22"/>
  <c r="AA241" i="22"/>
  <c r="AC239" i="22"/>
  <c r="V238" i="22"/>
  <c r="AA236" i="22"/>
  <c r="W235" i="22"/>
  <c r="AA232" i="22"/>
  <c r="AA231" i="22"/>
  <c r="AB230" i="22"/>
  <c r="AC229" i="22"/>
  <c r="U229" i="22"/>
  <c r="V228" i="22"/>
  <c r="W227" i="22"/>
  <c r="Y225" i="22"/>
  <c r="Z224" i="22"/>
  <c r="AA223" i="22"/>
  <c r="AB222" i="22"/>
  <c r="AC221" i="22"/>
  <c r="U221" i="22"/>
  <c r="V220" i="22"/>
  <c r="W219" i="22"/>
  <c r="X218" i="22"/>
  <c r="Y217" i="22"/>
  <c r="Z216" i="22"/>
  <c r="AA215" i="22"/>
  <c r="AB214" i="22"/>
  <c r="AC213" i="22"/>
  <c r="U213" i="22"/>
  <c r="V212" i="22"/>
  <c r="W211" i="22"/>
  <c r="X210" i="22"/>
  <c r="Y209" i="22"/>
  <c r="Z208" i="22"/>
  <c r="AA207" i="22"/>
  <c r="AB206" i="22"/>
  <c r="AC205" i="22"/>
  <c r="U205" i="22"/>
  <c r="V204" i="22"/>
  <c r="W203" i="22"/>
  <c r="X202" i="22"/>
  <c r="Y201" i="22"/>
  <c r="Z200" i="22"/>
  <c r="AA199" i="22"/>
  <c r="AB198" i="22"/>
  <c r="AC197" i="22"/>
  <c r="U197" i="22"/>
  <c r="V196" i="22"/>
  <c r="W195" i="22"/>
  <c r="X194" i="22"/>
  <c r="Y193" i="22"/>
  <c r="Z192" i="22"/>
  <c r="AA191" i="22"/>
  <c r="AB190" i="22"/>
  <c r="AC189" i="22"/>
  <c r="U189" i="22"/>
  <c r="V188" i="22"/>
  <c r="W187" i="22"/>
  <c r="X186" i="22"/>
  <c r="Y185" i="22"/>
  <c r="Z184" i="22"/>
  <c r="AA183" i="22"/>
  <c r="AB182" i="22"/>
  <c r="AC181" i="22"/>
  <c r="U181" i="22"/>
  <c r="V180" i="22"/>
  <c r="W179" i="22"/>
  <c r="X178" i="22"/>
  <c r="Y177" i="22"/>
  <c r="Z176" i="22"/>
  <c r="AA175" i="22"/>
  <c r="AB174" i="22"/>
  <c r="AC173" i="22"/>
  <c r="U173" i="22"/>
  <c r="V172" i="22"/>
  <c r="W171" i="22"/>
  <c r="X170" i="22"/>
  <c r="Y169" i="22"/>
  <c r="Z168" i="22"/>
  <c r="AA167" i="22"/>
  <c r="AB166" i="22"/>
  <c r="AC165" i="22"/>
  <c r="U165" i="22"/>
  <c r="V164" i="22"/>
  <c r="W163" i="22"/>
  <c r="X162" i="22"/>
  <c r="Y161" i="22"/>
  <c r="Z160" i="22"/>
  <c r="AA159" i="22"/>
  <c r="AB158" i="22"/>
  <c r="AC157" i="22"/>
  <c r="U157" i="22"/>
  <c r="V156" i="22"/>
  <c r="AC38" i="20"/>
  <c r="T149" i="23"/>
  <c r="T112" i="23"/>
  <c r="U75" i="23"/>
  <c r="Y56" i="23"/>
  <c r="W51" i="23"/>
  <c r="Y46" i="23"/>
  <c r="X41" i="23"/>
  <c r="AB36" i="23"/>
  <c r="W32" i="23"/>
  <c r="V27" i="23"/>
  <c r="Z22" i="23"/>
  <c r="U18" i="23"/>
  <c r="T13" i="23"/>
  <c r="X8" i="23"/>
  <c r="AC158" i="5"/>
  <c r="AB151" i="5"/>
  <c r="AV151" i="5" s="1"/>
  <c r="W147" i="5"/>
  <c r="AQ147" i="5" s="1"/>
  <c r="AA142" i="5"/>
  <c r="AU142" i="5" s="1"/>
  <c r="Z136" i="5"/>
  <c r="U132" i="5"/>
  <c r="X128" i="5"/>
  <c r="AB124" i="5"/>
  <c r="W121" i="5"/>
  <c r="AA117" i="5"/>
  <c r="V114" i="5"/>
  <c r="Z110" i="5"/>
  <c r="U107" i="5"/>
  <c r="Y103" i="5"/>
  <c r="AC99" i="5"/>
  <c r="X96" i="5"/>
  <c r="AB92" i="5"/>
  <c r="W89" i="5"/>
  <c r="AA85" i="5"/>
  <c r="V82" i="5"/>
  <c r="Z78" i="5"/>
  <c r="AC75" i="5"/>
  <c r="V74" i="5"/>
  <c r="X72" i="5"/>
  <c r="Z70" i="5"/>
  <c r="AB68" i="5"/>
  <c r="U67" i="5"/>
  <c r="W65" i="5"/>
  <c r="Y63" i="5"/>
  <c r="AA61" i="5"/>
  <c r="AC59" i="5"/>
  <c r="V58" i="5"/>
  <c r="X56" i="5"/>
  <c r="Z54" i="5"/>
  <c r="AB52" i="5"/>
  <c r="U51" i="5"/>
  <c r="W49" i="5"/>
  <c r="Y47" i="5"/>
  <c r="AA45" i="5"/>
  <c r="AC43" i="5"/>
  <c r="V42" i="5"/>
  <c r="X40" i="5"/>
  <c r="Z38" i="5"/>
  <c r="AB36" i="5"/>
  <c r="U35" i="5"/>
  <c r="W33" i="5"/>
  <c r="Y31" i="5"/>
  <c r="AA29" i="5"/>
  <c r="AC27" i="5"/>
  <c r="V26" i="5"/>
  <c r="X24" i="5"/>
  <c r="Z22" i="5"/>
  <c r="AB20" i="5"/>
  <c r="U19" i="5"/>
  <c r="W17" i="5"/>
  <c r="Y15" i="5"/>
  <c r="AA13" i="5"/>
  <c r="AC11" i="5"/>
  <c r="V10" i="5"/>
  <c r="X8" i="5"/>
  <c r="Z6" i="5"/>
  <c r="AB4" i="5"/>
  <c r="AC246" i="22"/>
  <c r="V245" i="22"/>
  <c r="X243" i="22"/>
  <c r="Z241" i="22"/>
  <c r="AB239" i="22"/>
  <c r="U238" i="22"/>
  <c r="X236" i="22"/>
  <c r="V235" i="22"/>
  <c r="Z232" i="22"/>
  <c r="Z231" i="22"/>
  <c r="AA230" i="22"/>
  <c r="AB229" i="22"/>
  <c r="AC228" i="22"/>
  <c r="U228" i="22"/>
  <c r="V227" i="22"/>
  <c r="X225" i="22"/>
  <c r="Y224" i="22"/>
  <c r="Z223" i="22"/>
  <c r="AA222" i="22"/>
  <c r="AB221" i="22"/>
  <c r="AC220" i="22"/>
  <c r="U220" i="22"/>
  <c r="V219" i="22"/>
  <c r="W218" i="22"/>
  <c r="X217" i="22"/>
  <c r="Y216" i="22"/>
  <c r="Z215" i="22"/>
  <c r="AA214" i="22"/>
  <c r="AB213" i="22"/>
  <c r="AC212" i="22"/>
  <c r="U212" i="22"/>
  <c r="V211" i="22"/>
  <c r="W210" i="22"/>
  <c r="X209" i="22"/>
  <c r="Y208" i="22"/>
  <c r="Z207" i="22"/>
  <c r="AA206" i="22"/>
  <c r="AB205" i="22"/>
  <c r="AC204" i="22"/>
  <c r="U204" i="22"/>
  <c r="V203" i="22"/>
  <c r="W202" i="22"/>
  <c r="X201" i="22"/>
  <c r="Y200" i="22"/>
  <c r="Z199" i="22"/>
  <c r="AA198" i="22"/>
  <c r="AB197" i="22"/>
  <c r="AC196" i="22"/>
  <c r="U196" i="22"/>
  <c r="V195" i="22"/>
  <c r="W194" i="22"/>
  <c r="X193" i="22"/>
  <c r="Y192" i="22"/>
  <c r="Z191" i="22"/>
  <c r="AA190" i="22"/>
  <c r="AB189" i="22"/>
  <c r="AC188" i="22"/>
  <c r="U188" i="22"/>
  <c r="V187" i="22"/>
  <c r="W186" i="22"/>
  <c r="X185" i="22"/>
  <c r="Y184" i="22"/>
  <c r="Z183" i="22"/>
  <c r="AA182" i="22"/>
  <c r="AB181" i="22"/>
  <c r="AC180" i="22"/>
  <c r="U180" i="22"/>
  <c r="V179" i="22"/>
  <c r="W178" i="22"/>
  <c r="X177" i="22"/>
  <c r="Y176" i="22"/>
  <c r="Z175" i="22"/>
  <c r="AA174" i="22"/>
  <c r="AB173" i="22"/>
  <c r="AC172" i="22"/>
  <c r="U172" i="22"/>
  <c r="V171" i="22"/>
  <c r="W170" i="22"/>
  <c r="X169" i="22"/>
  <c r="Y168" i="22"/>
  <c r="Z167" i="22"/>
  <c r="AA166" i="22"/>
  <c r="AB165" i="22"/>
  <c r="AC164" i="22"/>
  <c r="U164" i="22"/>
  <c r="V163" i="22"/>
  <c r="W162" i="22"/>
  <c r="X161" i="22"/>
  <c r="Y160" i="22"/>
  <c r="Z159" i="22"/>
  <c r="AA158" i="22"/>
  <c r="AB157" i="22"/>
  <c r="AC156" i="22"/>
  <c r="U156" i="22"/>
  <c r="X27" i="20"/>
  <c r="V147" i="23"/>
  <c r="W105" i="23"/>
  <c r="U71" i="23"/>
  <c r="W56" i="23"/>
  <c r="X50" i="23"/>
  <c r="AA45" i="23"/>
  <c r="V41" i="23"/>
  <c r="U36" i="23"/>
  <c r="Y31" i="23"/>
  <c r="T27" i="23"/>
  <c r="AB21" i="23"/>
  <c r="W17" i="23"/>
  <c r="AA12" i="23"/>
  <c r="Z7" i="23"/>
  <c r="V158" i="5"/>
  <c r="Z151" i="5"/>
  <c r="AT151" i="5" s="1"/>
  <c r="Y146" i="5"/>
  <c r="AS146" i="5" s="1"/>
  <c r="AC140" i="5"/>
  <c r="X136" i="5"/>
  <c r="W131" i="5"/>
  <c r="AA127" i="5"/>
  <c r="V124" i="5"/>
  <c r="Z120" i="5"/>
  <c r="U117" i="5"/>
  <c r="Y113" i="5"/>
  <c r="AC109" i="5"/>
  <c r="X106" i="5"/>
  <c r="AB102" i="5"/>
  <c r="W99" i="5"/>
  <c r="AA95" i="5"/>
  <c r="V92" i="5"/>
  <c r="Z88" i="5"/>
  <c r="U85" i="5"/>
  <c r="Y81" i="5"/>
  <c r="AC77" i="5"/>
  <c r="AA75" i="5"/>
  <c r="AC73" i="5"/>
  <c r="V72" i="5"/>
  <c r="X70" i="5"/>
  <c r="Z68" i="5"/>
  <c r="AB66" i="5"/>
  <c r="U65" i="5"/>
  <c r="W63" i="5"/>
  <c r="Y61" i="5"/>
  <c r="AA59" i="5"/>
  <c r="AC57" i="5"/>
  <c r="V56" i="5"/>
  <c r="X54" i="5"/>
  <c r="Z52" i="5"/>
  <c r="AB50" i="5"/>
  <c r="U49" i="5"/>
  <c r="W47" i="5"/>
  <c r="Y45" i="5"/>
  <c r="AA43" i="5"/>
  <c r="AC41" i="5"/>
  <c r="V40" i="5"/>
  <c r="X38" i="5"/>
  <c r="Z36" i="5"/>
  <c r="AB34" i="5"/>
  <c r="U33" i="5"/>
  <c r="W31" i="5"/>
  <c r="Y29" i="5"/>
  <c r="AA27" i="5"/>
  <c r="AC25" i="5"/>
  <c r="V24" i="5"/>
  <c r="X22" i="5"/>
  <c r="Z20" i="5"/>
  <c r="AB18" i="5"/>
  <c r="U17" i="5"/>
  <c r="W15" i="5"/>
  <c r="Y13" i="5"/>
  <c r="AA11" i="5"/>
  <c r="AC9" i="5"/>
  <c r="V8" i="5"/>
  <c r="X6" i="5"/>
  <c r="Z4" i="5"/>
  <c r="AA246" i="22"/>
  <c r="AC244" i="22"/>
  <c r="U12" i="20"/>
  <c r="X140" i="23"/>
  <c r="Y103" i="23"/>
  <c r="W67" i="23"/>
  <c r="X55" i="23"/>
  <c r="V50" i="23"/>
  <c r="T45" i="23"/>
  <c r="X40" i="23"/>
  <c r="AB35" i="23"/>
  <c r="AA30" i="23"/>
  <c r="V26" i="23"/>
  <c r="Z21" i="23"/>
  <c r="Y16" i="23"/>
  <c r="T12" i="23"/>
  <c r="X7" i="23"/>
  <c r="X156" i="5"/>
  <c r="AB150" i="5"/>
  <c r="AV150" i="5" s="1"/>
  <c r="W146" i="5"/>
  <c r="AQ146" i="5" s="1"/>
  <c r="V140" i="5"/>
  <c r="Z135" i="5"/>
  <c r="U131" i="5"/>
  <c r="Y127" i="5"/>
  <c r="AC123" i="5"/>
  <c r="X120" i="5"/>
  <c r="AB116" i="5"/>
  <c r="W113" i="5"/>
  <c r="AA109" i="5"/>
  <c r="V106" i="5"/>
  <c r="Z102" i="5"/>
  <c r="U99" i="5"/>
  <c r="Y95" i="5"/>
  <c r="AC91" i="5"/>
  <c r="X88" i="5"/>
  <c r="AB84" i="5"/>
  <c r="W81" i="5"/>
  <c r="AA77" i="5"/>
  <c r="Y75" i="5"/>
  <c r="AA73" i="5"/>
  <c r="AC71" i="5"/>
  <c r="V70" i="5"/>
  <c r="X68" i="5"/>
  <c r="Z66" i="5"/>
  <c r="AB64" i="5"/>
  <c r="U63" i="5"/>
  <c r="W61" i="5"/>
  <c r="Y59" i="5"/>
  <c r="AA57" i="5"/>
  <c r="AC55" i="5"/>
  <c r="V54" i="5"/>
  <c r="X52" i="5"/>
  <c r="Z50" i="5"/>
  <c r="AB48" i="5"/>
  <c r="U47" i="5"/>
  <c r="W45" i="5"/>
  <c r="Y43" i="5"/>
  <c r="AA41" i="5"/>
  <c r="AC39" i="5"/>
  <c r="V38" i="5"/>
  <c r="X36" i="5"/>
  <c r="Z34" i="5"/>
  <c r="AB32" i="5"/>
  <c r="U31" i="5"/>
  <c r="W29" i="5"/>
  <c r="Y27" i="5"/>
  <c r="AA25" i="5"/>
  <c r="AC23" i="5"/>
  <c r="V22" i="5"/>
  <c r="X20" i="5"/>
  <c r="Z18" i="5"/>
  <c r="AB16" i="5"/>
  <c r="U15" i="5"/>
  <c r="W13" i="5"/>
  <c r="Y11" i="5"/>
  <c r="AA9" i="5"/>
  <c r="AC7" i="5"/>
  <c r="V6" i="5"/>
  <c r="X4" i="5"/>
  <c r="Y246" i="22"/>
  <c r="AA244" i="22"/>
  <c r="AC242" i="22"/>
  <c r="V241" i="22"/>
  <c r="X239" i="22"/>
  <c r="Z237" i="22"/>
  <c r="V236" i="22"/>
  <c r="Z233" i="22"/>
  <c r="X232" i="22"/>
  <c r="X231" i="22"/>
  <c r="Y230" i="22"/>
  <c r="Z229" i="22"/>
  <c r="AA228" i="22"/>
  <c r="AB227" i="22"/>
  <c r="V225" i="22"/>
  <c r="W224" i="22"/>
  <c r="X223" i="22"/>
  <c r="Y222" i="22"/>
  <c r="Z221" i="22"/>
  <c r="AA220" i="22"/>
  <c r="AB219" i="22"/>
  <c r="AC218" i="22"/>
  <c r="U218" i="22"/>
  <c r="V217" i="22"/>
  <c r="W216" i="22"/>
  <c r="X215" i="22"/>
  <c r="Y214" i="22"/>
  <c r="Z213" i="22"/>
  <c r="AA212" i="22"/>
  <c r="AB211" i="22"/>
  <c r="AC210" i="22"/>
  <c r="U210" i="22"/>
  <c r="V209" i="22"/>
  <c r="W208" i="22"/>
  <c r="X207" i="22"/>
  <c r="Y206" i="22"/>
  <c r="Z205" i="22"/>
  <c r="AA204" i="22"/>
  <c r="AB203" i="22"/>
  <c r="AC202" i="22"/>
  <c r="U202" i="22"/>
  <c r="V201" i="22"/>
  <c r="W200" i="22"/>
  <c r="X199" i="22"/>
  <c r="Y198" i="22"/>
  <c r="Z197" i="22"/>
  <c r="AA196" i="22"/>
  <c r="AB195" i="22"/>
  <c r="AC194" i="22"/>
  <c r="U194" i="22"/>
  <c r="V193" i="22"/>
  <c r="W192" i="22"/>
  <c r="X191" i="22"/>
  <c r="Y190" i="22"/>
  <c r="Z189" i="22"/>
  <c r="AA188" i="22"/>
  <c r="AB187" i="22"/>
  <c r="AC186" i="22"/>
  <c r="U186" i="22"/>
  <c r="V185" i="22"/>
  <c r="W184" i="22"/>
  <c r="X183" i="22"/>
  <c r="Y182" i="22"/>
  <c r="Z181" i="22"/>
  <c r="AA180" i="22"/>
  <c r="AB179" i="22"/>
  <c r="AC178" i="22"/>
  <c r="U178" i="22"/>
  <c r="V177" i="22"/>
  <c r="W176" i="22"/>
  <c r="X175" i="22"/>
  <c r="Y174" i="22"/>
  <c r="Z173" i="22"/>
  <c r="AA172" i="22"/>
  <c r="AB171" i="22"/>
  <c r="AC170" i="22"/>
  <c r="U170" i="22"/>
  <c r="V169" i="22"/>
  <c r="W168" i="22"/>
  <c r="X167" i="22"/>
  <c r="Y166" i="22"/>
  <c r="Z165" i="22"/>
  <c r="AA164" i="22"/>
  <c r="AB163" i="22"/>
  <c r="AC162" i="22"/>
  <c r="U162" i="22"/>
  <c r="V161" i="22"/>
  <c r="W160" i="22"/>
  <c r="X159" i="22"/>
  <c r="Y158" i="22"/>
  <c r="Z157" i="22"/>
  <c r="AA156" i="22"/>
  <c r="AA150" i="20"/>
  <c r="K10" i="11" s="1"/>
  <c r="T132" i="23"/>
  <c r="U91" i="23"/>
  <c r="AA63" i="23"/>
  <c r="W54" i="23"/>
  <c r="Y48" i="23"/>
  <c r="T44" i="23"/>
  <c r="X39" i="23"/>
  <c r="W34" i="23"/>
  <c r="AA29" i="23"/>
  <c r="V25" i="23"/>
  <c r="U20" i="23"/>
  <c r="Y15" i="23"/>
  <c r="T11" i="23"/>
  <c r="AB5" i="23"/>
  <c r="X154" i="5"/>
  <c r="AR154" i="5" s="1"/>
  <c r="AB149" i="5"/>
  <c r="AV149" i="5" s="1"/>
  <c r="AA144" i="5"/>
  <c r="V139" i="5"/>
  <c r="Z134" i="5"/>
  <c r="V130" i="5"/>
  <c r="Z126" i="5"/>
  <c r="U123" i="5"/>
  <c r="Y119" i="5"/>
  <c r="AC115" i="5"/>
  <c r="X112" i="5"/>
  <c r="AB108" i="5"/>
  <c r="W105" i="5"/>
  <c r="AA101" i="5"/>
  <c r="V98" i="5"/>
  <c r="Z94" i="5"/>
  <c r="U91" i="5"/>
  <c r="Y87" i="5"/>
  <c r="AC83" i="5"/>
  <c r="X80" i="5"/>
  <c r="AB76" i="5"/>
  <c r="U75" i="5"/>
  <c r="W73" i="5"/>
  <c r="Y71" i="5"/>
  <c r="AA69" i="5"/>
  <c r="AC67" i="5"/>
  <c r="V66" i="5"/>
  <c r="X64" i="5"/>
  <c r="Z62" i="5"/>
  <c r="AB60" i="5"/>
  <c r="U59" i="5"/>
  <c r="W57" i="5"/>
  <c r="Y55" i="5"/>
  <c r="AA53" i="5"/>
  <c r="AC51" i="5"/>
  <c r="V50" i="5"/>
  <c r="X48" i="5"/>
  <c r="Z46" i="5"/>
  <c r="AB44" i="5"/>
  <c r="U43" i="5"/>
  <c r="W41" i="5"/>
  <c r="Y39" i="5"/>
  <c r="AA37" i="5"/>
  <c r="AC35" i="5"/>
  <c r="V34" i="5"/>
  <c r="X32" i="5"/>
  <c r="Z30" i="5"/>
  <c r="AB28" i="5"/>
  <c r="U27" i="5"/>
  <c r="W25" i="5"/>
  <c r="Y23" i="5"/>
  <c r="AA21" i="5"/>
  <c r="AC19" i="5"/>
  <c r="V18" i="5"/>
  <c r="X16" i="5"/>
  <c r="Z14" i="5"/>
  <c r="AB12" i="5"/>
  <c r="U11" i="5"/>
  <c r="W9" i="5"/>
  <c r="Y7" i="5"/>
  <c r="AA5" i="5"/>
  <c r="AB247" i="22"/>
  <c r="L33" i="11" s="1"/>
  <c r="U246" i="22"/>
  <c r="W244" i="22"/>
  <c r="Y242" i="22"/>
  <c r="AA240" i="22"/>
  <c r="AC238" i="22"/>
  <c r="V237" i="22"/>
  <c r="AB235" i="22"/>
  <c r="X233" i="22"/>
  <c r="U232" i="22"/>
  <c r="V231" i="22"/>
  <c r="W230" i="22"/>
  <c r="X229" i="22"/>
  <c r="Y228" i="22"/>
  <c r="Z227" i="22"/>
  <c r="AB225" i="22"/>
  <c r="AC224" i="22"/>
  <c r="U224" i="22"/>
  <c r="V223" i="22"/>
  <c r="W222" i="22"/>
  <c r="X221" i="22"/>
  <c r="Y220" i="22"/>
  <c r="Z219" i="22"/>
  <c r="AA218" i="22"/>
  <c r="AB217" i="22"/>
  <c r="AC216" i="22"/>
  <c r="U216" i="22"/>
  <c r="Y60" i="23"/>
  <c r="Z38" i="23"/>
  <c r="AB19" i="23"/>
  <c r="Z153" i="5"/>
  <c r="AT153" i="5" s="1"/>
  <c r="AB133" i="5"/>
  <c r="AB118" i="5"/>
  <c r="Z104" i="5"/>
  <c r="X90" i="5"/>
  <c r="Z76" i="5"/>
  <c r="Y69" i="5"/>
  <c r="X62" i="5"/>
  <c r="W55" i="5"/>
  <c r="V48" i="5"/>
  <c r="U41" i="5"/>
  <c r="AC33" i="5"/>
  <c r="AB26" i="5"/>
  <c r="AA19" i="5"/>
  <c r="Z12" i="5"/>
  <c r="Y5" i="5"/>
  <c r="Z242" i="22"/>
  <c r="AB237" i="22"/>
  <c r="W233" i="22"/>
  <c r="X230" i="22"/>
  <c r="AC227" i="22"/>
  <c r="AB224" i="22"/>
  <c r="X222" i="22"/>
  <c r="AC219" i="22"/>
  <c r="AA217" i="22"/>
  <c r="W215" i="22"/>
  <c r="Y213" i="22"/>
  <c r="AA211" i="22"/>
  <c r="AC209" i="22"/>
  <c r="V208" i="22"/>
  <c r="X206" i="22"/>
  <c r="Z204" i="22"/>
  <c r="AB202" i="22"/>
  <c r="U201" i="22"/>
  <c r="W199" i="22"/>
  <c r="Y197" i="22"/>
  <c r="AA195" i="22"/>
  <c r="AC193" i="22"/>
  <c r="V192" i="22"/>
  <c r="X190" i="22"/>
  <c r="Z188" i="22"/>
  <c r="AB186" i="22"/>
  <c r="U185" i="22"/>
  <c r="W183" i="22"/>
  <c r="Y181" i="22"/>
  <c r="AA179" i="22"/>
  <c r="AC177" i="22"/>
  <c r="V176" i="22"/>
  <c r="X174" i="22"/>
  <c r="Z172" i="22"/>
  <c r="AB170" i="22"/>
  <c r="U169" i="22"/>
  <c r="W167" i="22"/>
  <c r="Y165" i="22"/>
  <c r="AA163" i="22"/>
  <c r="AC161" i="22"/>
  <c r="V160" i="22"/>
  <c r="X158" i="22"/>
  <c r="Z156" i="22"/>
  <c r="X155" i="22"/>
  <c r="Y154" i="22"/>
  <c r="Z153" i="22"/>
  <c r="AA152" i="22"/>
  <c r="AB151" i="22"/>
  <c r="AC150" i="22"/>
  <c r="U150" i="22"/>
  <c r="V149" i="22"/>
  <c r="W148" i="22"/>
  <c r="X147" i="22"/>
  <c r="Y146" i="22"/>
  <c r="Z145" i="22"/>
  <c r="AA144" i="22"/>
  <c r="AB143" i="22"/>
  <c r="AC142" i="22"/>
  <c r="U142" i="22"/>
  <c r="V141" i="22"/>
  <c r="W140" i="22"/>
  <c r="X139" i="22"/>
  <c r="Y138" i="22"/>
  <c r="Z137" i="22"/>
  <c r="AA136" i="22"/>
  <c r="AB135" i="22"/>
  <c r="AC134" i="22"/>
  <c r="U134" i="22"/>
  <c r="V133" i="22"/>
  <c r="W132" i="22"/>
  <c r="X131" i="22"/>
  <c r="Y130" i="22"/>
  <c r="Z129" i="22"/>
  <c r="AA128" i="22"/>
  <c r="AB127" i="22"/>
  <c r="AC126" i="22"/>
  <c r="U126" i="22"/>
  <c r="V125" i="22"/>
  <c r="W124" i="22"/>
  <c r="X123" i="22"/>
  <c r="Y122" i="22"/>
  <c r="Z121" i="22"/>
  <c r="AA120" i="22"/>
  <c r="AB119" i="22"/>
  <c r="AC118" i="22"/>
  <c r="U118" i="22"/>
  <c r="V117" i="22"/>
  <c r="W116" i="22"/>
  <c r="X115" i="22"/>
  <c r="Y114" i="22"/>
  <c r="Z113" i="22"/>
  <c r="AA112" i="22"/>
  <c r="AB111" i="22"/>
  <c r="AC110" i="22"/>
  <c r="U110" i="22"/>
  <c r="V109" i="22"/>
  <c r="W108" i="22"/>
  <c r="X107" i="22"/>
  <c r="Y106" i="22"/>
  <c r="Z105" i="22"/>
  <c r="AA104" i="22"/>
  <c r="AB103" i="22"/>
  <c r="AC102" i="22"/>
  <c r="U102" i="22"/>
  <c r="V101" i="22"/>
  <c r="W100" i="22"/>
  <c r="X99" i="22"/>
  <c r="Y98" i="22"/>
  <c r="Z97" i="22"/>
  <c r="AA96" i="22"/>
  <c r="AB95" i="22"/>
  <c r="AC94" i="22"/>
  <c r="U94" i="22"/>
  <c r="V93" i="22"/>
  <c r="W92" i="22"/>
  <c r="X91" i="22"/>
  <c r="Y90" i="22"/>
  <c r="Z89" i="22"/>
  <c r="AA88" i="22"/>
  <c r="AB87" i="22"/>
  <c r="AC86" i="22"/>
  <c r="U86" i="22"/>
  <c r="V85" i="22"/>
  <c r="W84" i="22"/>
  <c r="X83" i="22"/>
  <c r="Y82" i="22"/>
  <c r="Z81" i="22"/>
  <c r="AA80" i="22"/>
  <c r="AB79" i="22"/>
  <c r="AC78" i="22"/>
  <c r="U78" i="22"/>
  <c r="V77" i="22"/>
  <c r="W76" i="22"/>
  <c r="X75" i="22"/>
  <c r="Y74" i="22"/>
  <c r="Z73" i="22"/>
  <c r="AA72" i="22"/>
  <c r="AB71" i="22"/>
  <c r="AC70" i="22"/>
  <c r="U70" i="22"/>
  <c r="V69" i="22"/>
  <c r="W68" i="22"/>
  <c r="X67" i="22"/>
  <c r="Y66" i="22"/>
  <c r="Z65" i="22"/>
  <c r="AA64" i="22"/>
  <c r="AB63" i="22"/>
  <c r="AC62" i="22"/>
  <c r="U62" i="22"/>
  <c r="V61" i="22"/>
  <c r="W60" i="22"/>
  <c r="X59" i="22"/>
  <c r="Y58" i="22"/>
  <c r="Z57" i="22"/>
  <c r="AA56" i="22"/>
  <c r="AB55" i="22"/>
  <c r="AC54" i="22"/>
  <c r="U54" i="22"/>
  <c r="V53" i="22"/>
  <c r="W52" i="22"/>
  <c r="X51" i="22"/>
  <c r="Y50" i="22"/>
  <c r="Z49" i="22"/>
  <c r="AA48" i="22"/>
  <c r="AB47" i="22"/>
  <c r="AC46" i="22"/>
  <c r="U46" i="22"/>
  <c r="V45" i="22"/>
  <c r="W44" i="22"/>
  <c r="X43" i="22"/>
  <c r="Y42" i="22"/>
  <c r="Z41" i="22"/>
  <c r="AA40" i="22"/>
  <c r="AB39" i="22"/>
  <c r="AC38" i="22"/>
  <c r="U38" i="22"/>
  <c r="V37" i="22"/>
  <c r="W36" i="22"/>
  <c r="X35" i="22"/>
  <c r="Y34" i="22"/>
  <c r="Z33" i="22"/>
  <c r="AA32" i="22"/>
  <c r="AB31" i="22"/>
  <c r="AC30" i="22"/>
  <c r="U30" i="22"/>
  <c r="V29" i="22"/>
  <c r="W28" i="22"/>
  <c r="X27" i="22"/>
  <c r="Y26" i="22"/>
  <c r="Z25" i="22"/>
  <c r="AA24" i="22"/>
  <c r="AB23" i="22"/>
  <c r="AC21" i="22"/>
  <c r="U21" i="22"/>
  <c r="V20" i="22"/>
  <c r="W19" i="22"/>
  <c r="X18" i="22"/>
  <c r="Y17" i="22"/>
  <c r="Z16" i="22"/>
  <c r="AA15" i="22"/>
  <c r="AB14" i="22"/>
  <c r="AC13" i="22"/>
  <c r="U13" i="22"/>
  <c r="V12" i="22"/>
  <c r="X54" i="23"/>
  <c r="T35" i="23"/>
  <c r="Z15" i="23"/>
  <c r="AC149" i="5"/>
  <c r="AW149" i="5" s="1"/>
  <c r="W130" i="5"/>
  <c r="U116" i="5"/>
  <c r="AB101" i="5"/>
  <c r="Z87" i="5"/>
  <c r="V75" i="5"/>
  <c r="U68" i="5"/>
  <c r="AC60" i="5"/>
  <c r="AB53" i="5"/>
  <c r="AA46" i="5"/>
  <c r="Z39" i="5"/>
  <c r="Y32" i="5"/>
  <c r="X25" i="5"/>
  <c r="W18" i="5"/>
  <c r="V11" i="5"/>
  <c r="U4" i="5"/>
  <c r="W242" i="22"/>
  <c r="W237" i="22"/>
  <c r="Y232" i="22"/>
  <c r="V230" i="22"/>
  <c r="AA227" i="22"/>
  <c r="X224" i="22"/>
  <c r="V222" i="22"/>
  <c r="AA219" i="22"/>
  <c r="W217" i="22"/>
  <c r="V215" i="22"/>
  <c r="X213" i="22"/>
  <c r="Z211" i="22"/>
  <c r="AB209" i="22"/>
  <c r="U208" i="22"/>
  <c r="W206" i="22"/>
  <c r="Y204" i="22"/>
  <c r="AA202" i="22"/>
  <c r="AC200" i="22"/>
  <c r="V199" i="22"/>
  <c r="X197" i="22"/>
  <c r="Z195" i="22"/>
  <c r="AB193" i="22"/>
  <c r="U192" i="22"/>
  <c r="W190" i="22"/>
  <c r="Y188" i="22"/>
  <c r="AA186" i="22"/>
  <c r="AC184" i="22"/>
  <c r="V183" i="22"/>
  <c r="X181" i="22"/>
  <c r="Z179" i="22"/>
  <c r="AB177" i="22"/>
  <c r="U176" i="22"/>
  <c r="W174" i="22"/>
  <c r="Y172" i="22"/>
  <c r="AA170" i="22"/>
  <c r="AC168" i="22"/>
  <c r="V167" i="22"/>
  <c r="X165" i="22"/>
  <c r="Z163" i="22"/>
  <c r="AB161" i="22"/>
  <c r="U160" i="22"/>
  <c r="W158" i="22"/>
  <c r="Y156" i="22"/>
  <c r="W155" i="22"/>
  <c r="X154" i="22"/>
  <c r="Y153" i="22"/>
  <c r="Z152" i="22"/>
  <c r="AA151" i="22"/>
  <c r="AB150" i="22"/>
  <c r="AC149" i="22"/>
  <c r="U149" i="22"/>
  <c r="V148" i="22"/>
  <c r="W147" i="22"/>
  <c r="X146" i="22"/>
  <c r="Y145" i="22"/>
  <c r="Z144" i="22"/>
  <c r="AA143" i="22"/>
  <c r="AB142" i="22"/>
  <c r="AC141" i="22"/>
  <c r="U141" i="22"/>
  <c r="V140" i="22"/>
  <c r="W139" i="22"/>
  <c r="X138" i="22"/>
  <c r="Y137" i="22"/>
  <c r="Z136" i="22"/>
  <c r="AA135" i="22"/>
  <c r="AB134" i="22"/>
  <c r="AC133" i="22"/>
  <c r="U133" i="22"/>
  <c r="V132" i="22"/>
  <c r="W131" i="22"/>
  <c r="X130" i="22"/>
  <c r="Y129" i="22"/>
  <c r="Z128" i="22"/>
  <c r="AA127" i="22"/>
  <c r="AB126" i="22"/>
  <c r="AC125" i="22"/>
  <c r="U125" i="22"/>
  <c r="V124" i="22"/>
  <c r="W123" i="22"/>
  <c r="X122" i="22"/>
  <c r="Y121" i="22"/>
  <c r="Z120" i="22"/>
  <c r="AA119" i="22"/>
  <c r="AB118" i="22"/>
  <c r="AC117" i="22"/>
  <c r="U117" i="22"/>
  <c r="V116" i="22"/>
  <c r="W115" i="22"/>
  <c r="X114" i="22"/>
  <c r="Y113" i="22"/>
  <c r="Z112" i="22"/>
  <c r="AA111" i="22"/>
  <c r="AB110" i="22"/>
  <c r="AC109" i="22"/>
  <c r="U109" i="22"/>
  <c r="V108" i="22"/>
  <c r="W107" i="22"/>
  <c r="X106" i="22"/>
  <c r="Y105" i="22"/>
  <c r="Z104" i="22"/>
  <c r="AA103" i="22"/>
  <c r="AB102" i="22"/>
  <c r="AC101" i="22"/>
  <c r="U101" i="22"/>
  <c r="V100" i="22"/>
  <c r="W99" i="22"/>
  <c r="X98" i="22"/>
  <c r="Y97" i="22"/>
  <c r="Z96" i="22"/>
  <c r="AA95" i="22"/>
  <c r="AB94" i="22"/>
  <c r="AC93" i="22"/>
  <c r="U93" i="22"/>
  <c r="V92" i="22"/>
  <c r="W91" i="22"/>
  <c r="X90" i="22"/>
  <c r="Y89" i="22"/>
  <c r="Z88" i="22"/>
  <c r="AA87" i="22"/>
  <c r="AB86" i="22"/>
  <c r="AC85" i="22"/>
  <c r="U85" i="22"/>
  <c r="V84" i="22"/>
  <c r="W83" i="22"/>
  <c r="X82" i="22"/>
  <c r="Y81" i="22"/>
  <c r="Z80" i="22"/>
  <c r="AA79" i="22"/>
  <c r="AB78" i="22"/>
  <c r="AC77" i="22"/>
  <c r="U77" i="22"/>
  <c r="V76" i="22"/>
  <c r="W75" i="22"/>
  <c r="X74" i="22"/>
  <c r="Y73" i="22"/>
  <c r="Z72" i="22"/>
  <c r="AA71" i="22"/>
  <c r="AB70" i="22"/>
  <c r="AC69" i="22"/>
  <c r="U69" i="22"/>
  <c r="V68" i="22"/>
  <c r="W67" i="22"/>
  <c r="X66" i="22"/>
  <c r="Y65" i="22"/>
  <c r="Z64" i="22"/>
  <c r="AA63" i="22"/>
  <c r="AB62" i="22"/>
  <c r="AC61" i="22"/>
  <c r="U61" i="22"/>
  <c r="V60" i="22"/>
  <c r="W59" i="22"/>
  <c r="X58" i="22"/>
  <c r="Y57" i="22"/>
  <c r="Z56" i="22"/>
  <c r="AA55" i="22"/>
  <c r="AB54" i="22"/>
  <c r="AC53" i="22"/>
  <c r="U53" i="22"/>
  <c r="V52" i="22"/>
  <c r="W51" i="22"/>
  <c r="X50" i="22"/>
  <c r="Y49" i="22"/>
  <c r="Z48" i="22"/>
  <c r="AA47" i="22"/>
  <c r="AB46" i="22"/>
  <c r="AC45" i="22"/>
  <c r="U45" i="22"/>
  <c r="V44" i="22"/>
  <c r="W43" i="22"/>
  <c r="X42" i="22"/>
  <c r="Y41" i="22"/>
  <c r="Z40" i="22"/>
  <c r="AA39" i="22"/>
  <c r="AB38" i="22"/>
  <c r="AC37" i="22"/>
  <c r="U37" i="22"/>
  <c r="V36" i="22"/>
  <c r="W35" i="22"/>
  <c r="X34" i="22"/>
  <c r="Y33" i="22"/>
  <c r="Z32" i="22"/>
  <c r="AA31" i="22"/>
  <c r="AB30" i="22"/>
  <c r="AC29" i="22"/>
  <c r="U29" i="22"/>
  <c r="V28" i="22"/>
  <c r="W27" i="22"/>
  <c r="X26" i="22"/>
  <c r="Y25" i="22"/>
  <c r="Z24" i="22"/>
  <c r="AA23" i="22"/>
  <c r="AB21" i="22"/>
  <c r="AC20" i="22"/>
  <c r="U20" i="22"/>
  <c r="V19" i="22"/>
  <c r="W18" i="22"/>
  <c r="X17" i="22"/>
  <c r="Y16" i="22"/>
  <c r="Z15" i="22"/>
  <c r="AA14" i="22"/>
  <c r="AB13" i="22"/>
  <c r="AC12" i="22"/>
  <c r="U12" i="22"/>
  <c r="V11" i="22"/>
  <c r="X53" i="23"/>
  <c r="U34" i="23"/>
  <c r="AA14" i="23"/>
  <c r="U149" i="5"/>
  <c r="AO149" i="5" s="1"/>
  <c r="Y129" i="5"/>
  <c r="W115" i="5"/>
  <c r="U101" i="5"/>
  <c r="AB86" i="5"/>
  <c r="AB74" i="5"/>
  <c r="AA67" i="5"/>
  <c r="Z60" i="5"/>
  <c r="Y53" i="5"/>
  <c r="X46" i="5"/>
  <c r="W39" i="5"/>
  <c r="V32" i="5"/>
  <c r="U25" i="5"/>
  <c r="AC17" i="5"/>
  <c r="AB10" i="5"/>
  <c r="Z247" i="22"/>
  <c r="J33" i="11" s="1"/>
  <c r="X241" i="22"/>
  <c r="U237" i="22"/>
  <c r="V232" i="22"/>
  <c r="AA229" i="22"/>
  <c r="Y227" i="22"/>
  <c r="V224" i="22"/>
  <c r="AA221" i="22"/>
  <c r="Y219" i="22"/>
  <c r="U217" i="22"/>
  <c r="U215" i="22"/>
  <c r="W213" i="22"/>
  <c r="Y211" i="22"/>
  <c r="AA209" i="22"/>
  <c r="AC207" i="22"/>
  <c r="V206" i="22"/>
  <c r="X204" i="22"/>
  <c r="Z202" i="22"/>
  <c r="AB200" i="22"/>
  <c r="U199" i="22"/>
  <c r="W197" i="22"/>
  <c r="Y195" i="22"/>
  <c r="AA193" i="22"/>
  <c r="AC191" i="22"/>
  <c r="V190" i="22"/>
  <c r="X188" i="22"/>
  <c r="Z186" i="22"/>
  <c r="AB184" i="22"/>
  <c r="U183" i="22"/>
  <c r="W181" i="22"/>
  <c r="Y179" i="22"/>
  <c r="AA177" i="22"/>
  <c r="AC175" i="22"/>
  <c r="V174" i="22"/>
  <c r="X172" i="22"/>
  <c r="Z170" i="22"/>
  <c r="AB168" i="22"/>
  <c r="U167" i="22"/>
  <c r="W165" i="22"/>
  <c r="Y163" i="22"/>
  <c r="AA161" i="22"/>
  <c r="AC159" i="22"/>
  <c r="V158" i="22"/>
  <c r="X156" i="22"/>
  <c r="V155" i="22"/>
  <c r="W154" i="22"/>
  <c r="X153" i="22"/>
  <c r="Y152" i="22"/>
  <c r="Z151" i="22"/>
  <c r="AA150" i="22"/>
  <c r="AB149" i="22"/>
  <c r="AC148" i="22"/>
  <c r="U148" i="22"/>
  <c r="V147" i="22"/>
  <c r="W146" i="22"/>
  <c r="X145" i="22"/>
  <c r="Y144" i="22"/>
  <c r="Z143" i="22"/>
  <c r="AA142" i="22"/>
  <c r="AB141" i="22"/>
  <c r="AC140" i="22"/>
  <c r="U140" i="22"/>
  <c r="V139" i="22"/>
  <c r="W138" i="22"/>
  <c r="X137" i="22"/>
  <c r="Y136" i="22"/>
  <c r="Z135" i="22"/>
  <c r="AA134" i="22"/>
  <c r="AB133" i="22"/>
  <c r="AC132" i="22"/>
  <c r="U132" i="22"/>
  <c r="V131" i="22"/>
  <c r="W130" i="22"/>
  <c r="X129" i="22"/>
  <c r="Y128" i="22"/>
  <c r="Z127" i="22"/>
  <c r="AA126" i="22"/>
  <c r="AB125" i="22"/>
  <c r="AC124" i="22"/>
  <c r="U124" i="22"/>
  <c r="V123" i="22"/>
  <c r="W122" i="22"/>
  <c r="X121" i="22"/>
  <c r="Y120" i="22"/>
  <c r="Z119" i="22"/>
  <c r="AA118" i="22"/>
  <c r="AB117" i="22"/>
  <c r="AC116" i="22"/>
  <c r="U116" i="22"/>
  <c r="V115" i="22"/>
  <c r="W114" i="22"/>
  <c r="X113" i="22"/>
  <c r="Y112" i="22"/>
  <c r="Z111" i="22"/>
  <c r="AA110" i="22"/>
  <c r="AB109" i="22"/>
  <c r="AC108" i="22"/>
  <c r="U108" i="22"/>
  <c r="V107" i="22"/>
  <c r="W106" i="22"/>
  <c r="X105" i="22"/>
  <c r="Y104" i="22"/>
  <c r="Z103" i="22"/>
  <c r="AA102" i="22"/>
  <c r="AB101" i="22"/>
  <c r="AC100" i="22"/>
  <c r="U100" i="22"/>
  <c r="V99" i="22"/>
  <c r="W98" i="22"/>
  <c r="X97" i="22"/>
  <c r="Y96" i="22"/>
  <c r="Z95" i="22"/>
  <c r="AA94" i="22"/>
  <c r="AB93" i="22"/>
  <c r="AC92" i="22"/>
  <c r="U92" i="22"/>
  <c r="V91" i="22"/>
  <c r="W90" i="22"/>
  <c r="X89" i="22"/>
  <c r="Y88" i="22"/>
  <c r="Z87" i="22"/>
  <c r="AA86" i="22"/>
  <c r="AB85" i="22"/>
  <c r="AC84" i="22"/>
  <c r="U84" i="22"/>
  <c r="V83" i="22"/>
  <c r="W82" i="22"/>
  <c r="X81" i="22"/>
  <c r="Y80" i="22"/>
  <c r="Z79" i="22"/>
  <c r="AA78" i="22"/>
  <c r="AB77" i="22"/>
  <c r="AC76" i="22"/>
  <c r="U76" i="22"/>
  <c r="V75" i="22"/>
  <c r="W74" i="22"/>
  <c r="X73" i="22"/>
  <c r="Y72" i="22"/>
  <c r="Z71" i="22"/>
  <c r="AA70" i="22"/>
  <c r="AB69" i="22"/>
  <c r="AC68" i="22"/>
  <c r="U68" i="22"/>
  <c r="V67" i="22"/>
  <c r="W66" i="22"/>
  <c r="X65" i="22"/>
  <c r="Y64" i="22"/>
  <c r="Z63" i="22"/>
  <c r="AA62" i="22"/>
  <c r="AB61" i="22"/>
  <c r="AC60" i="22"/>
  <c r="U60" i="22"/>
  <c r="V59" i="22"/>
  <c r="W58" i="22"/>
  <c r="X57" i="22"/>
  <c r="Y56" i="22"/>
  <c r="Z55" i="22"/>
  <c r="AA54" i="22"/>
  <c r="AB53" i="22"/>
  <c r="AC52" i="22"/>
  <c r="U52" i="22"/>
  <c r="V51" i="22"/>
  <c r="W50" i="22"/>
  <c r="X49" i="22"/>
  <c r="Y48" i="22"/>
  <c r="Z47" i="22"/>
  <c r="AA46" i="22"/>
  <c r="AB45" i="22"/>
  <c r="AC44" i="22"/>
  <c r="U44" i="22"/>
  <c r="V43" i="22"/>
  <c r="W42" i="22"/>
  <c r="X41" i="22"/>
  <c r="Y40" i="22"/>
  <c r="Z39" i="22"/>
  <c r="AA38" i="22"/>
  <c r="AB37" i="22"/>
  <c r="AC36" i="22"/>
  <c r="U36" i="22"/>
  <c r="V35" i="22"/>
  <c r="W34" i="22"/>
  <c r="X33" i="22"/>
  <c r="Y32" i="22"/>
  <c r="Z31" i="22"/>
  <c r="AA30" i="22"/>
  <c r="AB29" i="22"/>
  <c r="AC28" i="22"/>
  <c r="U28" i="22"/>
  <c r="V27" i="22"/>
  <c r="W26" i="22"/>
  <c r="W133" i="23"/>
  <c r="V49" i="23"/>
  <c r="AB29" i="23"/>
  <c r="U11" i="23"/>
  <c r="X145" i="5"/>
  <c r="AR145" i="5" s="1"/>
  <c r="AA126" i="5"/>
  <c r="Y112" i="5"/>
  <c r="W98" i="5"/>
  <c r="U84" i="5"/>
  <c r="X73" i="5"/>
  <c r="W66" i="5"/>
  <c r="V59" i="5"/>
  <c r="U52" i="5"/>
  <c r="AC44" i="5"/>
  <c r="AB37" i="5"/>
  <c r="AA30" i="5"/>
  <c r="Z23" i="5"/>
  <c r="Y16" i="5"/>
  <c r="X9" i="5"/>
  <c r="V246" i="22"/>
  <c r="AB240" i="22"/>
  <c r="W236" i="22"/>
  <c r="AC231" i="22"/>
  <c r="Y229" i="22"/>
  <c r="U227" i="22"/>
  <c r="AC223" i="22"/>
  <c r="Y221" i="22"/>
  <c r="U219" i="22"/>
  <c r="AB216" i="22"/>
  <c r="Z214" i="22"/>
  <c r="AB212" i="22"/>
  <c r="U211" i="22"/>
  <c r="W209" i="22"/>
  <c r="Y207" i="22"/>
  <c r="AA205" i="22"/>
  <c r="AC203" i="22"/>
  <c r="V202" i="22"/>
  <c r="X200" i="22"/>
  <c r="Z198" i="22"/>
  <c r="AB196" i="22"/>
  <c r="U195" i="22"/>
  <c r="W193" i="22"/>
  <c r="Y191" i="22"/>
  <c r="AA189" i="22"/>
  <c r="AC187" i="22"/>
  <c r="V186" i="22"/>
  <c r="X184" i="22"/>
  <c r="Z182" i="22"/>
  <c r="AB180" i="22"/>
  <c r="U179" i="22"/>
  <c r="W177" i="22"/>
  <c r="Y175" i="22"/>
  <c r="AA173" i="22"/>
  <c r="AC171" i="22"/>
  <c r="V170" i="22"/>
  <c r="X168" i="22"/>
  <c r="Z166" i="22"/>
  <c r="AB164" i="22"/>
  <c r="U163" i="22"/>
  <c r="W161" i="22"/>
  <c r="Y159" i="22"/>
  <c r="AA157" i="22"/>
  <c r="AC155" i="22"/>
  <c r="U155" i="22"/>
  <c r="V154" i="22"/>
  <c r="W153" i="22"/>
  <c r="X152" i="22"/>
  <c r="Y151" i="22"/>
  <c r="Z150" i="22"/>
  <c r="AA149" i="22"/>
  <c r="AB148" i="22"/>
  <c r="AC147" i="22"/>
  <c r="U147" i="22"/>
  <c r="V146" i="22"/>
  <c r="W145" i="22"/>
  <c r="X144" i="22"/>
  <c r="Y143" i="22"/>
  <c r="Z142" i="22"/>
  <c r="AA141" i="22"/>
  <c r="AB140" i="22"/>
  <c r="AC139" i="22"/>
  <c r="U139" i="22"/>
  <c r="V138" i="22"/>
  <c r="W137" i="22"/>
  <c r="X136" i="22"/>
  <c r="Y135" i="22"/>
  <c r="Z134" i="22"/>
  <c r="AA133" i="22"/>
  <c r="AB132" i="22"/>
  <c r="AC131" i="22"/>
  <c r="U131" i="22"/>
  <c r="V130" i="22"/>
  <c r="W129" i="22"/>
  <c r="X128" i="22"/>
  <c r="Y127" i="22"/>
  <c r="Z126" i="22"/>
  <c r="AA125" i="22"/>
  <c r="AB124" i="22"/>
  <c r="AC123" i="22"/>
  <c r="U123" i="22"/>
  <c r="V122" i="22"/>
  <c r="W121" i="22"/>
  <c r="X120" i="22"/>
  <c r="Y119" i="22"/>
  <c r="Z118" i="22"/>
  <c r="AA117" i="22"/>
  <c r="AB116" i="22"/>
  <c r="AC115" i="22"/>
  <c r="U115" i="22"/>
  <c r="V114" i="22"/>
  <c r="W113" i="22"/>
  <c r="X112" i="22"/>
  <c r="Y111" i="22"/>
  <c r="Z110" i="22"/>
  <c r="AA109" i="22"/>
  <c r="AB108" i="22"/>
  <c r="AC107" i="22"/>
  <c r="U107" i="22"/>
  <c r="V106" i="22"/>
  <c r="W105" i="22"/>
  <c r="X104" i="22"/>
  <c r="Y103" i="22"/>
  <c r="Z102" i="22"/>
  <c r="AA101" i="22"/>
  <c r="AB100" i="22"/>
  <c r="AC99" i="22"/>
  <c r="U99" i="22"/>
  <c r="V98" i="22"/>
  <c r="W97" i="22"/>
  <c r="X96" i="22"/>
  <c r="Y95" i="22"/>
  <c r="Z94" i="22"/>
  <c r="AA93" i="22"/>
  <c r="AB92" i="22"/>
  <c r="AC91" i="22"/>
  <c r="U91" i="22"/>
  <c r="V90" i="22"/>
  <c r="W89" i="22"/>
  <c r="X88" i="22"/>
  <c r="Y87" i="22"/>
  <c r="Z86" i="22"/>
  <c r="AA85" i="22"/>
  <c r="AB84" i="22"/>
  <c r="AC83" i="22"/>
  <c r="U83" i="22"/>
  <c r="V82" i="22"/>
  <c r="W81" i="22"/>
  <c r="X80" i="22"/>
  <c r="Y79" i="22"/>
  <c r="Z78" i="22"/>
  <c r="AA77" i="22"/>
  <c r="AB76" i="22"/>
  <c r="AC75" i="22"/>
  <c r="U75" i="22"/>
  <c r="V74" i="22"/>
  <c r="W73" i="22"/>
  <c r="X72" i="22"/>
  <c r="Y71" i="22"/>
  <c r="Z70" i="22"/>
  <c r="AA69" i="22"/>
  <c r="AB68" i="22"/>
  <c r="AC67" i="22"/>
  <c r="U67" i="22"/>
  <c r="V66" i="22"/>
  <c r="W65" i="22"/>
  <c r="X64" i="22"/>
  <c r="Y63" i="22"/>
  <c r="Z62" i="22"/>
  <c r="AA61" i="22"/>
  <c r="AB60" i="22"/>
  <c r="AC59" i="22"/>
  <c r="U59" i="22"/>
  <c r="V58" i="22"/>
  <c r="W57" i="22"/>
  <c r="X56" i="22"/>
  <c r="Y55" i="22"/>
  <c r="Z54" i="22"/>
  <c r="AA53" i="22"/>
  <c r="AB52" i="22"/>
  <c r="AC51" i="22"/>
  <c r="U51" i="22"/>
  <c r="V50" i="22"/>
  <c r="W49" i="22"/>
  <c r="X48" i="22"/>
  <c r="Y47" i="22"/>
  <c r="Z46" i="22"/>
  <c r="AA45" i="22"/>
  <c r="AB44" i="22"/>
  <c r="AC43" i="22"/>
  <c r="U43" i="22"/>
  <c r="V42" i="22"/>
  <c r="W41" i="22"/>
  <c r="X40" i="22"/>
  <c r="Y39" i="22"/>
  <c r="Z38" i="22"/>
  <c r="AA37" i="22"/>
  <c r="AB36" i="22"/>
  <c r="AC35" i="22"/>
  <c r="U35" i="22"/>
  <c r="V34" i="22"/>
  <c r="W33" i="22"/>
  <c r="X32" i="22"/>
  <c r="Y31" i="22"/>
  <c r="Z30" i="22"/>
  <c r="AA29" i="22"/>
  <c r="AB28" i="22"/>
  <c r="AC27" i="22"/>
  <c r="U27" i="22"/>
  <c r="V26" i="22"/>
  <c r="W25" i="22"/>
  <c r="X24" i="22"/>
  <c r="Y23" i="22"/>
  <c r="Z21" i="22"/>
  <c r="AA20" i="22"/>
  <c r="AB19" i="22"/>
  <c r="AC18" i="22"/>
  <c r="U18" i="22"/>
  <c r="V17" i="22"/>
  <c r="W16" i="22"/>
  <c r="X15" i="22"/>
  <c r="Y14" i="22"/>
  <c r="Z13" i="22"/>
  <c r="AA12" i="22"/>
  <c r="AB11" i="22"/>
  <c r="AC10" i="22"/>
  <c r="V126" i="23"/>
  <c r="W48" i="23"/>
  <c r="T29" i="23"/>
  <c r="V10" i="23"/>
  <c r="Y144" i="5"/>
  <c r="AC125" i="5"/>
  <c r="AA111" i="5"/>
  <c r="Y97" i="5"/>
  <c r="W83" i="5"/>
  <c r="U73" i="5"/>
  <c r="AC65" i="5"/>
  <c r="AB58" i="5"/>
  <c r="AA51" i="5"/>
  <c r="Z44" i="5"/>
  <c r="Y37" i="5"/>
  <c r="X30" i="5"/>
  <c r="W23" i="5"/>
  <c r="V16" i="5"/>
  <c r="U9" i="5"/>
  <c r="AB245" i="22"/>
  <c r="Y240" i="22"/>
  <c r="U236" i="22"/>
  <c r="Y231" i="22"/>
  <c r="W229" i="22"/>
  <c r="AC225" i="22"/>
  <c r="Y223" i="22"/>
  <c r="W221" i="22"/>
  <c r="AB218" i="22"/>
  <c r="X216" i="22"/>
  <c r="X214" i="22"/>
  <c r="Z212" i="22"/>
  <c r="AB210" i="22"/>
  <c r="U209" i="22"/>
  <c r="W207" i="22"/>
  <c r="Y205" i="22"/>
  <c r="AA203" i="22"/>
  <c r="AC201" i="22"/>
  <c r="V200" i="22"/>
  <c r="X198" i="22"/>
  <c r="Z196" i="22"/>
  <c r="AB194" i="22"/>
  <c r="U193" i="22"/>
  <c r="W191" i="22"/>
  <c r="Y189" i="22"/>
  <c r="AA187" i="22"/>
  <c r="AC185" i="22"/>
  <c r="V184" i="22"/>
  <c r="X182" i="22"/>
  <c r="Z180" i="22"/>
  <c r="AB178" i="22"/>
  <c r="U177" i="22"/>
  <c r="W175" i="22"/>
  <c r="Y173" i="22"/>
  <c r="AA171" i="22"/>
  <c r="AC169" i="22"/>
  <c r="V168" i="22"/>
  <c r="X166" i="22"/>
  <c r="Z164" i="22"/>
  <c r="AB162" i="22"/>
  <c r="U161" i="22"/>
  <c r="W159" i="22"/>
  <c r="Y157" i="22"/>
  <c r="AB155" i="22"/>
  <c r="AC154" i="22"/>
  <c r="U154" i="22"/>
  <c r="V153" i="22"/>
  <c r="W152" i="22"/>
  <c r="X151" i="22"/>
  <c r="Y150" i="22"/>
  <c r="Z149" i="22"/>
  <c r="AA148" i="22"/>
  <c r="AB147" i="22"/>
  <c r="AC146" i="22"/>
  <c r="U146" i="22"/>
  <c r="V145" i="22"/>
  <c r="W144" i="22"/>
  <c r="X143" i="22"/>
  <c r="Y142" i="22"/>
  <c r="Z141" i="22"/>
  <c r="AA140" i="22"/>
  <c r="AB139" i="22"/>
  <c r="AC138" i="22"/>
  <c r="U138" i="22"/>
  <c r="V137" i="22"/>
  <c r="W136" i="22"/>
  <c r="X135" i="22"/>
  <c r="Y134" i="22"/>
  <c r="Z133" i="22"/>
  <c r="AA132" i="22"/>
  <c r="AB131" i="22"/>
  <c r="AC130" i="22"/>
  <c r="U130" i="22"/>
  <c r="V129" i="22"/>
  <c r="W128" i="22"/>
  <c r="X127" i="22"/>
  <c r="Y126" i="22"/>
  <c r="Z125" i="22"/>
  <c r="AA124" i="22"/>
  <c r="AB123" i="22"/>
  <c r="AC122" i="22"/>
  <c r="U122" i="22"/>
  <c r="V121" i="22"/>
  <c r="W120" i="22"/>
  <c r="X119" i="22"/>
  <c r="Y118" i="22"/>
  <c r="Z117" i="22"/>
  <c r="AA116" i="22"/>
  <c r="AB115" i="22"/>
  <c r="AC114" i="22"/>
  <c r="U114" i="22"/>
  <c r="V113" i="22"/>
  <c r="W112" i="22"/>
  <c r="X111" i="22"/>
  <c r="Y110" i="22"/>
  <c r="Z109" i="22"/>
  <c r="AA108" i="22"/>
  <c r="AB107" i="22"/>
  <c r="AC106" i="22"/>
  <c r="U106" i="22"/>
  <c r="V105" i="22"/>
  <c r="W104" i="22"/>
  <c r="X103" i="22"/>
  <c r="Y102" i="22"/>
  <c r="Z101" i="22"/>
  <c r="AA100" i="22"/>
  <c r="AB99" i="22"/>
  <c r="AC98" i="22"/>
  <c r="U98" i="22"/>
  <c r="V97" i="22"/>
  <c r="W96" i="22"/>
  <c r="X95" i="22"/>
  <c r="Y94" i="22"/>
  <c r="Z93" i="22"/>
  <c r="AA92" i="22"/>
  <c r="AB91" i="22"/>
  <c r="AC90" i="22"/>
  <c r="U90" i="22"/>
  <c r="V89" i="22"/>
  <c r="W88" i="22"/>
  <c r="X87" i="22"/>
  <c r="Y86" i="22"/>
  <c r="Z85" i="22"/>
  <c r="AA84" i="22"/>
  <c r="AB83" i="22"/>
  <c r="AC82" i="22"/>
  <c r="U82" i="22"/>
  <c r="V81" i="22"/>
  <c r="W80" i="22"/>
  <c r="X79" i="22"/>
  <c r="Y78" i="22"/>
  <c r="Z77" i="22"/>
  <c r="AA76" i="22"/>
  <c r="AB75" i="22"/>
  <c r="AC74" i="22"/>
  <c r="U74" i="22"/>
  <c r="V73" i="22"/>
  <c r="W72" i="22"/>
  <c r="X71" i="22"/>
  <c r="Y70" i="22"/>
  <c r="Z69" i="22"/>
  <c r="AA68" i="22"/>
  <c r="AB67" i="22"/>
  <c r="AC66" i="22"/>
  <c r="U66" i="22"/>
  <c r="V65" i="22"/>
  <c r="W64" i="22"/>
  <c r="X63" i="22"/>
  <c r="Y62" i="22"/>
  <c r="Z61" i="22"/>
  <c r="AA60" i="22"/>
  <c r="AB59" i="22"/>
  <c r="AC58" i="22"/>
  <c r="U58" i="22"/>
  <c r="V57" i="22"/>
  <c r="W56" i="22"/>
  <c r="X55" i="22"/>
  <c r="Y54" i="22"/>
  <c r="Z53" i="22"/>
  <c r="AA52" i="22"/>
  <c r="AB51" i="22"/>
  <c r="AC50" i="22"/>
  <c r="U50" i="22"/>
  <c r="V49" i="22"/>
  <c r="W48" i="22"/>
  <c r="X47" i="22"/>
  <c r="Y46" i="22"/>
  <c r="Z45" i="22"/>
  <c r="AA44" i="22"/>
  <c r="AB43" i="22"/>
  <c r="AC42" i="22"/>
  <c r="U42" i="22"/>
  <c r="V41" i="22"/>
  <c r="W40" i="22"/>
  <c r="X39" i="22"/>
  <c r="Y38" i="22"/>
  <c r="Z37" i="22"/>
  <c r="AA36" i="22"/>
  <c r="AB35" i="22"/>
  <c r="AC34" i="22"/>
  <c r="U34" i="22"/>
  <c r="V33" i="22"/>
  <c r="W32" i="22"/>
  <c r="X31" i="22"/>
  <c r="Y30" i="22"/>
  <c r="Z29" i="22"/>
  <c r="AA28" i="22"/>
  <c r="AB27" i="22"/>
  <c r="AC26" i="22"/>
  <c r="U26" i="22"/>
  <c r="V25" i="22"/>
  <c r="W24" i="22"/>
  <c r="X23" i="22"/>
  <c r="Y21" i="22"/>
  <c r="Z20" i="22"/>
  <c r="AA19" i="22"/>
  <c r="AB18" i="22"/>
  <c r="AC17" i="22"/>
  <c r="U17" i="22"/>
  <c r="V16" i="22"/>
  <c r="W15" i="22"/>
  <c r="X14" i="22"/>
  <c r="Y13" i="22"/>
  <c r="Z12" i="22"/>
  <c r="AA11" i="22"/>
  <c r="AB10" i="22"/>
  <c r="X96" i="23"/>
  <c r="U44" i="23"/>
  <c r="W25" i="23"/>
  <c r="Y6" i="23"/>
  <c r="W139" i="5"/>
  <c r="V123" i="5"/>
  <c r="AC108" i="5"/>
  <c r="AA94" i="5"/>
  <c r="Y80" i="5"/>
  <c r="Z71" i="5"/>
  <c r="Y64" i="5"/>
  <c r="X57" i="5"/>
  <c r="W50" i="5"/>
  <c r="V43" i="5"/>
  <c r="U36" i="5"/>
  <c r="AC28" i="5"/>
  <c r="AB21" i="5"/>
  <c r="AA14" i="5"/>
  <c r="Z7" i="5"/>
  <c r="X244" i="22"/>
  <c r="Z239" i="22"/>
  <c r="Y235" i="22"/>
  <c r="W231" i="22"/>
  <c r="AB228" i="22"/>
  <c r="AA225" i="22"/>
  <c r="W223" i="22"/>
  <c r="AB220" i="22"/>
  <c r="Z218" i="22"/>
  <c r="V216" i="22"/>
  <c r="W214" i="22"/>
  <c r="Y212" i="22"/>
  <c r="AA210" i="22"/>
  <c r="AC208" i="22"/>
  <c r="V207" i="22"/>
  <c r="X205" i="22"/>
  <c r="Z203" i="22"/>
  <c r="AB201" i="22"/>
  <c r="U200" i="22"/>
  <c r="W198" i="22"/>
  <c r="Y196" i="22"/>
  <c r="AA194" i="22"/>
  <c r="AC192" i="22"/>
  <c r="V191" i="22"/>
  <c r="X189" i="22"/>
  <c r="Z187" i="22"/>
  <c r="AB185" i="22"/>
  <c r="U184" i="22"/>
  <c r="W182" i="22"/>
  <c r="Y180" i="22"/>
  <c r="AA178" i="22"/>
  <c r="AC176" i="22"/>
  <c r="V175" i="22"/>
  <c r="X173" i="22"/>
  <c r="Z171" i="22"/>
  <c r="AB169" i="22"/>
  <c r="U168" i="22"/>
  <c r="W166" i="22"/>
  <c r="Y164" i="22"/>
  <c r="AA162" i="22"/>
  <c r="AC160" i="22"/>
  <c r="V159" i="22"/>
  <c r="X157" i="22"/>
  <c r="AA155" i="22"/>
  <c r="AB154" i="22"/>
  <c r="AC153" i="22"/>
  <c r="U153" i="22"/>
  <c r="V152" i="22"/>
  <c r="W151" i="22"/>
  <c r="X150" i="22"/>
  <c r="Y149" i="22"/>
  <c r="Z148" i="22"/>
  <c r="AA147" i="22"/>
  <c r="AB146" i="22"/>
  <c r="AC145" i="22"/>
  <c r="U145" i="22"/>
  <c r="V144" i="22"/>
  <c r="W143" i="22"/>
  <c r="X142" i="22"/>
  <c r="Y141" i="22"/>
  <c r="Z140" i="22"/>
  <c r="AA139" i="22"/>
  <c r="AB138" i="22"/>
  <c r="AC137" i="22"/>
  <c r="U137" i="22"/>
  <c r="V136" i="22"/>
  <c r="AB84" i="20"/>
  <c r="W89" i="23"/>
  <c r="V43" i="23"/>
  <c r="X24" i="23"/>
  <c r="Z5" i="23"/>
  <c r="X138" i="5"/>
  <c r="X122" i="5"/>
  <c r="V108" i="5"/>
  <c r="AC93" i="5"/>
  <c r="AA79" i="5"/>
  <c r="W71" i="5"/>
  <c r="V64" i="5"/>
  <c r="U57" i="5"/>
  <c r="AC49" i="5"/>
  <c r="AB42" i="5"/>
  <c r="AA35" i="5"/>
  <c r="Z28" i="5"/>
  <c r="Y21" i="5"/>
  <c r="X14" i="5"/>
  <c r="W7" i="5"/>
  <c r="U244" i="22"/>
  <c r="U239" i="22"/>
  <c r="AC233" i="22"/>
  <c r="U231" i="22"/>
  <c r="Z228" i="22"/>
  <c r="W225" i="22"/>
  <c r="U223" i="22"/>
  <c r="Z220" i="22"/>
  <c r="V218" i="22"/>
  <c r="AC215" i="22"/>
  <c r="V214" i="22"/>
  <c r="X212" i="22"/>
  <c r="Z210" i="22"/>
  <c r="AB208" i="22"/>
  <c r="U207" i="22"/>
  <c r="W205" i="22"/>
  <c r="Y203" i="22"/>
  <c r="AA201" i="22"/>
  <c r="X105" i="5"/>
  <c r="W34" i="5"/>
  <c r="Z230" i="22"/>
  <c r="AC211" i="22"/>
  <c r="Y199" i="22"/>
  <c r="X192" i="22"/>
  <c r="W185" i="22"/>
  <c r="V178" i="22"/>
  <c r="U171" i="22"/>
  <c r="AC163" i="22"/>
  <c r="AB156" i="22"/>
  <c r="AB152" i="22"/>
  <c r="W149" i="22"/>
  <c r="AA145" i="22"/>
  <c r="V142" i="22"/>
  <c r="Z138" i="22"/>
  <c r="V135" i="22"/>
  <c r="Z132" i="22"/>
  <c r="Z130" i="22"/>
  <c r="U128" i="22"/>
  <c r="Y125" i="22"/>
  <c r="Y123" i="22"/>
  <c r="AC120" i="22"/>
  <c r="X118" i="22"/>
  <c r="X116" i="22"/>
  <c r="AB113" i="22"/>
  <c r="W111" i="22"/>
  <c r="W109" i="22"/>
  <c r="AA106" i="22"/>
  <c r="V104" i="22"/>
  <c r="V102" i="22"/>
  <c r="Z99" i="22"/>
  <c r="U97" i="22"/>
  <c r="U95" i="22"/>
  <c r="Y92" i="22"/>
  <c r="AC89" i="22"/>
  <c r="AC87" i="22"/>
  <c r="X85" i="22"/>
  <c r="AB82" i="22"/>
  <c r="AB80" i="22"/>
  <c r="W78" i="22"/>
  <c r="AA75" i="22"/>
  <c r="AA73" i="22"/>
  <c r="V71" i="22"/>
  <c r="Z68" i="22"/>
  <c r="Z66" i="22"/>
  <c r="U64" i="22"/>
  <c r="Y61" i="22"/>
  <c r="Y59" i="22"/>
  <c r="AC56" i="22"/>
  <c r="X54" i="22"/>
  <c r="X52" i="22"/>
  <c r="AB49" i="22"/>
  <c r="W47" i="22"/>
  <c r="W45" i="22"/>
  <c r="AA42" i="22"/>
  <c r="V40" i="22"/>
  <c r="V38" i="22"/>
  <c r="Z35" i="22"/>
  <c r="U33" i="22"/>
  <c r="U31" i="22"/>
  <c r="Y28" i="22"/>
  <c r="AC25" i="22"/>
  <c r="V24" i="22"/>
  <c r="X21" i="22"/>
  <c r="Z19" i="22"/>
  <c r="AB17" i="22"/>
  <c r="U16" i="22"/>
  <c r="W14" i="22"/>
  <c r="Y12" i="22"/>
  <c r="U11" i="22"/>
  <c r="AC9" i="22"/>
  <c r="U9" i="22"/>
  <c r="V8" i="22"/>
  <c r="W7" i="22"/>
  <c r="X6" i="22"/>
  <c r="Y5" i="22"/>
  <c r="Z4" i="22"/>
  <c r="AB246" i="4"/>
  <c r="AC245" i="4"/>
  <c r="AD244" i="4"/>
  <c r="V244" i="4"/>
  <c r="W243" i="4"/>
  <c r="X242" i="4"/>
  <c r="Y241" i="4"/>
  <c r="Z240" i="4"/>
  <c r="AA239" i="4"/>
  <c r="AB238" i="4"/>
  <c r="AC237" i="4"/>
  <c r="AD236" i="4"/>
  <c r="V236" i="4"/>
  <c r="W235" i="4"/>
  <c r="X233" i="4"/>
  <c r="Y232" i="4"/>
  <c r="Z231" i="4"/>
  <c r="AA230" i="4"/>
  <c r="AB229" i="4"/>
  <c r="AC228" i="4"/>
  <c r="AD227" i="4"/>
  <c r="V227" i="4"/>
  <c r="W225" i="4"/>
  <c r="X224" i="4"/>
  <c r="Y223" i="4"/>
  <c r="Z222" i="4"/>
  <c r="AA221" i="4"/>
  <c r="AB220" i="4"/>
  <c r="AC219" i="4"/>
  <c r="AD218" i="4"/>
  <c r="V218" i="4"/>
  <c r="W217" i="4"/>
  <c r="X216" i="4"/>
  <c r="Y215" i="4"/>
  <c r="Z214" i="4"/>
  <c r="AA213" i="4"/>
  <c r="AB212" i="4"/>
  <c r="AC211" i="4"/>
  <c r="AD210" i="4"/>
  <c r="V210" i="4"/>
  <c r="W209" i="4"/>
  <c r="X208" i="4"/>
  <c r="Y207" i="4"/>
  <c r="Z206" i="4"/>
  <c r="AA205" i="4"/>
  <c r="AB204" i="4"/>
  <c r="AC203" i="4"/>
  <c r="AD202" i="4"/>
  <c r="V202" i="4"/>
  <c r="W201" i="4"/>
  <c r="X200" i="4"/>
  <c r="Y199" i="4"/>
  <c r="Z198" i="4"/>
  <c r="AA197" i="4"/>
  <c r="AB196" i="4"/>
  <c r="AC195" i="4"/>
  <c r="AD194" i="4"/>
  <c r="V194" i="4"/>
  <c r="W193" i="4"/>
  <c r="X192" i="4"/>
  <c r="Y191" i="4"/>
  <c r="Z190" i="4"/>
  <c r="AA189" i="4"/>
  <c r="AB188" i="4"/>
  <c r="AC187" i="4"/>
  <c r="AD186" i="4"/>
  <c r="V186" i="4"/>
  <c r="W185" i="4"/>
  <c r="X184" i="4"/>
  <c r="Y183" i="4"/>
  <c r="Z182" i="4"/>
  <c r="AA181" i="4"/>
  <c r="AB180" i="4"/>
  <c r="AC179" i="4"/>
  <c r="AD178" i="4"/>
  <c r="V178" i="4"/>
  <c r="W177" i="4"/>
  <c r="X176" i="4"/>
  <c r="Y175" i="4"/>
  <c r="Z174" i="4"/>
  <c r="AA173" i="4"/>
  <c r="AB172" i="4"/>
  <c r="AC171" i="4"/>
  <c r="AD170" i="4"/>
  <c r="V170" i="4"/>
  <c r="W169" i="4"/>
  <c r="X168" i="4"/>
  <c r="Y167" i="4"/>
  <c r="Z166" i="4"/>
  <c r="AA165" i="4"/>
  <c r="AB164" i="4"/>
  <c r="AC163" i="4"/>
  <c r="V91" i="5"/>
  <c r="V27" i="5"/>
  <c r="X228" i="22"/>
  <c r="V210" i="22"/>
  <c r="V198" i="22"/>
  <c r="U191" i="22"/>
  <c r="AC183" i="22"/>
  <c r="AB176" i="22"/>
  <c r="AA169" i="22"/>
  <c r="Z162" i="22"/>
  <c r="Z155" i="22"/>
  <c r="U152" i="22"/>
  <c r="Y148" i="22"/>
  <c r="AC144" i="22"/>
  <c r="X141" i="22"/>
  <c r="AB137" i="22"/>
  <c r="U135" i="22"/>
  <c r="Y132" i="22"/>
  <c r="AC129" i="22"/>
  <c r="AC127" i="22"/>
  <c r="X125" i="22"/>
  <c r="AB122" i="22"/>
  <c r="AB120" i="22"/>
  <c r="W118" i="22"/>
  <c r="AA115" i="22"/>
  <c r="AA113" i="22"/>
  <c r="V111" i="22"/>
  <c r="Z108" i="22"/>
  <c r="Z106" i="22"/>
  <c r="U104" i="22"/>
  <c r="Y101" i="22"/>
  <c r="Y99" i="22"/>
  <c r="AC96" i="22"/>
  <c r="X94" i="22"/>
  <c r="X92" i="22"/>
  <c r="AB89" i="22"/>
  <c r="W87" i="22"/>
  <c r="W85" i="22"/>
  <c r="AA82" i="22"/>
  <c r="V80" i="22"/>
  <c r="V78" i="22"/>
  <c r="Z75" i="22"/>
  <c r="U73" i="22"/>
  <c r="U71" i="22"/>
  <c r="Y68" i="22"/>
  <c r="AC65" i="22"/>
  <c r="AC63" i="22"/>
  <c r="X61" i="22"/>
  <c r="AB58" i="22"/>
  <c r="AB56" i="22"/>
  <c r="W54" i="22"/>
  <c r="AA51" i="22"/>
  <c r="AA49" i="22"/>
  <c r="V47" i="22"/>
  <c r="Z44" i="22"/>
  <c r="Z42" i="22"/>
  <c r="U40" i="22"/>
  <c r="Y37" i="22"/>
  <c r="Y35" i="22"/>
  <c r="AC32" i="22"/>
  <c r="X30" i="22"/>
  <c r="X28" i="22"/>
  <c r="AB25" i="22"/>
  <c r="U24" i="22"/>
  <c r="W21" i="22"/>
  <c r="Y19" i="22"/>
  <c r="AA17" i="22"/>
  <c r="AC15" i="22"/>
  <c r="V14" i="22"/>
  <c r="X12" i="22"/>
  <c r="AA10" i="22"/>
  <c r="AB9" i="22"/>
  <c r="AC8" i="22"/>
  <c r="U8" i="22"/>
  <c r="V7" i="22"/>
  <c r="W6" i="22"/>
  <c r="X5" i="22"/>
  <c r="Y4" i="22"/>
  <c r="AA246" i="4"/>
  <c r="AB245" i="4"/>
  <c r="AC244" i="4"/>
  <c r="AD243" i="4"/>
  <c r="V243" i="4"/>
  <c r="W242" i="4"/>
  <c r="X241" i="4"/>
  <c r="Y240" i="4"/>
  <c r="Z239" i="4"/>
  <c r="AA238" i="4"/>
  <c r="AB237" i="4"/>
  <c r="AC236" i="4"/>
  <c r="AD235" i="4"/>
  <c r="V235" i="4"/>
  <c r="W233" i="4"/>
  <c r="X232" i="4"/>
  <c r="Y231" i="4"/>
  <c r="Z230" i="4"/>
  <c r="AA229" i="4"/>
  <c r="AB228" i="4"/>
  <c r="AC227" i="4"/>
  <c r="AD225" i="4"/>
  <c r="V225" i="4"/>
  <c r="W224" i="4"/>
  <c r="X223" i="4"/>
  <c r="Y222" i="4"/>
  <c r="Z221" i="4"/>
  <c r="AA220" i="4"/>
  <c r="AB219" i="4"/>
  <c r="AC218" i="4"/>
  <c r="AD217" i="4"/>
  <c r="V217" i="4"/>
  <c r="W216" i="4"/>
  <c r="X215" i="4"/>
  <c r="Y214" i="4"/>
  <c r="Z213" i="4"/>
  <c r="AA212" i="4"/>
  <c r="AB211" i="4"/>
  <c r="AC210" i="4"/>
  <c r="AD209" i="4"/>
  <c r="V209" i="4"/>
  <c r="W208" i="4"/>
  <c r="X207" i="4"/>
  <c r="Y206" i="4"/>
  <c r="Z205" i="4"/>
  <c r="AA204" i="4"/>
  <c r="AB203" i="4"/>
  <c r="AC202" i="4"/>
  <c r="AD201" i="4"/>
  <c r="V201" i="4"/>
  <c r="W200" i="4"/>
  <c r="X199" i="4"/>
  <c r="Y198" i="4"/>
  <c r="Z197" i="4"/>
  <c r="AA196" i="4"/>
  <c r="AB195" i="4"/>
  <c r="AC194" i="4"/>
  <c r="AD193" i="4"/>
  <c r="V193" i="4"/>
  <c r="W192" i="4"/>
  <c r="X191" i="4"/>
  <c r="Y190" i="4"/>
  <c r="Z189" i="4"/>
  <c r="AA188" i="4"/>
  <c r="AB187" i="4"/>
  <c r="AC186" i="4"/>
  <c r="AD185" i="4"/>
  <c r="V185" i="4"/>
  <c r="W184" i="4"/>
  <c r="X183" i="4"/>
  <c r="Y182" i="4"/>
  <c r="Z181" i="4"/>
  <c r="AA180" i="4"/>
  <c r="AB179" i="4"/>
  <c r="AC178" i="4"/>
  <c r="AD177" i="4"/>
  <c r="V177" i="4"/>
  <c r="W176" i="4"/>
  <c r="X175" i="4"/>
  <c r="Y174" i="4"/>
  <c r="Z173" i="4"/>
  <c r="AA172" i="4"/>
  <c r="AB171" i="4"/>
  <c r="AC170" i="4"/>
  <c r="AD169" i="4"/>
  <c r="V169" i="4"/>
  <c r="W168" i="4"/>
  <c r="X167" i="4"/>
  <c r="Y166" i="4"/>
  <c r="Z165" i="4"/>
  <c r="AA164" i="4"/>
  <c r="AB163" i="4"/>
  <c r="T64" i="23"/>
  <c r="AC76" i="5"/>
  <c r="U20" i="5"/>
  <c r="U225" i="22"/>
  <c r="X208" i="22"/>
  <c r="AA197" i="22"/>
  <c r="Z190" i="22"/>
  <c r="Y183" i="22"/>
  <c r="X176" i="22"/>
  <c r="W169" i="22"/>
  <c r="V162" i="22"/>
  <c r="Y155" i="22"/>
  <c r="AC151" i="22"/>
  <c r="X148" i="22"/>
  <c r="AB144" i="22"/>
  <c r="W141" i="22"/>
  <c r="AA137" i="22"/>
  <c r="X134" i="22"/>
  <c r="X132" i="22"/>
  <c r="AB129" i="22"/>
  <c r="W127" i="22"/>
  <c r="W125" i="22"/>
  <c r="AA122" i="22"/>
  <c r="V120" i="22"/>
  <c r="V118" i="22"/>
  <c r="Z115" i="22"/>
  <c r="U113" i="22"/>
  <c r="U111" i="22"/>
  <c r="Y108" i="22"/>
  <c r="AC105" i="22"/>
  <c r="AC103" i="22"/>
  <c r="X101" i="22"/>
  <c r="AB98" i="22"/>
  <c r="AB96" i="22"/>
  <c r="W94" i="22"/>
  <c r="AA91" i="22"/>
  <c r="AA89" i="22"/>
  <c r="V87" i="22"/>
  <c r="Z84" i="22"/>
  <c r="Z82" i="22"/>
  <c r="U80" i="22"/>
  <c r="Y77" i="22"/>
  <c r="Y75" i="22"/>
  <c r="AC72" i="22"/>
  <c r="X70" i="22"/>
  <c r="X68" i="22"/>
  <c r="AB65" i="22"/>
  <c r="W63" i="22"/>
  <c r="W61" i="22"/>
  <c r="AA58" i="22"/>
  <c r="V56" i="22"/>
  <c r="V54" i="22"/>
  <c r="Z51" i="22"/>
  <c r="U49" i="22"/>
  <c r="U47" i="22"/>
  <c r="Y44" i="22"/>
  <c r="AC41" i="22"/>
  <c r="AC39" i="22"/>
  <c r="X37" i="22"/>
  <c r="AB34" i="22"/>
  <c r="AB32" i="22"/>
  <c r="W30" i="22"/>
  <c r="AA27" i="22"/>
  <c r="AA25" i="22"/>
  <c r="AC23" i="22"/>
  <c r="V21" i="22"/>
  <c r="X19" i="22"/>
  <c r="Z17" i="22"/>
  <c r="AB15" i="22"/>
  <c r="U14" i="22"/>
  <c r="W12" i="22"/>
  <c r="Z10" i="22"/>
  <c r="AA9" i="22"/>
  <c r="AB8" i="22"/>
  <c r="AC7" i="22"/>
  <c r="U7" i="22"/>
  <c r="V6" i="22"/>
  <c r="W5" i="22"/>
  <c r="X4" i="22"/>
  <c r="Z246" i="4"/>
  <c r="AA245" i="4"/>
  <c r="AB244" i="4"/>
  <c r="AC243" i="4"/>
  <c r="AD242" i="4"/>
  <c r="V242" i="4"/>
  <c r="W241" i="4"/>
  <c r="X240" i="4"/>
  <c r="Y239" i="4"/>
  <c r="Z238" i="4"/>
  <c r="AA237" i="4"/>
  <c r="AB236" i="4"/>
  <c r="AC235" i="4"/>
  <c r="AD233" i="4"/>
  <c r="V233" i="4"/>
  <c r="W232" i="4"/>
  <c r="X231" i="4"/>
  <c r="Y230" i="4"/>
  <c r="Z229" i="4"/>
  <c r="AA228" i="4"/>
  <c r="AB227" i="4"/>
  <c r="AC225" i="4"/>
  <c r="AD224" i="4"/>
  <c r="V224" i="4"/>
  <c r="W223" i="4"/>
  <c r="X222" i="4"/>
  <c r="Y221" i="4"/>
  <c r="Z220" i="4"/>
  <c r="AA219" i="4"/>
  <c r="AB218" i="4"/>
  <c r="AC217" i="4"/>
  <c r="AD216" i="4"/>
  <c r="V216" i="4"/>
  <c r="W215" i="4"/>
  <c r="X214" i="4"/>
  <c r="Y213" i="4"/>
  <c r="Z212" i="4"/>
  <c r="AA211" i="4"/>
  <c r="AB210" i="4"/>
  <c r="AC209" i="4"/>
  <c r="AD208" i="4"/>
  <c r="V208" i="4"/>
  <c r="W207" i="4"/>
  <c r="X206" i="4"/>
  <c r="Y205" i="4"/>
  <c r="Z204" i="4"/>
  <c r="AA203" i="4"/>
  <c r="AB202" i="4"/>
  <c r="AC201" i="4"/>
  <c r="AD200" i="4"/>
  <c r="V200" i="4"/>
  <c r="W199" i="4"/>
  <c r="X198" i="4"/>
  <c r="Y197" i="4"/>
  <c r="Z196" i="4"/>
  <c r="AA195" i="4"/>
  <c r="AB194" i="4"/>
  <c r="AC193" i="4"/>
  <c r="AD192" i="4"/>
  <c r="V192" i="4"/>
  <c r="W191" i="4"/>
  <c r="X190" i="4"/>
  <c r="Y189" i="4"/>
  <c r="Z188" i="4"/>
  <c r="AA187" i="4"/>
  <c r="AB186" i="4"/>
  <c r="AC185" i="4"/>
  <c r="AD184" i="4"/>
  <c r="V184" i="4"/>
  <c r="W183" i="4"/>
  <c r="X182" i="4"/>
  <c r="Y181" i="4"/>
  <c r="Z180" i="4"/>
  <c r="AA179" i="4"/>
  <c r="AB178" i="4"/>
  <c r="AC177" i="4"/>
  <c r="AD176" i="4"/>
  <c r="V176" i="4"/>
  <c r="W175" i="4"/>
  <c r="X174" i="4"/>
  <c r="Y173" i="4"/>
  <c r="Z172" i="4"/>
  <c r="AA171" i="4"/>
  <c r="AB170" i="4"/>
  <c r="AC169" i="4"/>
  <c r="AD168" i="4"/>
  <c r="V168" i="4"/>
  <c r="W167" i="4"/>
  <c r="X166" i="4"/>
  <c r="Y165" i="4"/>
  <c r="Z164" i="4"/>
  <c r="AA163" i="4"/>
  <c r="Y39" i="23"/>
  <c r="AB69" i="5"/>
  <c r="AC12" i="5"/>
  <c r="Z222" i="22"/>
  <c r="Z206" i="22"/>
  <c r="X196" i="22"/>
  <c r="W189" i="22"/>
  <c r="V182" i="22"/>
  <c r="U175" i="22"/>
  <c r="AC167" i="22"/>
  <c r="AB160" i="22"/>
  <c r="AA154" i="22"/>
  <c r="V151" i="22"/>
  <c r="Z147" i="22"/>
  <c r="U144" i="22"/>
  <c r="Y140" i="22"/>
  <c r="AC136" i="22"/>
  <c r="W134" i="22"/>
  <c r="AA131" i="22"/>
  <c r="AA129" i="22"/>
  <c r="V127" i="22"/>
  <c r="Z124" i="22"/>
  <c r="Z122" i="22"/>
  <c r="U120" i="22"/>
  <c r="Y117" i="22"/>
  <c r="Y115" i="22"/>
  <c r="AC112" i="22"/>
  <c r="X110" i="22"/>
  <c r="X108" i="22"/>
  <c r="AB105" i="22"/>
  <c r="W103" i="22"/>
  <c r="W101" i="22"/>
  <c r="AA98" i="22"/>
  <c r="V96" i="22"/>
  <c r="V94" i="22"/>
  <c r="Z91" i="22"/>
  <c r="U89" i="22"/>
  <c r="U87" i="22"/>
  <c r="Y84" i="22"/>
  <c r="AC81" i="22"/>
  <c r="AC79" i="22"/>
  <c r="X77" i="22"/>
  <c r="AB74" i="22"/>
  <c r="AB72" i="22"/>
  <c r="W70" i="22"/>
  <c r="AA67" i="22"/>
  <c r="AA65" i="22"/>
  <c r="V63" i="22"/>
  <c r="Z60" i="22"/>
  <c r="Z58" i="22"/>
  <c r="U56" i="22"/>
  <c r="Y53" i="22"/>
  <c r="Y51" i="22"/>
  <c r="AC48" i="22"/>
  <c r="X46" i="22"/>
  <c r="X44" i="22"/>
  <c r="AB41" i="22"/>
  <c r="W39" i="22"/>
  <c r="W37" i="22"/>
  <c r="AA34" i="22"/>
  <c r="V32" i="22"/>
  <c r="V30" i="22"/>
  <c r="Z27" i="22"/>
  <c r="X25" i="22"/>
  <c r="Z23" i="22"/>
  <c r="AB20" i="22"/>
  <c r="U19" i="22"/>
  <c r="W17" i="22"/>
  <c r="Y15" i="22"/>
  <c r="AA13" i="22"/>
  <c r="AC11" i="22"/>
  <c r="Y10" i="22"/>
  <c r="Z9" i="22"/>
  <c r="AA8" i="22"/>
  <c r="AB7" i="22"/>
  <c r="AC6" i="22"/>
  <c r="U6" i="22"/>
  <c r="V5" i="22"/>
  <c r="W4" i="22"/>
  <c r="Y246" i="4"/>
  <c r="Z245" i="4"/>
  <c r="AA244" i="4"/>
  <c r="AB243" i="4"/>
  <c r="AC242" i="4"/>
  <c r="AD241" i="4"/>
  <c r="V241" i="4"/>
  <c r="W240" i="4"/>
  <c r="X239" i="4"/>
  <c r="Y238" i="4"/>
  <c r="Z237" i="4"/>
  <c r="AA236" i="4"/>
  <c r="AB235" i="4"/>
  <c r="AC233" i="4"/>
  <c r="AD232" i="4"/>
  <c r="V232" i="4"/>
  <c r="W231" i="4"/>
  <c r="X230" i="4"/>
  <c r="Y229" i="4"/>
  <c r="Z228" i="4"/>
  <c r="AA227" i="4"/>
  <c r="AB225" i="4"/>
  <c r="AC224" i="4"/>
  <c r="AD223" i="4"/>
  <c r="V223" i="4"/>
  <c r="W222" i="4"/>
  <c r="X221" i="4"/>
  <c r="Y220" i="4"/>
  <c r="Z219" i="4"/>
  <c r="AA218" i="4"/>
  <c r="AB217" i="4"/>
  <c r="AC216" i="4"/>
  <c r="AD215" i="4"/>
  <c r="V215" i="4"/>
  <c r="W214" i="4"/>
  <c r="X213" i="4"/>
  <c r="Y212" i="4"/>
  <c r="Z211" i="4"/>
  <c r="AA210" i="4"/>
  <c r="AB209" i="4"/>
  <c r="AC208" i="4"/>
  <c r="AD207" i="4"/>
  <c r="V207" i="4"/>
  <c r="W206" i="4"/>
  <c r="X205" i="4"/>
  <c r="Y204" i="4"/>
  <c r="Z203" i="4"/>
  <c r="AA202" i="4"/>
  <c r="AB201" i="4"/>
  <c r="AC200" i="4"/>
  <c r="AD199" i="4"/>
  <c r="V199" i="4"/>
  <c r="W198" i="4"/>
  <c r="X197" i="4"/>
  <c r="Y196" i="4"/>
  <c r="Z195" i="4"/>
  <c r="AA194" i="4"/>
  <c r="AB193" i="4"/>
  <c r="AC192" i="4"/>
  <c r="AD191" i="4"/>
  <c r="V191" i="4"/>
  <c r="W190" i="4"/>
  <c r="X189" i="4"/>
  <c r="Y188" i="4"/>
  <c r="Z187" i="4"/>
  <c r="AA186" i="4"/>
  <c r="AB185" i="4"/>
  <c r="AC184" i="4"/>
  <c r="AD183" i="4"/>
  <c r="V183" i="4"/>
  <c r="W182" i="4"/>
  <c r="X181" i="4"/>
  <c r="Y180" i="4"/>
  <c r="Z179" i="4"/>
  <c r="AA178" i="4"/>
  <c r="AB177" i="4"/>
  <c r="AC176" i="4"/>
  <c r="AD175" i="4"/>
  <c r="V175" i="4"/>
  <c r="W174" i="4"/>
  <c r="X173" i="4"/>
  <c r="Y172" i="4"/>
  <c r="Z171" i="4"/>
  <c r="AA170" i="4"/>
  <c r="AB169" i="4"/>
  <c r="AC168" i="4"/>
  <c r="AD167" i="4"/>
  <c r="V167" i="4"/>
  <c r="W166" i="4"/>
  <c r="X165" i="4"/>
  <c r="Y164" i="4"/>
  <c r="Z163" i="4"/>
  <c r="AA20" i="23"/>
  <c r="AA62" i="5"/>
  <c r="AB5" i="5"/>
  <c r="X220" i="22"/>
  <c r="AB204" i="22"/>
  <c r="AC195" i="22"/>
  <c r="AB188" i="22"/>
  <c r="AA181" i="22"/>
  <c r="Z174" i="22"/>
  <c r="Y167" i="22"/>
  <c r="X160" i="22"/>
  <c r="Z154" i="22"/>
  <c r="U151" i="22"/>
  <c r="Y147" i="22"/>
  <c r="AC143" i="22"/>
  <c r="X140" i="22"/>
  <c r="AB136" i="22"/>
  <c r="V134" i="22"/>
  <c r="Z131" i="22"/>
  <c r="U129" i="22"/>
  <c r="U127" i="22"/>
  <c r="Y124" i="22"/>
  <c r="AC121" i="22"/>
  <c r="AC119" i="22"/>
  <c r="X117" i="22"/>
  <c r="AB114" i="22"/>
  <c r="AB112" i="22"/>
  <c r="W110" i="22"/>
  <c r="AA107" i="22"/>
  <c r="AA105" i="22"/>
  <c r="V103" i="22"/>
  <c r="Z100" i="22"/>
  <c r="Z98" i="22"/>
  <c r="U96" i="22"/>
  <c r="Y93" i="22"/>
  <c r="Y91" i="22"/>
  <c r="AC88" i="22"/>
  <c r="X86" i="22"/>
  <c r="X84" i="22"/>
  <c r="AB81" i="22"/>
  <c r="W79" i="22"/>
  <c r="W77" i="22"/>
  <c r="AA74" i="22"/>
  <c r="V72" i="22"/>
  <c r="V70" i="22"/>
  <c r="Z67" i="22"/>
  <c r="U65" i="22"/>
  <c r="U63" i="22"/>
  <c r="Y60" i="22"/>
  <c r="AC57" i="22"/>
  <c r="AC55" i="22"/>
  <c r="X53" i="22"/>
  <c r="AB50" i="22"/>
  <c r="AB48" i="22"/>
  <c r="W46" i="22"/>
  <c r="AA43" i="22"/>
  <c r="AA41" i="22"/>
  <c r="V39" i="22"/>
  <c r="Z36" i="22"/>
  <c r="Z34" i="22"/>
  <c r="U32" i="22"/>
  <c r="Y29" i="22"/>
  <c r="Y27" i="22"/>
  <c r="U25" i="22"/>
  <c r="W23" i="22"/>
  <c r="Y20" i="22"/>
  <c r="AA18" i="22"/>
  <c r="AC16" i="22"/>
  <c r="V15" i="22"/>
  <c r="X13" i="22"/>
  <c r="Z11" i="22"/>
  <c r="X10" i="22"/>
  <c r="Y9" i="22"/>
  <c r="Z8" i="22"/>
  <c r="AA7" i="22"/>
  <c r="AB6" i="22"/>
  <c r="AC5" i="22"/>
  <c r="U5" i="22"/>
  <c r="V4" i="22"/>
  <c r="X246" i="4"/>
  <c r="Y245" i="4"/>
  <c r="Z244" i="4"/>
  <c r="AA243" i="4"/>
  <c r="AB242" i="4"/>
  <c r="AC241" i="4"/>
  <c r="AD240" i="4"/>
  <c r="V240" i="4"/>
  <c r="W239" i="4"/>
  <c r="X238" i="4"/>
  <c r="Y237" i="4"/>
  <c r="Z236" i="4"/>
  <c r="AA235" i="4"/>
  <c r="AB233" i="4"/>
  <c r="AC232" i="4"/>
  <c r="AD231" i="4"/>
  <c r="V231" i="4"/>
  <c r="W230" i="4"/>
  <c r="X229" i="4"/>
  <c r="Y228" i="4"/>
  <c r="Z227" i="4"/>
  <c r="AA225" i="4"/>
  <c r="AB224" i="4"/>
  <c r="AC223" i="4"/>
  <c r="AD222" i="4"/>
  <c r="V222" i="4"/>
  <c r="W221" i="4"/>
  <c r="X220" i="4"/>
  <c r="Y219" i="4"/>
  <c r="Z218" i="4"/>
  <c r="AA217" i="4"/>
  <c r="AB216" i="4"/>
  <c r="AC215" i="4"/>
  <c r="AD214" i="4"/>
  <c r="V214" i="4"/>
  <c r="W213" i="4"/>
  <c r="X212" i="4"/>
  <c r="Y211" i="4"/>
  <c r="Z210" i="4"/>
  <c r="AA209" i="4"/>
  <c r="AB208" i="4"/>
  <c r="AC207" i="4"/>
  <c r="AD206" i="4"/>
  <c r="V206" i="4"/>
  <c r="W205" i="4"/>
  <c r="X204" i="4"/>
  <c r="Y203" i="4"/>
  <c r="Z202" i="4"/>
  <c r="AA201" i="4"/>
  <c r="AB200" i="4"/>
  <c r="AC199" i="4"/>
  <c r="AD198" i="4"/>
  <c r="V198" i="4"/>
  <c r="W197" i="4"/>
  <c r="X196" i="4"/>
  <c r="Y195" i="4"/>
  <c r="Z194" i="4"/>
  <c r="AA193" i="4"/>
  <c r="AB192" i="4"/>
  <c r="AC191" i="4"/>
  <c r="AD190" i="4"/>
  <c r="V190" i="4"/>
  <c r="W189" i="4"/>
  <c r="X188" i="4"/>
  <c r="Y187" i="4"/>
  <c r="Z186" i="4"/>
  <c r="AA185" i="4"/>
  <c r="AB184" i="4"/>
  <c r="AC183" i="4"/>
  <c r="AD182" i="4"/>
  <c r="V182" i="4"/>
  <c r="W181" i="4"/>
  <c r="X180" i="4"/>
  <c r="Y179" i="4"/>
  <c r="Z178" i="4"/>
  <c r="AA177" i="4"/>
  <c r="AB176" i="4"/>
  <c r="AC175" i="4"/>
  <c r="AD174" i="4"/>
  <c r="V174" i="4"/>
  <c r="W173" i="4"/>
  <c r="X172" i="4"/>
  <c r="Y171" i="4"/>
  <c r="Z170" i="4"/>
  <c r="AA169" i="4"/>
  <c r="AB168" i="4"/>
  <c r="AC167" i="4"/>
  <c r="AD166" i="4"/>
  <c r="V166" i="4"/>
  <c r="W165" i="4"/>
  <c r="X164" i="4"/>
  <c r="AB9" i="20"/>
  <c r="AA134" i="5"/>
  <c r="Y48" i="5"/>
  <c r="AA238" i="22"/>
  <c r="Y215" i="22"/>
  <c r="W201" i="22"/>
  <c r="V194" i="22"/>
  <c r="U187" i="22"/>
  <c r="AC179" i="22"/>
  <c r="AB172" i="22"/>
  <c r="AA165" i="22"/>
  <c r="Z158" i="22"/>
  <c r="AA153" i="22"/>
  <c r="V150" i="22"/>
  <c r="Z146" i="22"/>
  <c r="U143" i="22"/>
  <c r="Y139" i="22"/>
  <c r="AC135" i="22"/>
  <c r="X133" i="22"/>
  <c r="AB130" i="22"/>
  <c r="AB128" i="22"/>
  <c r="W126" i="22"/>
  <c r="AA123" i="22"/>
  <c r="AA121" i="22"/>
  <c r="V119" i="22"/>
  <c r="Z116" i="22"/>
  <c r="Z114" i="22"/>
  <c r="U112" i="22"/>
  <c r="Y109" i="22"/>
  <c r="Y107" i="22"/>
  <c r="AC104" i="22"/>
  <c r="X102" i="22"/>
  <c r="X100" i="22"/>
  <c r="AB97" i="22"/>
  <c r="W95" i="22"/>
  <c r="W93" i="22"/>
  <c r="AA90" i="22"/>
  <c r="V88" i="22"/>
  <c r="V86" i="22"/>
  <c r="Z83" i="22"/>
  <c r="U81" i="22"/>
  <c r="U79" i="22"/>
  <c r="Y76" i="22"/>
  <c r="AC73" i="22"/>
  <c r="AC71" i="22"/>
  <c r="X69" i="22"/>
  <c r="AB66" i="22"/>
  <c r="AB64" i="22"/>
  <c r="W62" i="22"/>
  <c r="AA59" i="22"/>
  <c r="AA57" i="22"/>
  <c r="V55" i="22"/>
  <c r="Z52" i="22"/>
  <c r="Z50" i="22"/>
  <c r="U48" i="22"/>
  <c r="Y45" i="22"/>
  <c r="Y43" i="22"/>
  <c r="AC40" i="22"/>
  <c r="X38" i="22"/>
  <c r="X36" i="22"/>
  <c r="AB33" i="22"/>
  <c r="W31" i="22"/>
  <c r="W29" i="22"/>
  <c r="AA26" i="22"/>
  <c r="AB24" i="22"/>
  <c r="U23" i="22"/>
  <c r="W20" i="22"/>
  <c r="Y18" i="22"/>
  <c r="AA16" i="22"/>
  <c r="AC14" i="22"/>
  <c r="V13" i="22"/>
  <c r="X11" i="22"/>
  <c r="V10" i="22"/>
  <c r="W9" i="22"/>
  <c r="X8" i="22"/>
  <c r="Y7" i="22"/>
  <c r="Z6" i="22"/>
  <c r="AA5" i="22"/>
  <c r="AB4" i="22"/>
  <c r="AD246" i="4"/>
  <c r="V246" i="4"/>
  <c r="W245" i="4"/>
  <c r="X244" i="4"/>
  <c r="Y243" i="4"/>
  <c r="Z242" i="4"/>
  <c r="AA241" i="4"/>
  <c r="AB240" i="4"/>
  <c r="AC239" i="4"/>
  <c r="AD238" i="4"/>
  <c r="V238" i="4"/>
  <c r="W237" i="4"/>
  <c r="X236" i="4"/>
  <c r="Y235" i="4"/>
  <c r="Z233" i="4"/>
  <c r="AA232" i="4"/>
  <c r="AB231" i="4"/>
  <c r="AC230" i="4"/>
  <c r="AD229" i="4"/>
  <c r="V229" i="4"/>
  <c r="W228" i="4"/>
  <c r="X227" i="4"/>
  <c r="Y225" i="4"/>
  <c r="Z224" i="4"/>
  <c r="AA223" i="4"/>
  <c r="AB222" i="4"/>
  <c r="AC221" i="4"/>
  <c r="AD220" i="4"/>
  <c r="V220" i="4"/>
  <c r="W219" i="4"/>
  <c r="X218" i="4"/>
  <c r="Y217" i="4"/>
  <c r="Z216" i="4"/>
  <c r="AA215" i="4"/>
  <c r="AB214" i="4"/>
  <c r="AC213" i="4"/>
  <c r="AD212" i="4"/>
  <c r="V212" i="4"/>
  <c r="W211" i="4"/>
  <c r="X210" i="4"/>
  <c r="Y209" i="4"/>
  <c r="Z208" i="4"/>
  <c r="AA207" i="4"/>
  <c r="AB206" i="4"/>
  <c r="AC205" i="4"/>
  <c r="AD204" i="4"/>
  <c r="V204" i="4"/>
  <c r="W203" i="4"/>
  <c r="X202" i="4"/>
  <c r="Y201" i="4"/>
  <c r="Z200" i="4"/>
  <c r="AA199" i="4"/>
  <c r="AB198" i="4"/>
  <c r="AC197" i="4"/>
  <c r="AD196" i="4"/>
  <c r="V196" i="4"/>
  <c r="W195" i="4"/>
  <c r="X194" i="4"/>
  <c r="Y193" i="4"/>
  <c r="Z192" i="4"/>
  <c r="AA191" i="4"/>
  <c r="AB190" i="4"/>
  <c r="AC189" i="4"/>
  <c r="AD188" i="4"/>
  <c r="V188" i="4"/>
  <c r="W187" i="4"/>
  <c r="X186" i="4"/>
  <c r="Y185" i="4"/>
  <c r="Z184" i="4"/>
  <c r="AA183" i="4"/>
  <c r="AB182" i="4"/>
  <c r="AC181" i="4"/>
  <c r="AD180" i="4"/>
  <c r="V180" i="4"/>
  <c r="W179" i="4"/>
  <c r="X178" i="4"/>
  <c r="Y177" i="4"/>
  <c r="Z176" i="4"/>
  <c r="AA175" i="4"/>
  <c r="AB174" i="4"/>
  <c r="AC173" i="4"/>
  <c r="AD172" i="4"/>
  <c r="V172" i="4"/>
  <c r="W171" i="4"/>
  <c r="X170" i="4"/>
  <c r="Y169" i="4"/>
  <c r="Z168" i="4"/>
  <c r="AA167" i="4"/>
  <c r="AB166" i="4"/>
  <c r="AC165" i="4"/>
  <c r="AD164" i="4"/>
  <c r="Z119" i="5"/>
  <c r="X41" i="5"/>
  <c r="Y233" i="22"/>
  <c r="AA213" i="22"/>
  <c r="AC199" i="22"/>
  <c r="AB192" i="22"/>
  <c r="AA185" i="22"/>
  <c r="Z178" i="22"/>
  <c r="Y171" i="22"/>
  <c r="X164" i="22"/>
  <c r="W157" i="22"/>
  <c r="AC152" i="22"/>
  <c r="X149" i="22"/>
  <c r="AB145" i="22"/>
  <c r="W142" i="22"/>
  <c r="AA138" i="22"/>
  <c r="W135" i="22"/>
  <c r="W133" i="22"/>
  <c r="AA130" i="22"/>
  <c r="V128" i="22"/>
  <c r="V126" i="22"/>
  <c r="Z123" i="22"/>
  <c r="U121" i="22"/>
  <c r="U119" i="22"/>
  <c r="Y116" i="22"/>
  <c r="AC113" i="22"/>
  <c r="AC111" i="22"/>
  <c r="X109" i="22"/>
  <c r="AB106" i="22"/>
  <c r="AB104" i="22"/>
  <c r="W102" i="22"/>
  <c r="AA99" i="22"/>
  <c r="AA97" i="22"/>
  <c r="V95" i="22"/>
  <c r="Z92" i="22"/>
  <c r="Z90" i="22"/>
  <c r="U88" i="22"/>
  <c r="Y85" i="22"/>
  <c r="Y83" i="22"/>
  <c r="AC80" i="22"/>
  <c r="X78" i="22"/>
  <c r="X76" i="22"/>
  <c r="AB73" i="22"/>
  <c r="W71" i="22"/>
  <c r="W69" i="22"/>
  <c r="AA66" i="22"/>
  <c r="V64" i="22"/>
  <c r="V62" i="22"/>
  <c r="Z59" i="22"/>
  <c r="U57" i="22"/>
  <c r="U55" i="22"/>
  <c r="Y52" i="22"/>
  <c r="AC49" i="22"/>
  <c r="AC47" i="22"/>
  <c r="X45" i="22"/>
  <c r="AB42" i="22"/>
  <c r="AB40" i="22"/>
  <c r="W38" i="22"/>
  <c r="AA35" i="22"/>
  <c r="AA33" i="22"/>
  <c r="V31" i="22"/>
  <c r="Z28" i="22"/>
  <c r="Z26" i="22"/>
  <c r="Y24" i="22"/>
  <c r="AA21" i="22"/>
  <c r="AC19" i="22"/>
  <c r="V18" i="22"/>
  <c r="X16" i="22"/>
  <c r="Z14" i="22"/>
  <c r="AB12" i="22"/>
  <c r="W11" i="22"/>
  <c r="U10" i="22"/>
  <c r="V9" i="22"/>
  <c r="W8" i="22"/>
  <c r="X7" i="22"/>
  <c r="Y6" i="22"/>
  <c r="Z5" i="22"/>
  <c r="AA4" i="22"/>
  <c r="AC246" i="4"/>
  <c r="AD245" i="4"/>
  <c r="V245" i="4"/>
  <c r="W244" i="4"/>
  <c r="X243" i="4"/>
  <c r="Y242" i="4"/>
  <c r="Z241" i="4"/>
  <c r="AA240" i="4"/>
  <c r="AB239" i="4"/>
  <c r="AC238" i="4"/>
  <c r="AD237" i="4"/>
  <c r="V237" i="4"/>
  <c r="W236" i="4"/>
  <c r="X235" i="4"/>
  <c r="Y233" i="4"/>
  <c r="Z232" i="4"/>
  <c r="AA231" i="4"/>
  <c r="AB230" i="4"/>
  <c r="AC229" i="4"/>
  <c r="AD228" i="4"/>
  <c r="V228" i="4"/>
  <c r="W227" i="4"/>
  <c r="X225" i="4"/>
  <c r="Y224" i="4"/>
  <c r="Z223" i="4"/>
  <c r="AA222" i="4"/>
  <c r="AB221" i="4"/>
  <c r="AC220" i="4"/>
  <c r="AD219" i="4"/>
  <c r="V219" i="4"/>
  <c r="W218" i="4"/>
  <c r="X217" i="4"/>
  <c r="Y216" i="4"/>
  <c r="Z215" i="4"/>
  <c r="AA214" i="4"/>
  <c r="AB213" i="4"/>
  <c r="AC212" i="4"/>
  <c r="AD211" i="4"/>
  <c r="V211" i="4"/>
  <c r="W210" i="4"/>
  <c r="X209" i="4"/>
  <c r="Y208" i="4"/>
  <c r="Z207" i="4"/>
  <c r="AA206" i="4"/>
  <c r="AB205" i="4"/>
  <c r="AC204" i="4"/>
  <c r="AD203" i="4"/>
  <c r="V203" i="4"/>
  <c r="W202" i="4"/>
  <c r="X201" i="4"/>
  <c r="Y200" i="4"/>
  <c r="Z199" i="4"/>
  <c r="AA198" i="4"/>
  <c r="AB197" i="4"/>
  <c r="AC196" i="4"/>
  <c r="AD195" i="4"/>
  <c r="V195" i="4"/>
  <c r="W194" i="4"/>
  <c r="X193" i="4"/>
  <c r="Y192" i="4"/>
  <c r="Z191" i="4"/>
  <c r="AA190" i="4"/>
  <c r="AB189" i="4"/>
  <c r="AC188" i="4"/>
  <c r="AD187" i="4"/>
  <c r="V187" i="4"/>
  <c r="W186" i="4"/>
  <c r="X185" i="4"/>
  <c r="Y184" i="4"/>
  <c r="Z183" i="4"/>
  <c r="AA182" i="4"/>
  <c r="AB181" i="4"/>
  <c r="AC180" i="4"/>
  <c r="AD179" i="4"/>
  <c r="V179" i="4"/>
  <c r="W178" i="4"/>
  <c r="X177" i="4"/>
  <c r="Y176" i="4"/>
  <c r="Z175" i="4"/>
  <c r="AA174" i="4"/>
  <c r="AB173" i="4"/>
  <c r="AC172" i="4"/>
  <c r="AD171" i="4"/>
  <c r="V171" i="4"/>
  <c r="W170" i="4"/>
  <c r="X169" i="4"/>
  <c r="Y168" i="4"/>
  <c r="Z167" i="4"/>
  <c r="AA166" i="4"/>
  <c r="AB165" i="4"/>
  <c r="AC164" i="4"/>
  <c r="AD163" i="4"/>
  <c r="X180" i="22"/>
  <c r="Z139" i="22"/>
  <c r="W119" i="22"/>
  <c r="Y100" i="22"/>
  <c r="AA81" i="22"/>
  <c r="X62" i="22"/>
  <c r="Z43" i="22"/>
  <c r="AC24" i="22"/>
  <c r="W10" i="22"/>
  <c r="W246" i="4"/>
  <c r="V239" i="4"/>
  <c r="AD230" i="4"/>
  <c r="AC222" i="4"/>
  <c r="AB215" i="4"/>
  <c r="AA208" i="4"/>
  <c r="Z201" i="4"/>
  <c r="Y194" i="4"/>
  <c r="X187" i="4"/>
  <c r="W180" i="4"/>
  <c r="V173" i="4"/>
  <c r="AD165" i="4"/>
  <c r="AD162" i="4"/>
  <c r="V162" i="4"/>
  <c r="W161" i="4"/>
  <c r="X160" i="4"/>
  <c r="Y159" i="4"/>
  <c r="Z158" i="4"/>
  <c r="AA157" i="4"/>
  <c r="AB156" i="4"/>
  <c r="AC155" i="4"/>
  <c r="AD154" i="4"/>
  <c r="V154" i="4"/>
  <c r="W153" i="4"/>
  <c r="X152" i="4"/>
  <c r="Y151" i="4"/>
  <c r="Z150" i="4"/>
  <c r="AA149" i="4"/>
  <c r="AB148" i="4"/>
  <c r="AC147" i="4"/>
  <c r="AD146" i="4"/>
  <c r="V146" i="4"/>
  <c r="W145" i="4"/>
  <c r="X144" i="4"/>
  <c r="Y143" i="4"/>
  <c r="Z142" i="4"/>
  <c r="AA141" i="4"/>
  <c r="AB140" i="4"/>
  <c r="AC139" i="4"/>
  <c r="AD138" i="4"/>
  <c r="V138" i="4"/>
  <c r="W137" i="4"/>
  <c r="X136" i="4"/>
  <c r="Y135" i="4"/>
  <c r="Z134" i="4"/>
  <c r="AA133" i="4"/>
  <c r="AB132" i="4"/>
  <c r="AC131" i="4"/>
  <c r="AD130" i="4"/>
  <c r="V130" i="4"/>
  <c r="W129" i="4"/>
  <c r="X128" i="4"/>
  <c r="Y127" i="4"/>
  <c r="Z126" i="4"/>
  <c r="AA125" i="4"/>
  <c r="AB124" i="4"/>
  <c r="AC123" i="4"/>
  <c r="AD122" i="4"/>
  <c r="V122" i="4"/>
  <c r="W121" i="4"/>
  <c r="X120" i="4"/>
  <c r="Y119" i="4"/>
  <c r="Z118" i="4"/>
  <c r="AA117" i="4"/>
  <c r="AB116" i="4"/>
  <c r="AC115" i="4"/>
  <c r="AD114" i="4"/>
  <c r="V114" i="4"/>
  <c r="W113" i="4"/>
  <c r="X112" i="4"/>
  <c r="Y111" i="4"/>
  <c r="Z110" i="4"/>
  <c r="AA109" i="4"/>
  <c r="AB108" i="4"/>
  <c r="AC107" i="4"/>
  <c r="AD106" i="4"/>
  <c r="V106" i="4"/>
  <c r="W105" i="4"/>
  <c r="X104" i="4"/>
  <c r="Y103" i="4"/>
  <c r="Z102" i="4"/>
  <c r="AA101" i="4"/>
  <c r="AB100" i="4"/>
  <c r="AC99" i="4"/>
  <c r="AD98" i="4"/>
  <c r="V98" i="4"/>
  <c r="W97" i="4"/>
  <c r="X96" i="4"/>
  <c r="Y95" i="4"/>
  <c r="Z94" i="4"/>
  <c r="AA93" i="4"/>
  <c r="AB92" i="4"/>
  <c r="AC91" i="4"/>
  <c r="AD90" i="4"/>
  <c r="V90" i="4"/>
  <c r="W89" i="4"/>
  <c r="X88" i="4"/>
  <c r="Y87" i="4"/>
  <c r="Z86" i="4"/>
  <c r="AA85" i="4"/>
  <c r="AB84" i="4"/>
  <c r="AC83" i="4"/>
  <c r="AD82" i="4"/>
  <c r="V82" i="4"/>
  <c r="W81" i="4"/>
  <c r="X80" i="4"/>
  <c r="Y79" i="4"/>
  <c r="Z78" i="4"/>
  <c r="AA77" i="4"/>
  <c r="AB76" i="4"/>
  <c r="AC75" i="4"/>
  <c r="AD74" i="4"/>
  <c r="V74" i="4"/>
  <c r="W73" i="4"/>
  <c r="X72" i="4"/>
  <c r="Y71" i="4"/>
  <c r="Z70" i="4"/>
  <c r="AA69" i="4"/>
  <c r="AB68" i="4"/>
  <c r="AC67" i="4"/>
  <c r="AD66" i="4"/>
  <c r="V66" i="4"/>
  <c r="W65" i="4"/>
  <c r="X64" i="4"/>
  <c r="Y63" i="4"/>
  <c r="Z62" i="4"/>
  <c r="AA61" i="4"/>
  <c r="AB60" i="4"/>
  <c r="AC59" i="4"/>
  <c r="AD58" i="4"/>
  <c r="V58" i="4"/>
  <c r="W57" i="4"/>
  <c r="X56" i="4"/>
  <c r="Y55" i="4"/>
  <c r="Z54" i="4"/>
  <c r="AA53" i="4"/>
  <c r="AB52" i="4"/>
  <c r="AC51" i="4"/>
  <c r="AD50" i="4"/>
  <c r="V50" i="4"/>
  <c r="W49" i="4"/>
  <c r="X48" i="4"/>
  <c r="Y47" i="4"/>
  <c r="Z46" i="4"/>
  <c r="AA45" i="4"/>
  <c r="AB44" i="4"/>
  <c r="AC43" i="4"/>
  <c r="AD42" i="4"/>
  <c r="V42" i="4"/>
  <c r="W41" i="4"/>
  <c r="X40" i="4"/>
  <c r="Y39" i="4"/>
  <c r="Z38" i="4"/>
  <c r="AA37" i="4"/>
  <c r="AB36" i="4"/>
  <c r="AC35" i="4"/>
  <c r="AD34" i="4"/>
  <c r="V34" i="4"/>
  <c r="W33" i="4"/>
  <c r="X32" i="4"/>
  <c r="Y31" i="4"/>
  <c r="Z30" i="4"/>
  <c r="AA29" i="4"/>
  <c r="AB28" i="4"/>
  <c r="AC27" i="4"/>
  <c r="AD26" i="4"/>
  <c r="V26" i="4"/>
  <c r="W25" i="4"/>
  <c r="X24" i="4"/>
  <c r="Y23" i="4"/>
  <c r="Z21" i="4"/>
  <c r="AA20" i="4"/>
  <c r="AB19" i="4"/>
  <c r="AC18" i="4"/>
  <c r="AD17" i="4"/>
  <c r="V17" i="4"/>
  <c r="W16" i="4"/>
  <c r="X15" i="4"/>
  <c r="Y14" i="4"/>
  <c r="Z13" i="4"/>
  <c r="AA12" i="4"/>
  <c r="AB11" i="4"/>
  <c r="AC10" i="4"/>
  <c r="AD9" i="4"/>
  <c r="V9" i="4"/>
  <c r="W8" i="4"/>
  <c r="X7" i="4"/>
  <c r="Y5" i="4"/>
  <c r="Z6" i="4"/>
  <c r="AA4" i="4"/>
  <c r="AA141" i="21"/>
  <c r="K23" i="11" s="1"/>
  <c r="AB140" i="21"/>
  <c r="AC139" i="21"/>
  <c r="U139" i="21"/>
  <c r="V138" i="21"/>
  <c r="W137" i="21"/>
  <c r="I22" i="11" s="1"/>
  <c r="X136" i="21"/>
  <c r="Y135" i="21"/>
  <c r="Z134" i="21"/>
  <c r="AA133" i="21"/>
  <c r="AB132" i="21"/>
  <c r="AC131" i="21"/>
  <c r="U131" i="21"/>
  <c r="V130" i="21"/>
  <c r="W129" i="21"/>
  <c r="X128" i="21"/>
  <c r="Y127" i="21"/>
  <c r="Z126" i="21"/>
  <c r="AA125" i="21"/>
  <c r="AB124" i="21"/>
  <c r="AC123" i="21"/>
  <c r="U123" i="21"/>
  <c r="V122" i="21"/>
  <c r="W121" i="21"/>
  <c r="X120" i="21"/>
  <c r="Y119" i="21"/>
  <c r="Z118" i="21"/>
  <c r="AA117" i="21"/>
  <c r="AB116" i="21"/>
  <c r="AC115" i="21"/>
  <c r="U115" i="21"/>
  <c r="V114" i="21"/>
  <c r="W113" i="21"/>
  <c r="X112" i="21"/>
  <c r="Y111" i="21"/>
  <c r="Z110" i="21"/>
  <c r="AA109" i="21"/>
  <c r="AB108" i="21"/>
  <c r="AC107" i="21"/>
  <c r="U107" i="21"/>
  <c r="V106" i="21"/>
  <c r="W105" i="21"/>
  <c r="X104" i="21"/>
  <c r="Y103" i="21"/>
  <c r="Z102" i="21"/>
  <c r="AA101" i="21"/>
  <c r="AB100" i="21"/>
  <c r="AC99" i="21"/>
  <c r="U99" i="21"/>
  <c r="V98" i="21"/>
  <c r="W97" i="21"/>
  <c r="X96" i="21"/>
  <c r="Y95" i="21"/>
  <c r="Z94" i="21"/>
  <c r="AA93" i="21"/>
  <c r="AB92" i="21"/>
  <c r="AC91" i="21"/>
  <c r="U91" i="21"/>
  <c r="V90" i="21"/>
  <c r="W89" i="21"/>
  <c r="X88" i="21"/>
  <c r="Y87" i="21"/>
  <c r="Z86" i="21"/>
  <c r="AA85" i="21"/>
  <c r="AB84" i="21"/>
  <c r="AC83" i="21"/>
  <c r="U83" i="21"/>
  <c r="V82" i="21"/>
  <c r="W81" i="21"/>
  <c r="X80" i="21"/>
  <c r="Y79" i="21"/>
  <c r="Z78" i="21"/>
  <c r="AA77" i="21"/>
  <c r="AB76" i="21"/>
  <c r="AC75" i="21"/>
  <c r="U75" i="21"/>
  <c r="V74" i="21"/>
  <c r="W73" i="21"/>
  <c r="X72" i="21"/>
  <c r="Y71" i="21"/>
  <c r="Z70" i="21"/>
  <c r="AA69" i="21"/>
  <c r="AB68" i="21"/>
  <c r="L21" i="11" s="1"/>
  <c r="AC67" i="21"/>
  <c r="U67" i="21"/>
  <c r="V66" i="21"/>
  <c r="W65" i="21"/>
  <c r="X64" i="21"/>
  <c r="Y63" i="21"/>
  <c r="Z62" i="21"/>
  <c r="AA61" i="21"/>
  <c r="AB59" i="21"/>
  <c r="AC58" i="21"/>
  <c r="U58" i="21"/>
  <c r="V57" i="21"/>
  <c r="W56" i="21"/>
  <c r="X55" i="21"/>
  <c r="Y54" i="21"/>
  <c r="Z53" i="21"/>
  <c r="AA52" i="21"/>
  <c r="AB51" i="21"/>
  <c r="AC50" i="21"/>
  <c r="U50" i="21"/>
  <c r="V49" i="21"/>
  <c r="W48" i="21"/>
  <c r="X47" i="21"/>
  <c r="Y46" i="21"/>
  <c r="Z45" i="21"/>
  <c r="AA44" i="21"/>
  <c r="AB43" i="21"/>
  <c r="AC42" i="21"/>
  <c r="U42" i="21"/>
  <c r="V41" i="21"/>
  <c r="W40" i="21"/>
  <c r="X39" i="21"/>
  <c r="Y38" i="21"/>
  <c r="Z37" i="21"/>
  <c r="AA36" i="21"/>
  <c r="AB35" i="21"/>
  <c r="AC34" i="21"/>
  <c r="U34" i="21"/>
  <c r="V33" i="21"/>
  <c r="W32" i="21"/>
  <c r="X31" i="21"/>
  <c r="Y30" i="21"/>
  <c r="Z29" i="21"/>
  <c r="AA28" i="21"/>
  <c r="AB27" i="21"/>
  <c r="AC26" i="21"/>
  <c r="U26" i="21"/>
  <c r="V25" i="21"/>
  <c r="W24" i="21"/>
  <c r="X23" i="21"/>
  <c r="Y22" i="21"/>
  <c r="Z21" i="21"/>
  <c r="AA20" i="21"/>
  <c r="AB19" i="21"/>
  <c r="AC18" i="21"/>
  <c r="U18" i="21"/>
  <c r="V16" i="21"/>
  <c r="W15" i="21"/>
  <c r="Y154" i="5"/>
  <c r="AS154" i="5" s="1"/>
  <c r="W173" i="22"/>
  <c r="U136" i="22"/>
  <c r="W117" i="22"/>
  <c r="AC97" i="22"/>
  <c r="V79" i="22"/>
  <c r="X60" i="22"/>
  <c r="U41" i="22"/>
  <c r="V23" i="22"/>
  <c r="X9" i="22"/>
  <c r="X245" i="4"/>
  <c r="W238" i="4"/>
  <c r="V230" i="4"/>
  <c r="AD221" i="4"/>
  <c r="AC214" i="4"/>
  <c r="AB207" i="4"/>
  <c r="AA200" i="4"/>
  <c r="Z193" i="4"/>
  <c r="Y186" i="4"/>
  <c r="X179" i="4"/>
  <c r="W172" i="4"/>
  <c r="V165" i="4"/>
  <c r="AC162" i="4"/>
  <c r="AD161" i="4"/>
  <c r="V161" i="4"/>
  <c r="W160" i="4"/>
  <c r="X159" i="4"/>
  <c r="Y158" i="4"/>
  <c r="Z157" i="4"/>
  <c r="AA156" i="4"/>
  <c r="AB155" i="4"/>
  <c r="AC154" i="4"/>
  <c r="AD153" i="4"/>
  <c r="V153" i="4"/>
  <c r="W152" i="4"/>
  <c r="X151" i="4"/>
  <c r="Y150" i="4"/>
  <c r="Z149" i="4"/>
  <c r="AA148" i="4"/>
  <c r="AB147" i="4"/>
  <c r="AC146" i="4"/>
  <c r="AD145" i="4"/>
  <c r="V145" i="4"/>
  <c r="W144" i="4"/>
  <c r="X143" i="4"/>
  <c r="Y142" i="4"/>
  <c r="Z141" i="4"/>
  <c r="AA140" i="4"/>
  <c r="AB139" i="4"/>
  <c r="AC138" i="4"/>
  <c r="AD137" i="4"/>
  <c r="V137" i="4"/>
  <c r="W136" i="4"/>
  <c r="X135" i="4"/>
  <c r="Y134" i="4"/>
  <c r="Z133" i="4"/>
  <c r="AA132" i="4"/>
  <c r="AB131" i="4"/>
  <c r="AC130" i="4"/>
  <c r="AD129" i="4"/>
  <c r="V129" i="4"/>
  <c r="W128" i="4"/>
  <c r="X127" i="4"/>
  <c r="Y126" i="4"/>
  <c r="Z125" i="4"/>
  <c r="AA124" i="4"/>
  <c r="AB123" i="4"/>
  <c r="AC122" i="4"/>
  <c r="AD121" i="4"/>
  <c r="V121" i="4"/>
  <c r="W120" i="4"/>
  <c r="X119" i="4"/>
  <c r="Y118" i="4"/>
  <c r="Z117" i="4"/>
  <c r="AA116" i="4"/>
  <c r="AB115" i="4"/>
  <c r="AC114" i="4"/>
  <c r="AD113" i="4"/>
  <c r="V113" i="4"/>
  <c r="W112" i="4"/>
  <c r="X111" i="4"/>
  <c r="Y110" i="4"/>
  <c r="Z109" i="4"/>
  <c r="AA108" i="4"/>
  <c r="AB107" i="4"/>
  <c r="AC106" i="4"/>
  <c r="AD105" i="4"/>
  <c r="V105" i="4"/>
  <c r="W104" i="4"/>
  <c r="X103" i="4"/>
  <c r="Y102" i="4"/>
  <c r="Z101" i="4"/>
  <c r="AA100" i="4"/>
  <c r="AB99" i="4"/>
  <c r="AC98" i="4"/>
  <c r="AD97" i="4"/>
  <c r="V97" i="4"/>
  <c r="W96" i="4"/>
  <c r="X95" i="4"/>
  <c r="Y94" i="4"/>
  <c r="Z93" i="4"/>
  <c r="AA92" i="4"/>
  <c r="AB91" i="4"/>
  <c r="AC90" i="4"/>
  <c r="AD89" i="4"/>
  <c r="V89" i="4"/>
  <c r="W88" i="4"/>
  <c r="X87" i="4"/>
  <c r="Y86" i="4"/>
  <c r="Z85" i="4"/>
  <c r="AA84" i="4"/>
  <c r="AB83" i="4"/>
  <c r="AC82" i="4"/>
  <c r="AD81" i="4"/>
  <c r="V81" i="4"/>
  <c r="W80" i="4"/>
  <c r="X79" i="4"/>
  <c r="Y78" i="4"/>
  <c r="Z77" i="4"/>
  <c r="AA76" i="4"/>
  <c r="AB75" i="4"/>
  <c r="AC74" i="4"/>
  <c r="AD73" i="4"/>
  <c r="V73" i="4"/>
  <c r="W72" i="4"/>
  <c r="X71" i="4"/>
  <c r="Y70" i="4"/>
  <c r="Z69" i="4"/>
  <c r="AA68" i="4"/>
  <c r="AB67" i="4"/>
  <c r="AC66" i="4"/>
  <c r="AD65" i="4"/>
  <c r="V65" i="4"/>
  <c r="W64" i="4"/>
  <c r="X63" i="4"/>
  <c r="Y62" i="4"/>
  <c r="Z61" i="4"/>
  <c r="AA60" i="4"/>
  <c r="AB59" i="4"/>
  <c r="AC58" i="4"/>
  <c r="AD57" i="4"/>
  <c r="V57" i="4"/>
  <c r="W56" i="4"/>
  <c r="X55" i="4"/>
  <c r="Y54" i="4"/>
  <c r="Z53" i="4"/>
  <c r="AA52" i="4"/>
  <c r="AB51" i="4"/>
  <c r="AC50" i="4"/>
  <c r="AD49" i="4"/>
  <c r="V49" i="4"/>
  <c r="W48" i="4"/>
  <c r="X47" i="4"/>
  <c r="Y46" i="4"/>
  <c r="Z45" i="4"/>
  <c r="AA44" i="4"/>
  <c r="AB43" i="4"/>
  <c r="AC42" i="4"/>
  <c r="AD41" i="4"/>
  <c r="V41" i="4"/>
  <c r="W40" i="4"/>
  <c r="X39" i="4"/>
  <c r="Y38" i="4"/>
  <c r="Z37" i="4"/>
  <c r="AA36" i="4"/>
  <c r="AB35" i="4"/>
  <c r="AC34" i="4"/>
  <c r="AD33" i="4"/>
  <c r="V33" i="4"/>
  <c r="W32" i="4"/>
  <c r="X31" i="4"/>
  <c r="Y30" i="4"/>
  <c r="Z29" i="4"/>
  <c r="AA28" i="4"/>
  <c r="AB27" i="4"/>
  <c r="AC26" i="4"/>
  <c r="AD25" i="4"/>
  <c r="V25" i="4"/>
  <c r="W24" i="4"/>
  <c r="X23" i="4"/>
  <c r="Y21" i="4"/>
  <c r="Z20" i="4"/>
  <c r="AA19" i="4"/>
  <c r="AB18" i="4"/>
  <c r="AC17" i="4"/>
  <c r="AD16" i="4"/>
  <c r="V16" i="4"/>
  <c r="W15" i="4"/>
  <c r="X14" i="4"/>
  <c r="Y13" i="4"/>
  <c r="Z12" i="4"/>
  <c r="AA11" i="4"/>
  <c r="AB10" i="4"/>
  <c r="AC9" i="4"/>
  <c r="AD8" i="4"/>
  <c r="V8" i="4"/>
  <c r="W7" i="4"/>
  <c r="X5" i="4"/>
  <c r="Y6" i="4"/>
  <c r="Z4" i="4"/>
  <c r="Z141" i="21"/>
  <c r="J23" i="11" s="1"/>
  <c r="AA140" i="21"/>
  <c r="AB139" i="21"/>
  <c r="AC138" i="21"/>
  <c r="U138" i="21"/>
  <c r="V137" i="21"/>
  <c r="W136" i="21"/>
  <c r="X135" i="21"/>
  <c r="Y134" i="21"/>
  <c r="Z133" i="21"/>
  <c r="AA132" i="21"/>
  <c r="AB131" i="21"/>
  <c r="AC130" i="21"/>
  <c r="U130" i="21"/>
  <c r="V129" i="21"/>
  <c r="W128" i="21"/>
  <c r="X127" i="21"/>
  <c r="Y126" i="21"/>
  <c r="Z125" i="21"/>
  <c r="AA124" i="21"/>
  <c r="AB123" i="21"/>
  <c r="AC122" i="21"/>
  <c r="U122" i="21"/>
  <c r="V121" i="21"/>
  <c r="W120" i="21"/>
  <c r="X119" i="21"/>
  <c r="Y118" i="21"/>
  <c r="Z117" i="21"/>
  <c r="AA116" i="21"/>
  <c r="AB115" i="21"/>
  <c r="AC114" i="21"/>
  <c r="U114" i="21"/>
  <c r="V113" i="21"/>
  <c r="W112" i="21"/>
  <c r="X111" i="21"/>
  <c r="Y110" i="21"/>
  <c r="Z109" i="21"/>
  <c r="AA108" i="21"/>
  <c r="AB107" i="21"/>
  <c r="AC106" i="21"/>
  <c r="U106" i="21"/>
  <c r="V105" i="21"/>
  <c r="W104" i="21"/>
  <c r="X103" i="21"/>
  <c r="Y102" i="21"/>
  <c r="Z101" i="21"/>
  <c r="AA100" i="21"/>
  <c r="AB99" i="21"/>
  <c r="AC98" i="21"/>
  <c r="U98" i="21"/>
  <c r="V97" i="21"/>
  <c r="W96" i="21"/>
  <c r="X95" i="21"/>
  <c r="Y94" i="21"/>
  <c r="Z93" i="21"/>
  <c r="AA92" i="21"/>
  <c r="AB91" i="21"/>
  <c r="AC90" i="21"/>
  <c r="U90" i="21"/>
  <c r="V89" i="21"/>
  <c r="W88" i="21"/>
  <c r="X87" i="21"/>
  <c r="Y86" i="21"/>
  <c r="Z85" i="21"/>
  <c r="AA84" i="21"/>
  <c r="AB83" i="21"/>
  <c r="AC82" i="21"/>
  <c r="U82" i="21"/>
  <c r="V81" i="21"/>
  <c r="W80" i="21"/>
  <c r="X79" i="21"/>
  <c r="Y78" i="21"/>
  <c r="Z77" i="21"/>
  <c r="AA76" i="21"/>
  <c r="AB75" i="21"/>
  <c r="AC74" i="21"/>
  <c r="U74" i="21"/>
  <c r="V73" i="21"/>
  <c r="W72" i="21"/>
  <c r="X71" i="21"/>
  <c r="Y70" i="21"/>
  <c r="Z69" i="21"/>
  <c r="AA68" i="21"/>
  <c r="K21" i="11" s="1"/>
  <c r="AB67" i="21"/>
  <c r="AC66" i="21"/>
  <c r="U66" i="21"/>
  <c r="V65" i="21"/>
  <c r="W64" i="21"/>
  <c r="X63" i="21"/>
  <c r="Y62" i="21"/>
  <c r="Z61" i="21"/>
  <c r="AA59" i="21"/>
  <c r="AB58" i="21"/>
  <c r="AC57" i="21"/>
  <c r="U57" i="21"/>
  <c r="V56" i="21"/>
  <c r="W55" i="21"/>
  <c r="X54" i="21"/>
  <c r="Y53" i="21"/>
  <c r="Z52" i="21"/>
  <c r="AA51" i="21"/>
  <c r="AB50" i="21"/>
  <c r="AC49" i="21"/>
  <c r="U49" i="21"/>
  <c r="V48" i="21"/>
  <c r="W47" i="21"/>
  <c r="X46" i="21"/>
  <c r="Y45" i="21"/>
  <c r="Z44" i="21"/>
  <c r="AA43" i="21"/>
  <c r="AB42" i="21"/>
  <c r="AC41" i="21"/>
  <c r="U41" i="21"/>
  <c r="V40" i="21"/>
  <c r="W39" i="21"/>
  <c r="X38" i="21"/>
  <c r="Y37" i="21"/>
  <c r="Z36" i="21"/>
  <c r="AA35" i="21"/>
  <c r="AB34" i="21"/>
  <c r="AC33" i="21"/>
  <c r="U33" i="21"/>
  <c r="V32" i="21"/>
  <c r="W31" i="21"/>
  <c r="X30" i="21"/>
  <c r="Y29" i="21"/>
  <c r="Z28" i="21"/>
  <c r="AA27" i="21"/>
  <c r="AB26" i="21"/>
  <c r="AC25" i="21"/>
  <c r="U25" i="21"/>
  <c r="V24" i="21"/>
  <c r="W23" i="21"/>
  <c r="X22" i="21"/>
  <c r="Y21" i="21"/>
  <c r="Z20" i="21"/>
  <c r="AA19" i="21"/>
  <c r="AB18" i="21"/>
  <c r="AC16" i="21"/>
  <c r="U16" i="21"/>
  <c r="V15" i="21"/>
  <c r="Z55" i="5"/>
  <c r="V166" i="22"/>
  <c r="Y133" i="22"/>
  <c r="AA114" i="22"/>
  <c r="AC95" i="22"/>
  <c r="Z76" i="22"/>
  <c r="AB57" i="22"/>
  <c r="U39" i="22"/>
  <c r="X20" i="22"/>
  <c r="Y8" i="22"/>
  <c r="Y244" i="4"/>
  <c r="X237" i="4"/>
  <c r="W229" i="4"/>
  <c r="V221" i="4"/>
  <c r="AD213" i="4"/>
  <c r="AC206" i="4"/>
  <c r="AB199" i="4"/>
  <c r="AA192" i="4"/>
  <c r="Z185" i="4"/>
  <c r="Y178" i="4"/>
  <c r="X171" i="4"/>
  <c r="W164" i="4"/>
  <c r="AB162" i="4"/>
  <c r="AC161" i="4"/>
  <c r="AD160" i="4"/>
  <c r="V160" i="4"/>
  <c r="W159" i="4"/>
  <c r="X158" i="4"/>
  <c r="Y157" i="4"/>
  <c r="Z156" i="4"/>
  <c r="AA155" i="4"/>
  <c r="AB154" i="4"/>
  <c r="AC153" i="4"/>
  <c r="AD152" i="4"/>
  <c r="V152" i="4"/>
  <c r="W151" i="4"/>
  <c r="X150" i="4"/>
  <c r="Y149" i="4"/>
  <c r="Z148" i="4"/>
  <c r="AA147" i="4"/>
  <c r="AB146" i="4"/>
  <c r="AC145" i="4"/>
  <c r="AD144" i="4"/>
  <c r="V144" i="4"/>
  <c r="W143" i="4"/>
  <c r="X142" i="4"/>
  <c r="Y141" i="4"/>
  <c r="Z140" i="4"/>
  <c r="AA139" i="4"/>
  <c r="AB138" i="4"/>
  <c r="AC137" i="4"/>
  <c r="AD136" i="4"/>
  <c r="V136" i="4"/>
  <c r="W135" i="4"/>
  <c r="X134" i="4"/>
  <c r="Y133" i="4"/>
  <c r="Z132" i="4"/>
  <c r="AA131" i="4"/>
  <c r="AB130" i="4"/>
  <c r="AC129" i="4"/>
  <c r="AD128" i="4"/>
  <c r="V128" i="4"/>
  <c r="W127" i="4"/>
  <c r="X126" i="4"/>
  <c r="Y125" i="4"/>
  <c r="Z124" i="4"/>
  <c r="AA123" i="4"/>
  <c r="AB122" i="4"/>
  <c r="AC121" i="4"/>
  <c r="AD120" i="4"/>
  <c r="V120" i="4"/>
  <c r="W119" i="4"/>
  <c r="X118" i="4"/>
  <c r="Y117" i="4"/>
  <c r="Z116" i="4"/>
  <c r="AA115" i="4"/>
  <c r="AB114" i="4"/>
  <c r="AC113" i="4"/>
  <c r="AD112" i="4"/>
  <c r="V112" i="4"/>
  <c r="W111" i="4"/>
  <c r="X110" i="4"/>
  <c r="Y109" i="4"/>
  <c r="Z108" i="4"/>
  <c r="AA107" i="4"/>
  <c r="AB106" i="4"/>
  <c r="AC105" i="4"/>
  <c r="AD104" i="4"/>
  <c r="V104" i="4"/>
  <c r="W103" i="4"/>
  <c r="X102" i="4"/>
  <c r="Y101" i="4"/>
  <c r="Z100" i="4"/>
  <c r="AA99" i="4"/>
  <c r="AB98" i="4"/>
  <c r="AC97" i="4"/>
  <c r="AD96" i="4"/>
  <c r="V96" i="4"/>
  <c r="W95" i="4"/>
  <c r="X94" i="4"/>
  <c r="Y93" i="4"/>
  <c r="Z92" i="4"/>
  <c r="AA91" i="4"/>
  <c r="AB90" i="4"/>
  <c r="AC89" i="4"/>
  <c r="AD88" i="4"/>
  <c r="V88" i="4"/>
  <c r="W87" i="4"/>
  <c r="X86" i="4"/>
  <c r="Y85" i="4"/>
  <c r="Z84" i="4"/>
  <c r="AA83" i="4"/>
  <c r="AB82" i="4"/>
  <c r="AC81" i="4"/>
  <c r="AD80" i="4"/>
  <c r="V80" i="4"/>
  <c r="W79" i="4"/>
  <c r="X78" i="4"/>
  <c r="Y77" i="4"/>
  <c r="Z76" i="4"/>
  <c r="AA75" i="4"/>
  <c r="AB74" i="4"/>
  <c r="AC73" i="4"/>
  <c r="AD72" i="4"/>
  <c r="V72" i="4"/>
  <c r="W71" i="4"/>
  <c r="X70" i="4"/>
  <c r="Y69" i="4"/>
  <c r="Z68" i="4"/>
  <c r="AA67" i="4"/>
  <c r="AB66" i="4"/>
  <c r="AC65" i="4"/>
  <c r="AD64" i="4"/>
  <c r="V64" i="4"/>
  <c r="W63" i="4"/>
  <c r="X62" i="4"/>
  <c r="Y61" i="4"/>
  <c r="Z60" i="4"/>
  <c r="AA59" i="4"/>
  <c r="AB58" i="4"/>
  <c r="AC57" i="4"/>
  <c r="AD56" i="4"/>
  <c r="V56" i="4"/>
  <c r="W55" i="4"/>
  <c r="X54" i="4"/>
  <c r="Y53" i="4"/>
  <c r="Z52" i="4"/>
  <c r="AA51" i="4"/>
  <c r="AB50" i="4"/>
  <c r="AC49" i="4"/>
  <c r="AD48" i="4"/>
  <c r="V48" i="4"/>
  <c r="W47" i="4"/>
  <c r="X46" i="4"/>
  <c r="Y45" i="4"/>
  <c r="Z44" i="4"/>
  <c r="AA43" i="4"/>
  <c r="AB42" i="4"/>
  <c r="AC41" i="4"/>
  <c r="AD40" i="4"/>
  <c r="V40" i="4"/>
  <c r="W39" i="4"/>
  <c r="X38" i="4"/>
  <c r="Y37" i="4"/>
  <c r="Z36" i="4"/>
  <c r="AA35" i="4"/>
  <c r="AB34" i="4"/>
  <c r="AC33" i="4"/>
  <c r="AD32" i="4"/>
  <c r="V32" i="4"/>
  <c r="W31" i="4"/>
  <c r="X30" i="4"/>
  <c r="Y29" i="4"/>
  <c r="Z28" i="4"/>
  <c r="AA27" i="4"/>
  <c r="AB26" i="4"/>
  <c r="AC25" i="4"/>
  <c r="AD24" i="4"/>
  <c r="V24" i="4"/>
  <c r="W23" i="4"/>
  <c r="X21" i="4"/>
  <c r="Y20" i="4"/>
  <c r="Z19" i="4"/>
  <c r="AA18" i="4"/>
  <c r="AB17" i="4"/>
  <c r="AC16" i="4"/>
  <c r="AD15" i="4"/>
  <c r="V15" i="4"/>
  <c r="W14" i="4"/>
  <c r="X13" i="4"/>
  <c r="Y12" i="4"/>
  <c r="Z11" i="4"/>
  <c r="AA10" i="4"/>
  <c r="AB9" i="4"/>
  <c r="AC8" i="4"/>
  <c r="AD7" i="4"/>
  <c r="V7" i="4"/>
  <c r="W5" i="4"/>
  <c r="X6" i="4"/>
  <c r="Y4" i="4"/>
  <c r="Y141" i="21"/>
  <c r="Z140" i="21"/>
  <c r="AA139" i="21"/>
  <c r="AB138" i="21"/>
  <c r="AC137" i="21"/>
  <c r="U137" i="21"/>
  <c r="V136" i="21"/>
  <c r="W135" i="21"/>
  <c r="X134" i="21"/>
  <c r="Y133" i="21"/>
  <c r="Z132" i="21"/>
  <c r="AA131" i="21"/>
  <c r="AB130" i="21"/>
  <c r="AC129" i="21"/>
  <c r="U129" i="21"/>
  <c r="V128" i="21"/>
  <c r="W127" i="21"/>
  <c r="X126" i="21"/>
  <c r="Y125" i="21"/>
  <c r="Z124" i="21"/>
  <c r="AA123" i="21"/>
  <c r="AB122" i="21"/>
  <c r="AC121" i="21"/>
  <c r="U121" i="21"/>
  <c r="V120" i="21"/>
  <c r="W119" i="21"/>
  <c r="X118" i="21"/>
  <c r="Y117" i="21"/>
  <c r="Z116" i="21"/>
  <c r="AA115" i="21"/>
  <c r="AB114" i="21"/>
  <c r="AC113" i="21"/>
  <c r="U113" i="21"/>
  <c r="V112" i="21"/>
  <c r="W111" i="21"/>
  <c r="X110" i="21"/>
  <c r="Y109" i="21"/>
  <c r="Z108" i="21"/>
  <c r="AA107" i="21"/>
  <c r="AB106" i="21"/>
  <c r="AC105" i="21"/>
  <c r="U105" i="21"/>
  <c r="V104" i="21"/>
  <c r="W103" i="21"/>
  <c r="X102" i="21"/>
  <c r="Y101" i="21"/>
  <c r="Z100" i="21"/>
  <c r="AA99" i="21"/>
  <c r="AB98" i="21"/>
  <c r="AC97" i="21"/>
  <c r="U97" i="21"/>
  <c r="V96" i="21"/>
  <c r="W95" i="21"/>
  <c r="X94" i="21"/>
  <c r="Y93" i="21"/>
  <c r="Z92" i="21"/>
  <c r="AA91" i="21"/>
  <c r="AB90" i="21"/>
  <c r="AC89" i="21"/>
  <c r="U89" i="21"/>
  <c r="V88" i="21"/>
  <c r="W87" i="21"/>
  <c r="X86" i="21"/>
  <c r="Y85" i="21"/>
  <c r="Z84" i="21"/>
  <c r="AA83" i="21"/>
  <c r="AB82" i="21"/>
  <c r="AC81" i="21"/>
  <c r="U81" i="21"/>
  <c r="V80" i="21"/>
  <c r="W79" i="21"/>
  <c r="X78" i="21"/>
  <c r="Y77" i="21"/>
  <c r="Z76" i="21"/>
  <c r="AA75" i="21"/>
  <c r="AB74" i="21"/>
  <c r="AC73" i="21"/>
  <c r="U73" i="21"/>
  <c r="V72" i="21"/>
  <c r="W71" i="21"/>
  <c r="X70" i="21"/>
  <c r="Y69" i="21"/>
  <c r="Z68" i="21"/>
  <c r="J21" i="11" s="1"/>
  <c r="AA67" i="21"/>
  <c r="AB66" i="21"/>
  <c r="AC65" i="21"/>
  <c r="U65" i="21"/>
  <c r="V64" i="21"/>
  <c r="W63" i="21"/>
  <c r="X62" i="21"/>
  <c r="Y61" i="21"/>
  <c r="Z59" i="21"/>
  <c r="AA58" i="21"/>
  <c r="AB57" i="21"/>
  <c r="AC56" i="21"/>
  <c r="U56" i="21"/>
  <c r="V55" i="21"/>
  <c r="W54" i="21"/>
  <c r="X53" i="21"/>
  <c r="Y52" i="21"/>
  <c r="Z51" i="21"/>
  <c r="AA50" i="21"/>
  <c r="AB49" i="21"/>
  <c r="AC48" i="21"/>
  <c r="U48" i="21"/>
  <c r="V47" i="21"/>
  <c r="W46" i="21"/>
  <c r="X45" i="21"/>
  <c r="Y44" i="21"/>
  <c r="Z43" i="21"/>
  <c r="AA42" i="21"/>
  <c r="AB41" i="21"/>
  <c r="AC40" i="21"/>
  <c r="U40" i="21"/>
  <c r="V39" i="21"/>
  <c r="W38" i="21"/>
  <c r="X37" i="21"/>
  <c r="Y36" i="21"/>
  <c r="Z35" i="21"/>
  <c r="AA34" i="21"/>
  <c r="AB33" i="21"/>
  <c r="AC32" i="21"/>
  <c r="U32" i="21"/>
  <c r="V31" i="21"/>
  <c r="W30" i="21"/>
  <c r="X29" i="21"/>
  <c r="Y28" i="21"/>
  <c r="Z27" i="21"/>
  <c r="AA26" i="21"/>
  <c r="AB25" i="21"/>
  <c r="AC24" i="21"/>
  <c r="U24" i="21"/>
  <c r="V23" i="21"/>
  <c r="W22" i="21"/>
  <c r="X21" i="21"/>
  <c r="Y20" i="21"/>
  <c r="Z19" i="21"/>
  <c r="AA18" i="21"/>
  <c r="AB16" i="21"/>
  <c r="AC15" i="21"/>
  <c r="U15" i="21"/>
  <c r="V243" i="22"/>
  <c r="U159" i="22"/>
  <c r="Y131" i="22"/>
  <c r="V112" i="22"/>
  <c r="X93" i="22"/>
  <c r="Z74" i="22"/>
  <c r="W55" i="22"/>
  <c r="Y36" i="22"/>
  <c r="Z18" i="22"/>
  <c r="Z7" i="22"/>
  <c r="Z243" i="4"/>
  <c r="Y236" i="4"/>
  <c r="X228" i="4"/>
  <c r="W220" i="4"/>
  <c r="V213" i="4"/>
  <c r="AD205" i="4"/>
  <c r="AC198" i="4"/>
  <c r="AB191" i="4"/>
  <c r="AA184" i="4"/>
  <c r="Z177" i="4"/>
  <c r="Y170" i="4"/>
  <c r="V164" i="4"/>
  <c r="AA162" i="4"/>
  <c r="AB161" i="4"/>
  <c r="AC160" i="4"/>
  <c r="AD159" i="4"/>
  <c r="V159" i="4"/>
  <c r="W158" i="4"/>
  <c r="X157" i="4"/>
  <c r="Y156" i="4"/>
  <c r="Z155" i="4"/>
  <c r="AA154" i="4"/>
  <c r="AB153" i="4"/>
  <c r="AC152" i="4"/>
  <c r="AD151" i="4"/>
  <c r="V151" i="4"/>
  <c r="W150" i="4"/>
  <c r="X149" i="4"/>
  <c r="Y148" i="4"/>
  <c r="Z147" i="4"/>
  <c r="AA146" i="4"/>
  <c r="AB145" i="4"/>
  <c r="AC144" i="4"/>
  <c r="AD143" i="4"/>
  <c r="V143" i="4"/>
  <c r="W142" i="4"/>
  <c r="X141" i="4"/>
  <c r="Y140" i="4"/>
  <c r="Z139" i="4"/>
  <c r="AA138" i="4"/>
  <c r="AB137" i="4"/>
  <c r="AC136" i="4"/>
  <c r="AD135" i="4"/>
  <c r="V135" i="4"/>
  <c r="W134" i="4"/>
  <c r="X133" i="4"/>
  <c r="Y132" i="4"/>
  <c r="Z131" i="4"/>
  <c r="AA130" i="4"/>
  <c r="AB129" i="4"/>
  <c r="AC128" i="4"/>
  <c r="AD127" i="4"/>
  <c r="V127" i="4"/>
  <c r="W126" i="4"/>
  <c r="X125" i="4"/>
  <c r="Y124" i="4"/>
  <c r="Z123" i="4"/>
  <c r="AA122" i="4"/>
  <c r="AB121" i="4"/>
  <c r="AC120" i="4"/>
  <c r="AD119" i="4"/>
  <c r="V119" i="4"/>
  <c r="W118" i="4"/>
  <c r="X117" i="4"/>
  <c r="Y116" i="4"/>
  <c r="Z115" i="4"/>
  <c r="AA114" i="4"/>
  <c r="AB113" i="4"/>
  <c r="AC112" i="4"/>
  <c r="AD111" i="4"/>
  <c r="V111" i="4"/>
  <c r="W110" i="4"/>
  <c r="X109" i="4"/>
  <c r="Y108" i="4"/>
  <c r="Z107" i="4"/>
  <c r="AA106" i="4"/>
  <c r="AB105" i="4"/>
  <c r="AC104" i="4"/>
  <c r="AD103" i="4"/>
  <c r="V103" i="4"/>
  <c r="W102" i="4"/>
  <c r="X101" i="4"/>
  <c r="Y100" i="4"/>
  <c r="Z99" i="4"/>
  <c r="AA98" i="4"/>
  <c r="AB97" i="4"/>
  <c r="AC96" i="4"/>
  <c r="AD95" i="4"/>
  <c r="V95" i="4"/>
  <c r="W94" i="4"/>
  <c r="X93" i="4"/>
  <c r="Y92" i="4"/>
  <c r="Z91" i="4"/>
  <c r="AA90" i="4"/>
  <c r="AB89" i="4"/>
  <c r="AC88" i="4"/>
  <c r="AD87" i="4"/>
  <c r="V87" i="4"/>
  <c r="W86" i="4"/>
  <c r="X85" i="4"/>
  <c r="Y84" i="4"/>
  <c r="Z83" i="4"/>
  <c r="AA82" i="4"/>
  <c r="AB81" i="4"/>
  <c r="AC80" i="4"/>
  <c r="AD79" i="4"/>
  <c r="V79" i="4"/>
  <c r="W78" i="4"/>
  <c r="X77" i="4"/>
  <c r="Y76" i="4"/>
  <c r="Z75" i="4"/>
  <c r="AA74" i="4"/>
  <c r="AB73" i="4"/>
  <c r="AC72" i="4"/>
  <c r="AD71" i="4"/>
  <c r="V71" i="4"/>
  <c r="W70" i="4"/>
  <c r="X69" i="4"/>
  <c r="Y68" i="4"/>
  <c r="Z67" i="4"/>
  <c r="AA66" i="4"/>
  <c r="AB65" i="4"/>
  <c r="AC64" i="4"/>
  <c r="AD63" i="4"/>
  <c r="V63" i="4"/>
  <c r="W62" i="4"/>
  <c r="X61" i="4"/>
  <c r="Y60" i="4"/>
  <c r="Z59" i="4"/>
  <c r="AA58" i="4"/>
  <c r="AB57" i="4"/>
  <c r="AC56" i="4"/>
  <c r="AD55" i="4"/>
  <c r="V55" i="4"/>
  <c r="W54" i="4"/>
  <c r="X53" i="4"/>
  <c r="Y52" i="4"/>
  <c r="Z51" i="4"/>
  <c r="AA50" i="4"/>
  <c r="AB49" i="4"/>
  <c r="AC48" i="4"/>
  <c r="AD47" i="4"/>
  <c r="V47" i="4"/>
  <c r="W46" i="4"/>
  <c r="X45" i="4"/>
  <c r="Y44" i="4"/>
  <c r="Z43" i="4"/>
  <c r="AA42" i="4"/>
  <c r="AB41" i="4"/>
  <c r="AC40" i="4"/>
  <c r="AD39" i="4"/>
  <c r="V39" i="4"/>
  <c r="W38" i="4"/>
  <c r="X37" i="4"/>
  <c r="Y36" i="4"/>
  <c r="Z35" i="4"/>
  <c r="AA34" i="4"/>
  <c r="AB33" i="4"/>
  <c r="AC32" i="4"/>
  <c r="AD31" i="4"/>
  <c r="V31" i="4"/>
  <c r="W30" i="4"/>
  <c r="X29" i="4"/>
  <c r="Y28" i="4"/>
  <c r="Z27" i="4"/>
  <c r="AA26" i="4"/>
  <c r="AB25" i="4"/>
  <c r="AC24" i="4"/>
  <c r="AD23" i="4"/>
  <c r="V23" i="4"/>
  <c r="W21" i="4"/>
  <c r="X20" i="4"/>
  <c r="Y19" i="4"/>
  <c r="Z18" i="4"/>
  <c r="AA17" i="4"/>
  <c r="AB16" i="4"/>
  <c r="AC15" i="4"/>
  <c r="AD14" i="4"/>
  <c r="V14" i="4"/>
  <c r="W13" i="4"/>
  <c r="X12" i="4"/>
  <c r="Y11" i="4"/>
  <c r="Z10" i="4"/>
  <c r="AA9" i="4"/>
  <c r="AB8" i="4"/>
  <c r="AC7" i="4"/>
  <c r="AD5" i="4"/>
  <c r="V5" i="4"/>
  <c r="W6" i="4"/>
  <c r="X4" i="4"/>
  <c r="X141" i="21"/>
  <c r="Y140" i="21"/>
  <c r="Z139" i="21"/>
  <c r="AA138" i="21"/>
  <c r="AB137" i="21"/>
  <c r="L22" i="11" s="1"/>
  <c r="AC136" i="21"/>
  <c r="U136" i="21"/>
  <c r="V135" i="21"/>
  <c r="W134" i="21"/>
  <c r="X133" i="21"/>
  <c r="Y132" i="21"/>
  <c r="Z131" i="21"/>
  <c r="AA130" i="21"/>
  <c r="AB129" i="21"/>
  <c r="AC128" i="21"/>
  <c r="U128" i="21"/>
  <c r="V127" i="21"/>
  <c r="W126" i="21"/>
  <c r="X125" i="21"/>
  <c r="Y124" i="21"/>
  <c r="Z123" i="21"/>
  <c r="AA122" i="21"/>
  <c r="AB121" i="21"/>
  <c r="AC120" i="21"/>
  <c r="U120" i="21"/>
  <c r="V119" i="21"/>
  <c r="W118" i="21"/>
  <c r="X117" i="21"/>
  <c r="Y116" i="21"/>
  <c r="Z115" i="21"/>
  <c r="AA114" i="21"/>
  <c r="AB113" i="21"/>
  <c r="AC112" i="21"/>
  <c r="U112" i="21"/>
  <c r="V111" i="21"/>
  <c r="W110" i="21"/>
  <c r="X109" i="21"/>
  <c r="Y108" i="21"/>
  <c r="Z107" i="21"/>
  <c r="AA106" i="21"/>
  <c r="AB105" i="21"/>
  <c r="AC104" i="21"/>
  <c r="U104" i="21"/>
  <c r="V103" i="21"/>
  <c r="W102" i="21"/>
  <c r="X101" i="21"/>
  <c r="Y100" i="21"/>
  <c r="Z99" i="21"/>
  <c r="AA98" i="21"/>
  <c r="AB97" i="21"/>
  <c r="AC96" i="21"/>
  <c r="U96" i="21"/>
  <c r="V95" i="21"/>
  <c r="W94" i="21"/>
  <c r="X93" i="21"/>
  <c r="Y92" i="21"/>
  <c r="Z91" i="21"/>
  <c r="AA90" i="21"/>
  <c r="AB89" i="21"/>
  <c r="AC88" i="21"/>
  <c r="U88" i="21"/>
  <c r="V87" i="21"/>
  <c r="W86" i="21"/>
  <c r="X85" i="21"/>
  <c r="Y84" i="21"/>
  <c r="Z83" i="21"/>
  <c r="AA82" i="21"/>
  <c r="AB81" i="21"/>
  <c r="AC80" i="21"/>
  <c r="U80" i="21"/>
  <c r="V79" i="21"/>
  <c r="W78" i="21"/>
  <c r="X77" i="21"/>
  <c r="Y76" i="21"/>
  <c r="Z75" i="21"/>
  <c r="AA74" i="21"/>
  <c r="AB73" i="21"/>
  <c r="AC72" i="21"/>
  <c r="U72" i="21"/>
  <c r="V71" i="21"/>
  <c r="W70" i="21"/>
  <c r="X69" i="21"/>
  <c r="Y68" i="21"/>
  <c r="Z67" i="21"/>
  <c r="AA66" i="21"/>
  <c r="AB65" i="21"/>
  <c r="AC64" i="21"/>
  <c r="U64" i="21"/>
  <c r="V63" i="21"/>
  <c r="W62" i="21"/>
  <c r="X61" i="21"/>
  <c r="Y59" i="21"/>
  <c r="Z58" i="21"/>
  <c r="AA57" i="21"/>
  <c r="AB56" i="21"/>
  <c r="AC55" i="21"/>
  <c r="U55" i="21"/>
  <c r="V54" i="21"/>
  <c r="W53" i="21"/>
  <c r="X52" i="21"/>
  <c r="Y51" i="21"/>
  <c r="Z50" i="21"/>
  <c r="AA49" i="21"/>
  <c r="AB48" i="21"/>
  <c r="AC47" i="21"/>
  <c r="U47" i="21"/>
  <c r="V46" i="21"/>
  <c r="W45" i="21"/>
  <c r="X44" i="21"/>
  <c r="Y43" i="21"/>
  <c r="Z42" i="21"/>
  <c r="AA41" i="21"/>
  <c r="AB40" i="21"/>
  <c r="AC39" i="21"/>
  <c r="U39" i="21"/>
  <c r="V38" i="21"/>
  <c r="W37" i="21"/>
  <c r="X36" i="21"/>
  <c r="Y35" i="21"/>
  <c r="Z34" i="21"/>
  <c r="AA33" i="21"/>
  <c r="AB32" i="21"/>
  <c r="AC31" i="21"/>
  <c r="U31" i="21"/>
  <c r="V30" i="21"/>
  <c r="W29" i="21"/>
  <c r="X28" i="21"/>
  <c r="Y27" i="21"/>
  <c r="Z26" i="21"/>
  <c r="AA25" i="21"/>
  <c r="AB24" i="21"/>
  <c r="AC23" i="21"/>
  <c r="U23" i="21"/>
  <c r="V22" i="21"/>
  <c r="W21" i="21"/>
  <c r="X20" i="21"/>
  <c r="Y19" i="21"/>
  <c r="Z18" i="21"/>
  <c r="AA16" i="21"/>
  <c r="AB15" i="21"/>
  <c r="AC14" i="21"/>
  <c r="AC217" i="22"/>
  <c r="AB153" i="22"/>
  <c r="AC128" i="22"/>
  <c r="V110" i="22"/>
  <c r="AB90" i="22"/>
  <c r="U72" i="22"/>
  <c r="W53" i="22"/>
  <c r="AC33" i="22"/>
  <c r="AB16" i="22"/>
  <c r="AA6" i="22"/>
  <c r="AA242" i="4"/>
  <c r="Z235" i="4"/>
  <c r="Y227" i="4"/>
  <c r="X219" i="4"/>
  <c r="W212" i="4"/>
  <c r="V205" i="4"/>
  <c r="AD197" i="4"/>
  <c r="AC190" i="4"/>
  <c r="AB183" i="4"/>
  <c r="AA176" i="4"/>
  <c r="Z169" i="4"/>
  <c r="Y163" i="4"/>
  <c r="Z162" i="4"/>
  <c r="AA161" i="4"/>
  <c r="AB160" i="4"/>
  <c r="AC159" i="4"/>
  <c r="AD158" i="4"/>
  <c r="V158" i="4"/>
  <c r="W157" i="4"/>
  <c r="X156" i="4"/>
  <c r="Y155" i="4"/>
  <c r="Z154" i="4"/>
  <c r="AA153" i="4"/>
  <c r="AB152" i="4"/>
  <c r="AC151" i="4"/>
  <c r="AD150" i="4"/>
  <c r="V150" i="4"/>
  <c r="W149" i="4"/>
  <c r="X148" i="4"/>
  <c r="Y147" i="4"/>
  <c r="Z146" i="4"/>
  <c r="AA145" i="4"/>
  <c r="AB144" i="4"/>
  <c r="AC143" i="4"/>
  <c r="AD142" i="4"/>
  <c r="V142" i="4"/>
  <c r="W141" i="4"/>
  <c r="X140" i="4"/>
  <c r="Y139" i="4"/>
  <c r="Z138" i="4"/>
  <c r="AA137" i="4"/>
  <c r="AB136" i="4"/>
  <c r="AC135" i="4"/>
  <c r="AD134" i="4"/>
  <c r="V134" i="4"/>
  <c r="W133" i="4"/>
  <c r="X132" i="4"/>
  <c r="Y131" i="4"/>
  <c r="Z130" i="4"/>
  <c r="AA129" i="4"/>
  <c r="AB128" i="4"/>
  <c r="AC127" i="4"/>
  <c r="AD126" i="4"/>
  <c r="V126" i="4"/>
  <c r="W125" i="4"/>
  <c r="X124" i="4"/>
  <c r="Y123" i="4"/>
  <c r="Z122" i="4"/>
  <c r="AA121" i="4"/>
  <c r="AB120" i="4"/>
  <c r="AC119" i="4"/>
  <c r="AD118" i="4"/>
  <c r="V118" i="4"/>
  <c r="W117" i="4"/>
  <c r="X116" i="4"/>
  <c r="Y115" i="4"/>
  <c r="Z114" i="4"/>
  <c r="AA113" i="4"/>
  <c r="AB112" i="4"/>
  <c r="AC111" i="4"/>
  <c r="AD110" i="4"/>
  <c r="V110" i="4"/>
  <c r="W109" i="4"/>
  <c r="X108" i="4"/>
  <c r="Y107" i="4"/>
  <c r="Z106" i="4"/>
  <c r="AA105" i="4"/>
  <c r="AB104" i="4"/>
  <c r="AC103" i="4"/>
  <c r="AD102" i="4"/>
  <c r="V102" i="4"/>
  <c r="W101" i="4"/>
  <c r="X100" i="4"/>
  <c r="Y99" i="4"/>
  <c r="Z98" i="4"/>
  <c r="AA97" i="4"/>
  <c r="AB96" i="4"/>
  <c r="AC95" i="4"/>
  <c r="AD94" i="4"/>
  <c r="V94" i="4"/>
  <c r="W93" i="4"/>
  <c r="X92" i="4"/>
  <c r="Y91" i="4"/>
  <c r="Z90" i="4"/>
  <c r="AA89" i="4"/>
  <c r="AB88" i="4"/>
  <c r="AC87" i="4"/>
  <c r="AD86" i="4"/>
  <c r="V86" i="4"/>
  <c r="W85" i="4"/>
  <c r="X84" i="4"/>
  <c r="Y83" i="4"/>
  <c r="Z82" i="4"/>
  <c r="AA81" i="4"/>
  <c r="AB80" i="4"/>
  <c r="AC79" i="4"/>
  <c r="AD78" i="4"/>
  <c r="V78" i="4"/>
  <c r="W77" i="4"/>
  <c r="X76" i="4"/>
  <c r="Y75" i="4"/>
  <c r="Z74" i="4"/>
  <c r="AA73" i="4"/>
  <c r="AB72" i="4"/>
  <c r="AC71" i="4"/>
  <c r="AD70" i="4"/>
  <c r="V70" i="4"/>
  <c r="W69" i="4"/>
  <c r="X68" i="4"/>
  <c r="Y67" i="4"/>
  <c r="Z66" i="4"/>
  <c r="AA65" i="4"/>
  <c r="AB64" i="4"/>
  <c r="AC63" i="4"/>
  <c r="AD62" i="4"/>
  <c r="V62" i="4"/>
  <c r="W61" i="4"/>
  <c r="X60" i="4"/>
  <c r="Y59" i="4"/>
  <c r="Z58" i="4"/>
  <c r="AA57" i="4"/>
  <c r="AB56" i="4"/>
  <c r="AC55" i="4"/>
  <c r="AD54" i="4"/>
  <c r="V54" i="4"/>
  <c r="W53" i="4"/>
  <c r="X52" i="4"/>
  <c r="Y51" i="4"/>
  <c r="Z50" i="4"/>
  <c r="AA49" i="4"/>
  <c r="AB48" i="4"/>
  <c r="AC47" i="4"/>
  <c r="AD46" i="4"/>
  <c r="V46" i="4"/>
  <c r="W45" i="4"/>
  <c r="X44" i="4"/>
  <c r="Y43" i="4"/>
  <c r="Z42" i="4"/>
  <c r="AA41" i="4"/>
  <c r="AB40" i="4"/>
  <c r="AC39" i="4"/>
  <c r="AD38" i="4"/>
  <c r="V38" i="4"/>
  <c r="W37" i="4"/>
  <c r="X36" i="4"/>
  <c r="Y35" i="4"/>
  <c r="Z34" i="4"/>
  <c r="AA33" i="4"/>
  <c r="AB32" i="4"/>
  <c r="AC31" i="4"/>
  <c r="AD30" i="4"/>
  <c r="V30" i="4"/>
  <c r="W29" i="4"/>
  <c r="X28" i="4"/>
  <c r="Y27" i="4"/>
  <c r="Z26" i="4"/>
  <c r="AA25" i="4"/>
  <c r="AB24" i="4"/>
  <c r="AC23" i="4"/>
  <c r="AD21" i="4"/>
  <c r="V21" i="4"/>
  <c r="W20" i="4"/>
  <c r="X19" i="4"/>
  <c r="Y18" i="4"/>
  <c r="Z17" i="4"/>
  <c r="AA16" i="4"/>
  <c r="AB15" i="4"/>
  <c r="AC14" i="4"/>
  <c r="AD13" i="4"/>
  <c r="V13" i="4"/>
  <c r="W12" i="4"/>
  <c r="X11" i="4"/>
  <c r="Y10" i="4"/>
  <c r="Z9" i="4"/>
  <c r="AA8" i="4"/>
  <c r="AB7" i="4"/>
  <c r="AC5" i="4"/>
  <c r="AD6" i="4"/>
  <c r="V6" i="4"/>
  <c r="W4" i="4"/>
  <c r="W141" i="21"/>
  <c r="I23" i="11" s="1"/>
  <c r="X140" i="21"/>
  <c r="Y139" i="21"/>
  <c r="Z138" i="21"/>
  <c r="AA137" i="21"/>
  <c r="K22" i="11" s="1"/>
  <c r="AB136" i="21"/>
  <c r="AC135" i="21"/>
  <c r="U135" i="21"/>
  <c r="V134" i="21"/>
  <c r="W133" i="21"/>
  <c r="X132" i="21"/>
  <c r="Y131" i="21"/>
  <c r="Z130" i="21"/>
  <c r="AA129" i="21"/>
  <c r="AB128" i="21"/>
  <c r="AC127" i="21"/>
  <c r="U127" i="21"/>
  <c r="V126" i="21"/>
  <c r="W125" i="21"/>
  <c r="X124" i="21"/>
  <c r="Y123" i="21"/>
  <c r="Z122" i="21"/>
  <c r="AA121" i="21"/>
  <c r="AB120" i="21"/>
  <c r="AC119" i="21"/>
  <c r="U119" i="21"/>
  <c r="V118" i="21"/>
  <c r="W117" i="21"/>
  <c r="X116" i="21"/>
  <c r="Y115" i="21"/>
  <c r="Z114" i="21"/>
  <c r="AA113" i="21"/>
  <c r="AB112" i="21"/>
  <c r="AC111" i="21"/>
  <c r="U111" i="21"/>
  <c r="V110" i="21"/>
  <c r="W109" i="21"/>
  <c r="X108" i="21"/>
  <c r="Y107" i="21"/>
  <c r="Z106" i="21"/>
  <c r="AA105" i="21"/>
  <c r="AB104" i="21"/>
  <c r="AC103" i="21"/>
  <c r="U103" i="21"/>
  <c r="V102" i="21"/>
  <c r="W101" i="21"/>
  <c r="X100" i="21"/>
  <c r="Y99" i="21"/>
  <c r="Z98" i="21"/>
  <c r="AA97" i="21"/>
  <c r="AB96" i="21"/>
  <c r="AC95" i="21"/>
  <c r="U95" i="21"/>
  <c r="V94" i="21"/>
  <c r="W93" i="21"/>
  <c r="X92" i="21"/>
  <c r="Y91" i="21"/>
  <c r="Z90" i="21"/>
  <c r="AA89" i="21"/>
  <c r="AB88" i="21"/>
  <c r="AC87" i="21"/>
  <c r="U87" i="21"/>
  <c r="V86" i="21"/>
  <c r="W85" i="21"/>
  <c r="X84" i="21"/>
  <c r="Y83" i="21"/>
  <c r="Z82" i="21"/>
  <c r="AA81" i="21"/>
  <c r="AB80" i="21"/>
  <c r="AC79" i="21"/>
  <c r="U79" i="21"/>
  <c r="V78" i="21"/>
  <c r="W77" i="21"/>
  <c r="X76" i="21"/>
  <c r="Y75" i="21"/>
  <c r="Z74" i="21"/>
  <c r="AA73" i="21"/>
  <c r="AB72" i="21"/>
  <c r="AC71" i="21"/>
  <c r="U71" i="21"/>
  <c r="V70" i="21"/>
  <c r="W69" i="21"/>
  <c r="X68" i="21"/>
  <c r="Y67" i="21"/>
  <c r="Z66" i="21"/>
  <c r="AA65" i="21"/>
  <c r="AB64" i="21"/>
  <c r="AC63" i="21"/>
  <c r="U63" i="21"/>
  <c r="V62" i="21"/>
  <c r="W61" i="21"/>
  <c r="X59" i="21"/>
  <c r="Y58" i="21"/>
  <c r="Z57" i="21"/>
  <c r="AA56" i="21"/>
  <c r="AB55" i="21"/>
  <c r="AC54" i="21"/>
  <c r="U54" i="21"/>
  <c r="V53" i="21"/>
  <c r="W52" i="21"/>
  <c r="X51" i="21"/>
  <c r="Y50" i="21"/>
  <c r="Z49" i="21"/>
  <c r="AA48" i="21"/>
  <c r="AB47" i="21"/>
  <c r="AC46" i="21"/>
  <c r="U46" i="21"/>
  <c r="V45" i="21"/>
  <c r="W44" i="21"/>
  <c r="X43" i="21"/>
  <c r="Y42" i="21"/>
  <c r="Z41" i="21"/>
  <c r="AA40" i="21"/>
  <c r="AB39" i="21"/>
  <c r="AC38" i="21"/>
  <c r="U38" i="21"/>
  <c r="V37" i="21"/>
  <c r="W36" i="21"/>
  <c r="X35" i="21"/>
  <c r="Y34" i="21"/>
  <c r="Z33" i="21"/>
  <c r="AA32" i="21"/>
  <c r="AB31" i="21"/>
  <c r="AC30" i="21"/>
  <c r="U30" i="21"/>
  <c r="V29" i="21"/>
  <c r="W28" i="21"/>
  <c r="X27" i="21"/>
  <c r="Y26" i="21"/>
  <c r="Z25" i="21"/>
  <c r="AA24" i="21"/>
  <c r="AB23" i="21"/>
  <c r="AC22" i="21"/>
  <c r="U22" i="21"/>
  <c r="V21" i="21"/>
  <c r="W20" i="21"/>
  <c r="X19" i="21"/>
  <c r="Y18" i="21"/>
  <c r="Z16" i="21"/>
  <c r="AA15" i="21"/>
  <c r="AB14" i="21"/>
  <c r="U203" i="22"/>
  <c r="W150" i="22"/>
  <c r="X126" i="22"/>
  <c r="Z107" i="22"/>
  <c r="AB88" i="22"/>
  <c r="Y69" i="22"/>
  <c r="AA50" i="22"/>
  <c r="AC31" i="22"/>
  <c r="U15" i="22"/>
  <c r="AB5" i="22"/>
  <c r="AB241" i="4"/>
  <c r="AA233" i="4"/>
  <c r="Z225" i="4"/>
  <c r="Y218" i="4"/>
  <c r="X211" i="4"/>
  <c r="W204" i="4"/>
  <c r="V197" i="4"/>
  <c r="AD189" i="4"/>
  <c r="AC182" i="4"/>
  <c r="AB175" i="4"/>
  <c r="AA168" i="4"/>
  <c r="X163" i="4"/>
  <c r="Y162" i="4"/>
  <c r="Z161" i="4"/>
  <c r="AA160" i="4"/>
  <c r="AB159" i="4"/>
  <c r="AC158" i="4"/>
  <c r="AD157" i="4"/>
  <c r="V157" i="4"/>
  <c r="W156" i="4"/>
  <c r="X155" i="4"/>
  <c r="Y154" i="4"/>
  <c r="Z153" i="4"/>
  <c r="AA152" i="4"/>
  <c r="AB151" i="4"/>
  <c r="AC150" i="4"/>
  <c r="AD149" i="4"/>
  <c r="V149" i="4"/>
  <c r="W148" i="4"/>
  <c r="X147" i="4"/>
  <c r="Y146" i="4"/>
  <c r="Z145" i="4"/>
  <c r="AA144" i="4"/>
  <c r="AB143" i="4"/>
  <c r="AC142" i="4"/>
  <c r="AD141" i="4"/>
  <c r="V141" i="4"/>
  <c r="W140" i="4"/>
  <c r="X139" i="4"/>
  <c r="Y138" i="4"/>
  <c r="Z137" i="4"/>
  <c r="AA136" i="4"/>
  <c r="AB135" i="4"/>
  <c r="AC134" i="4"/>
  <c r="AD133" i="4"/>
  <c r="V133" i="4"/>
  <c r="W132" i="4"/>
  <c r="X131" i="4"/>
  <c r="Y130" i="4"/>
  <c r="Z129" i="4"/>
  <c r="AA128" i="4"/>
  <c r="AB127" i="4"/>
  <c r="AC126" i="4"/>
  <c r="AD125" i="4"/>
  <c r="V125" i="4"/>
  <c r="W124" i="4"/>
  <c r="X123" i="4"/>
  <c r="Y122" i="4"/>
  <c r="Z121" i="4"/>
  <c r="AA120" i="4"/>
  <c r="AB119" i="4"/>
  <c r="AC118" i="4"/>
  <c r="AD117" i="4"/>
  <c r="V117" i="4"/>
  <c r="W116" i="4"/>
  <c r="X115" i="4"/>
  <c r="Y114" i="4"/>
  <c r="Z113" i="4"/>
  <c r="AA112" i="4"/>
  <c r="AB111" i="4"/>
  <c r="AC110" i="4"/>
  <c r="AD109" i="4"/>
  <c r="V109" i="4"/>
  <c r="W108" i="4"/>
  <c r="X107" i="4"/>
  <c r="Y106" i="4"/>
  <c r="Z105" i="4"/>
  <c r="AA104" i="4"/>
  <c r="AB103" i="4"/>
  <c r="AC102" i="4"/>
  <c r="AD101" i="4"/>
  <c r="V101" i="4"/>
  <c r="W100" i="4"/>
  <c r="X99" i="4"/>
  <c r="Y98" i="4"/>
  <c r="Z97" i="4"/>
  <c r="AA96" i="4"/>
  <c r="AB95" i="4"/>
  <c r="AC94" i="4"/>
  <c r="AD93" i="4"/>
  <c r="V93" i="4"/>
  <c r="W92" i="4"/>
  <c r="X91" i="4"/>
  <c r="Y90" i="4"/>
  <c r="Z89" i="4"/>
  <c r="AA88" i="4"/>
  <c r="AB87" i="4"/>
  <c r="AC86" i="4"/>
  <c r="AD85" i="4"/>
  <c r="V85" i="4"/>
  <c r="Z194" i="22"/>
  <c r="AA146" i="22"/>
  <c r="X124" i="22"/>
  <c r="U105" i="22"/>
  <c r="W86" i="22"/>
  <c r="Y67" i="22"/>
  <c r="V48" i="22"/>
  <c r="X29" i="22"/>
  <c r="W13" i="22"/>
  <c r="AC4" i="22"/>
  <c r="AC240" i="4"/>
  <c r="AB232" i="4"/>
  <c r="AA224" i="4"/>
  <c r="Z217" i="4"/>
  <c r="Y210" i="4"/>
  <c r="X203" i="4"/>
  <c r="W196" i="4"/>
  <c r="V189" i="4"/>
  <c r="AD181" i="4"/>
  <c r="AC174" i="4"/>
  <c r="AB167" i="4"/>
  <c r="W163" i="4"/>
  <c r="X162" i="4"/>
  <c r="Y161" i="4"/>
  <c r="Z160" i="4"/>
  <c r="AA159" i="4"/>
  <c r="AB158" i="4"/>
  <c r="AC157" i="4"/>
  <c r="AD156" i="4"/>
  <c r="V156" i="4"/>
  <c r="W155" i="4"/>
  <c r="X154" i="4"/>
  <c r="Y153" i="4"/>
  <c r="Z152" i="4"/>
  <c r="AA151" i="4"/>
  <c r="AB150" i="4"/>
  <c r="AC149" i="4"/>
  <c r="AD148" i="4"/>
  <c r="V148" i="4"/>
  <c r="W147" i="4"/>
  <c r="X146" i="4"/>
  <c r="Y145" i="4"/>
  <c r="Z144" i="4"/>
  <c r="AA143" i="4"/>
  <c r="AB142" i="4"/>
  <c r="AC141" i="4"/>
  <c r="AD140" i="4"/>
  <c r="V140" i="4"/>
  <c r="W139" i="4"/>
  <c r="X138" i="4"/>
  <c r="Y137" i="4"/>
  <c r="Z136" i="4"/>
  <c r="AA135" i="4"/>
  <c r="AB134" i="4"/>
  <c r="AC133" i="4"/>
  <c r="AD132" i="4"/>
  <c r="V132" i="4"/>
  <c r="W131" i="4"/>
  <c r="X130" i="4"/>
  <c r="Y129" i="4"/>
  <c r="Z128" i="4"/>
  <c r="AA127" i="4"/>
  <c r="AB126" i="4"/>
  <c r="AC125" i="4"/>
  <c r="AD124" i="4"/>
  <c r="V124" i="4"/>
  <c r="W123" i="4"/>
  <c r="X122" i="4"/>
  <c r="Y121" i="4"/>
  <c r="Z120" i="4"/>
  <c r="AA119" i="4"/>
  <c r="AB118" i="4"/>
  <c r="AC117" i="4"/>
  <c r="AD116" i="4"/>
  <c r="V116" i="4"/>
  <c r="W115" i="4"/>
  <c r="X114" i="4"/>
  <c r="Y113" i="4"/>
  <c r="Z112" i="4"/>
  <c r="AA111" i="4"/>
  <c r="AB110" i="4"/>
  <c r="AC109" i="4"/>
  <c r="AD108" i="4"/>
  <c r="V108" i="4"/>
  <c r="W107" i="4"/>
  <c r="X106" i="4"/>
  <c r="Y105" i="4"/>
  <c r="Z104" i="4"/>
  <c r="AA103" i="4"/>
  <c r="AB102" i="4"/>
  <c r="AC101" i="4"/>
  <c r="AD100" i="4"/>
  <c r="V100" i="4"/>
  <c r="W99" i="4"/>
  <c r="X98" i="4"/>
  <c r="Y97" i="4"/>
  <c r="Z96" i="4"/>
  <c r="AA95" i="4"/>
  <c r="AB94" i="4"/>
  <c r="AC93" i="4"/>
  <c r="AD92" i="4"/>
  <c r="V92" i="4"/>
  <c r="W91" i="4"/>
  <c r="X90" i="4"/>
  <c r="Y89" i="4"/>
  <c r="Z88" i="4"/>
  <c r="AA87" i="4"/>
  <c r="AB86" i="4"/>
  <c r="AC85" i="4"/>
  <c r="AD84" i="4"/>
  <c r="V84" i="4"/>
  <c r="W83" i="4"/>
  <c r="X82" i="4"/>
  <c r="Y81" i="4"/>
  <c r="Z80" i="4"/>
  <c r="AA79" i="4"/>
  <c r="AB78" i="4"/>
  <c r="AC77" i="4"/>
  <c r="AD76" i="4"/>
  <c r="V76" i="4"/>
  <c r="W75" i="4"/>
  <c r="X74" i="4"/>
  <c r="Y73" i="4"/>
  <c r="Z72" i="4"/>
  <c r="AA71" i="4"/>
  <c r="AB70" i="4"/>
  <c r="AC69" i="4"/>
  <c r="AD68" i="4"/>
  <c r="V68" i="4"/>
  <c r="W67" i="4"/>
  <c r="X66" i="4"/>
  <c r="Y65" i="4"/>
  <c r="Z64" i="4"/>
  <c r="AA63" i="4"/>
  <c r="AB62" i="4"/>
  <c r="AC61" i="4"/>
  <c r="AD60" i="4"/>
  <c r="V60" i="4"/>
  <c r="W59" i="4"/>
  <c r="X58" i="4"/>
  <c r="Y57" i="4"/>
  <c r="Z56" i="4"/>
  <c r="AA55" i="4"/>
  <c r="AB54" i="4"/>
  <c r="AC53" i="4"/>
  <c r="AD52" i="4"/>
  <c r="V52" i="4"/>
  <c r="W51" i="4"/>
  <c r="X50" i="4"/>
  <c r="Y49" i="4"/>
  <c r="Z48" i="4"/>
  <c r="AA47" i="4"/>
  <c r="AB46" i="4"/>
  <c r="AC45" i="4"/>
  <c r="AD44" i="4"/>
  <c r="V44" i="4"/>
  <c r="W43" i="4"/>
  <c r="X42" i="4"/>
  <c r="Y41" i="4"/>
  <c r="Z40" i="4"/>
  <c r="AA39" i="4"/>
  <c r="AB38" i="4"/>
  <c r="AC37" i="4"/>
  <c r="AD36" i="4"/>
  <c r="V36" i="4"/>
  <c r="W35" i="4"/>
  <c r="X34" i="4"/>
  <c r="Y33" i="4"/>
  <c r="Z32" i="4"/>
  <c r="AA31" i="4"/>
  <c r="AB30" i="4"/>
  <c r="AC29" i="4"/>
  <c r="AD28" i="4"/>
  <c r="V28" i="4"/>
  <c r="W27" i="4"/>
  <c r="X26" i="4"/>
  <c r="Y25" i="4"/>
  <c r="Z24" i="4"/>
  <c r="AA23" i="4"/>
  <c r="AB21" i="4"/>
  <c r="AC20" i="4"/>
  <c r="AD19" i="4"/>
  <c r="V19" i="4"/>
  <c r="W18" i="4"/>
  <c r="X17" i="4"/>
  <c r="Y16" i="4"/>
  <c r="Z15" i="4"/>
  <c r="AA14" i="4"/>
  <c r="AB13" i="4"/>
  <c r="AC12" i="4"/>
  <c r="AD11" i="4"/>
  <c r="V11" i="4"/>
  <c r="W10" i="4"/>
  <c r="X9" i="4"/>
  <c r="Y8" i="4"/>
  <c r="Z7" i="4"/>
  <c r="AA5" i="4"/>
  <c r="AB6" i="4"/>
  <c r="AC4" i="4"/>
  <c r="AC141" i="21"/>
  <c r="U141" i="21"/>
  <c r="V140" i="21"/>
  <c r="W139" i="21"/>
  <c r="X138" i="21"/>
  <c r="Y137" i="21"/>
  <c r="Z136" i="21"/>
  <c r="AA135" i="21"/>
  <c r="AB134" i="21"/>
  <c r="AC133" i="21"/>
  <c r="U133" i="21"/>
  <c r="V132" i="21"/>
  <c r="W131" i="21"/>
  <c r="X130" i="21"/>
  <c r="Y129" i="21"/>
  <c r="Z128" i="21"/>
  <c r="AA127" i="21"/>
  <c r="AB126" i="21"/>
  <c r="AC125" i="21"/>
  <c r="U125" i="21"/>
  <c r="V124" i="21"/>
  <c r="W123" i="21"/>
  <c r="X122" i="21"/>
  <c r="Y121" i="21"/>
  <c r="Z120" i="21"/>
  <c r="AA119" i="21"/>
  <c r="AB118" i="21"/>
  <c r="AC117" i="21"/>
  <c r="U117" i="21"/>
  <c r="V116" i="21"/>
  <c r="W115" i="21"/>
  <c r="X114" i="21"/>
  <c r="Y113" i="21"/>
  <c r="Z112" i="21"/>
  <c r="AA111" i="21"/>
  <c r="AB110" i="21"/>
  <c r="AC109" i="21"/>
  <c r="U109" i="21"/>
  <c r="V108" i="21"/>
  <c r="W107" i="21"/>
  <c r="X106" i="21"/>
  <c r="Y105" i="21"/>
  <c r="Z104" i="21"/>
  <c r="AA103" i="21"/>
  <c r="AB102" i="21"/>
  <c r="AC101" i="21"/>
  <c r="U101" i="21"/>
  <c r="V100" i="21"/>
  <c r="W99" i="21"/>
  <c r="X98" i="21"/>
  <c r="Y97" i="21"/>
  <c r="Z96" i="21"/>
  <c r="AA95" i="21"/>
  <c r="AB94" i="21"/>
  <c r="AC93" i="21"/>
  <c r="U93" i="21"/>
  <c r="V92" i="21"/>
  <c r="W91" i="21"/>
  <c r="X90" i="21"/>
  <c r="Y89" i="21"/>
  <c r="Z88" i="21"/>
  <c r="AA87" i="21"/>
  <c r="AB86" i="21"/>
  <c r="AC85" i="21"/>
  <c r="U85" i="21"/>
  <c r="V84" i="21"/>
  <c r="W83" i="21"/>
  <c r="X82" i="21"/>
  <c r="Y81" i="21"/>
  <c r="Z80" i="21"/>
  <c r="AA79" i="21"/>
  <c r="AB78" i="21"/>
  <c r="AC77" i="21"/>
  <c r="U77" i="21"/>
  <c r="V76" i="21"/>
  <c r="W75" i="21"/>
  <c r="X74" i="21"/>
  <c r="Y73" i="21"/>
  <c r="Z72" i="21"/>
  <c r="AA71" i="21"/>
  <c r="AB70" i="21"/>
  <c r="AC69" i="21"/>
  <c r="U69" i="21"/>
  <c r="V68" i="21"/>
  <c r="W67" i="21"/>
  <c r="X66" i="21"/>
  <c r="Y65" i="21"/>
  <c r="Z64" i="21"/>
  <c r="AA63" i="21"/>
  <c r="AB62" i="21"/>
  <c r="AC61" i="21"/>
  <c r="U61" i="21"/>
  <c r="V59" i="21"/>
  <c r="W58" i="21"/>
  <c r="X57" i="21"/>
  <c r="Y56" i="21"/>
  <c r="Z55" i="21"/>
  <c r="AB26" i="22"/>
  <c r="Y202" i="4"/>
  <c r="X161" i="4"/>
  <c r="W154" i="4"/>
  <c r="V147" i="4"/>
  <c r="AD139" i="4"/>
  <c r="AC132" i="4"/>
  <c r="AB125" i="4"/>
  <c r="AA118" i="4"/>
  <c r="Z111" i="4"/>
  <c r="Y104" i="4"/>
  <c r="X97" i="4"/>
  <c r="W90" i="4"/>
  <c r="AD83" i="4"/>
  <c r="Y80" i="4"/>
  <c r="AC76" i="4"/>
  <c r="X73" i="4"/>
  <c r="AB69" i="4"/>
  <c r="W66" i="4"/>
  <c r="AA62" i="4"/>
  <c r="V59" i="4"/>
  <c r="Z55" i="4"/>
  <c r="AD51" i="4"/>
  <c r="Y48" i="4"/>
  <c r="AC44" i="4"/>
  <c r="X41" i="4"/>
  <c r="AB37" i="4"/>
  <c r="W34" i="4"/>
  <c r="AA30" i="4"/>
  <c r="V27" i="4"/>
  <c r="Z23" i="4"/>
  <c r="AD18" i="4"/>
  <c r="Y15" i="4"/>
  <c r="AC11" i="4"/>
  <c r="X8" i="4"/>
  <c r="AB4" i="4"/>
  <c r="V139" i="21"/>
  <c r="Z135" i="21"/>
  <c r="U132" i="21"/>
  <c r="Y128" i="21"/>
  <c r="AC124" i="21"/>
  <c r="X121" i="21"/>
  <c r="AB117" i="21"/>
  <c r="W114" i="21"/>
  <c r="AA110" i="21"/>
  <c r="V107" i="21"/>
  <c r="Z103" i="21"/>
  <c r="U100" i="21"/>
  <c r="Y96" i="21"/>
  <c r="AC92" i="21"/>
  <c r="X89" i="21"/>
  <c r="AB85" i="21"/>
  <c r="W82" i="21"/>
  <c r="AA78" i="21"/>
  <c r="V75" i="21"/>
  <c r="Z71" i="21"/>
  <c r="U68" i="21"/>
  <c r="Y64" i="21"/>
  <c r="AC59" i="21"/>
  <c r="X56" i="21"/>
  <c r="AA53" i="21"/>
  <c r="V51" i="21"/>
  <c r="Z48" i="21"/>
  <c r="Z46" i="21"/>
  <c r="U44" i="21"/>
  <c r="Y41" i="21"/>
  <c r="Y39" i="21"/>
  <c r="AC36" i="21"/>
  <c r="X34" i="21"/>
  <c r="X32" i="21"/>
  <c r="AB29" i="21"/>
  <c r="W27" i="21"/>
  <c r="W25" i="21"/>
  <c r="AA22" i="21"/>
  <c r="V20" i="21"/>
  <c r="V18" i="21"/>
  <c r="Z14" i="21"/>
  <c r="AA13" i="21"/>
  <c r="AB12" i="21"/>
  <c r="AC11" i="21"/>
  <c r="U11" i="21"/>
  <c r="V10" i="21"/>
  <c r="W9" i="21"/>
  <c r="X8" i="21"/>
  <c r="Y7" i="21"/>
  <c r="Z6" i="21"/>
  <c r="AB140" i="3"/>
  <c r="AV140" i="3" s="1"/>
  <c r="AC139" i="3"/>
  <c r="AW139" i="3" s="1"/>
  <c r="AD138" i="3"/>
  <c r="AX138" i="3" s="1"/>
  <c r="V138" i="3"/>
  <c r="AP138" i="3" s="1"/>
  <c r="V136" i="3"/>
  <c r="W135" i="3"/>
  <c r="X134" i="3"/>
  <c r="X133" i="3"/>
  <c r="Y132" i="3"/>
  <c r="Z131" i="3"/>
  <c r="AA130" i="3"/>
  <c r="AB129" i="3"/>
  <c r="AC128" i="3"/>
  <c r="AD127" i="3"/>
  <c r="V127" i="3"/>
  <c r="W126" i="3"/>
  <c r="X125" i="3"/>
  <c r="Y124" i="3"/>
  <c r="Z123" i="3"/>
  <c r="AA122" i="3"/>
  <c r="AB121" i="3"/>
  <c r="AC120" i="3"/>
  <c r="AD119" i="3"/>
  <c r="V119" i="3"/>
  <c r="W118" i="3"/>
  <c r="X117" i="3"/>
  <c r="Y116" i="3"/>
  <c r="Z115" i="3"/>
  <c r="AA114" i="3"/>
  <c r="AB113" i="3"/>
  <c r="AC112" i="3"/>
  <c r="AD111" i="3"/>
  <c r="V111" i="3"/>
  <c r="W110" i="3"/>
  <c r="X109" i="3"/>
  <c r="Y108" i="3"/>
  <c r="Z107" i="3"/>
  <c r="AA106" i="3"/>
  <c r="AB105" i="3"/>
  <c r="AC104" i="3"/>
  <c r="AD103" i="3"/>
  <c r="V103" i="3"/>
  <c r="W102" i="3"/>
  <c r="X101" i="3"/>
  <c r="Y100" i="3"/>
  <c r="Z99" i="3"/>
  <c r="AA98" i="3"/>
  <c r="AB97" i="3"/>
  <c r="AC96" i="3"/>
  <c r="AD95" i="3"/>
  <c r="V95" i="3"/>
  <c r="W94" i="3"/>
  <c r="X93" i="3"/>
  <c r="Y92" i="3"/>
  <c r="Z91" i="3"/>
  <c r="AA90" i="3"/>
  <c r="AB89" i="3"/>
  <c r="AC88" i="3"/>
  <c r="AD87" i="3"/>
  <c r="V87" i="3"/>
  <c r="W86" i="3"/>
  <c r="X85" i="3"/>
  <c r="Y84" i="3"/>
  <c r="Z83" i="3"/>
  <c r="AA82" i="3"/>
  <c r="AB81" i="3"/>
  <c r="AC80" i="3"/>
  <c r="AD79" i="3"/>
  <c r="V79" i="3"/>
  <c r="W78" i="3"/>
  <c r="W77" i="3"/>
  <c r="AD75" i="3"/>
  <c r="AC74" i="3"/>
  <c r="AC73" i="3"/>
  <c r="AD72" i="3"/>
  <c r="V72" i="3"/>
  <c r="AD70" i="3"/>
  <c r="V70" i="3"/>
  <c r="W69" i="3"/>
  <c r="X67" i="3"/>
  <c r="Y66" i="3"/>
  <c r="Z65" i="3"/>
  <c r="AA64" i="3"/>
  <c r="AB63" i="3"/>
  <c r="AC62" i="3"/>
  <c r="AD61" i="3"/>
  <c r="V61" i="3"/>
  <c r="W59" i="3"/>
  <c r="X58" i="3"/>
  <c r="Y57" i="3"/>
  <c r="Z56" i="3"/>
  <c r="AA55" i="3"/>
  <c r="AB54" i="3"/>
  <c r="AC53" i="3"/>
  <c r="AD52" i="3"/>
  <c r="V52" i="3"/>
  <c r="W51" i="3"/>
  <c r="X50" i="3"/>
  <c r="Y49" i="3"/>
  <c r="Z48" i="3"/>
  <c r="AA47" i="3"/>
  <c r="AB46" i="3"/>
  <c r="AC45" i="3"/>
  <c r="AD44" i="3"/>
  <c r="V44" i="3"/>
  <c r="W43" i="3"/>
  <c r="X42" i="3"/>
  <c r="Y41" i="3"/>
  <c r="Z40" i="3"/>
  <c r="AA39" i="3"/>
  <c r="AB38" i="3"/>
  <c r="AC37" i="3"/>
  <c r="AD36" i="3"/>
  <c r="V36" i="3"/>
  <c r="W35" i="3"/>
  <c r="X34" i="3"/>
  <c r="Y33" i="3"/>
  <c r="Z32" i="3"/>
  <c r="AA31" i="3"/>
  <c r="AB30" i="3"/>
  <c r="AC29" i="3"/>
  <c r="AD28" i="3"/>
  <c r="V28" i="3"/>
  <c r="W27" i="3"/>
  <c r="X26" i="3"/>
  <c r="Y25" i="3"/>
  <c r="Z24" i="3"/>
  <c r="AA23" i="3"/>
  <c r="AB22" i="3"/>
  <c r="AC21" i="3"/>
  <c r="AD20" i="3"/>
  <c r="V20" i="3"/>
  <c r="W19" i="3"/>
  <c r="X18" i="3"/>
  <c r="Y16" i="3"/>
  <c r="Z15" i="3"/>
  <c r="AA14" i="3"/>
  <c r="AB13" i="3"/>
  <c r="AC12" i="3"/>
  <c r="AD11" i="3"/>
  <c r="V11" i="3"/>
  <c r="W10" i="3"/>
  <c r="X9" i="3"/>
  <c r="Y8" i="3"/>
  <c r="Z7" i="3"/>
  <c r="AA6" i="3"/>
  <c r="AA5" i="20"/>
  <c r="AC184" i="2"/>
  <c r="AW184" i="2" s="1"/>
  <c r="AD182" i="2"/>
  <c r="AX182" i="2" s="1"/>
  <c r="V182" i="2"/>
  <c r="AP182" i="2" s="1"/>
  <c r="W181" i="2"/>
  <c r="AQ181" i="2" s="1"/>
  <c r="X180" i="2"/>
  <c r="AR180" i="2" s="1"/>
  <c r="Y179" i="2"/>
  <c r="AS179" i="2" s="1"/>
  <c r="Z177" i="2"/>
  <c r="AT177" i="2" s="1"/>
  <c r="AA176" i="2"/>
  <c r="AU176" i="2" s="1"/>
  <c r="AB175" i="2"/>
  <c r="AV175" i="2" s="1"/>
  <c r="AC173" i="2"/>
  <c r="AD172" i="2"/>
  <c r="V172" i="2"/>
  <c r="W171" i="2"/>
  <c r="X170" i="2"/>
  <c r="Y169" i="2"/>
  <c r="Z168" i="2"/>
  <c r="AA167" i="2"/>
  <c r="AB166" i="2"/>
  <c r="AC165" i="2"/>
  <c r="AD164" i="2"/>
  <c r="V164" i="2"/>
  <c r="W163" i="2"/>
  <c r="X162" i="2"/>
  <c r="Y161" i="2"/>
  <c r="Z160" i="2"/>
  <c r="AA159" i="2"/>
  <c r="AB158" i="2"/>
  <c r="AC157" i="2"/>
  <c r="AD156" i="2"/>
  <c r="V156" i="2"/>
  <c r="W155" i="2"/>
  <c r="X154" i="2"/>
  <c r="Y153" i="2"/>
  <c r="Z152" i="2"/>
  <c r="AA151" i="2"/>
  <c r="AB149" i="2"/>
  <c r="AC148" i="2"/>
  <c r="AD147" i="2"/>
  <c r="V147" i="2"/>
  <c r="W146" i="2"/>
  <c r="X145" i="2"/>
  <c r="Y144" i="2"/>
  <c r="Z143" i="2"/>
  <c r="AA142" i="2"/>
  <c r="AB141" i="2"/>
  <c r="AC139" i="2"/>
  <c r="AD138" i="2"/>
  <c r="V138" i="2"/>
  <c r="W137" i="2"/>
  <c r="X136" i="2"/>
  <c r="Y135" i="2"/>
  <c r="Z134" i="2"/>
  <c r="AA133" i="2"/>
  <c r="AB132" i="2"/>
  <c r="AC131" i="2"/>
  <c r="AD130" i="2"/>
  <c r="V130" i="2"/>
  <c r="W129" i="2"/>
  <c r="X128" i="2"/>
  <c r="Y127" i="2"/>
  <c r="Z126" i="2"/>
  <c r="AA125" i="2"/>
  <c r="AB124" i="2"/>
  <c r="AC123" i="2"/>
  <c r="AD122" i="2"/>
  <c r="V122" i="2"/>
  <c r="W121" i="2"/>
  <c r="X120" i="2"/>
  <c r="Y119" i="2"/>
  <c r="Z118" i="2"/>
  <c r="AA117" i="2"/>
  <c r="AB116" i="2"/>
  <c r="AC115" i="2"/>
  <c r="AD114" i="2"/>
  <c r="V114" i="2"/>
  <c r="W113" i="2"/>
  <c r="X112" i="2"/>
  <c r="Y111" i="2"/>
  <c r="Z110" i="2"/>
  <c r="AA109" i="2"/>
  <c r="AB108" i="2"/>
  <c r="AC107" i="2"/>
  <c r="AD106" i="2"/>
  <c r="V106" i="2"/>
  <c r="W105" i="2"/>
  <c r="X104" i="2"/>
  <c r="Y103" i="2"/>
  <c r="Z102" i="2"/>
  <c r="AA101" i="2"/>
  <c r="AB100" i="2"/>
  <c r="AC99" i="2"/>
  <c r="AD98" i="2"/>
  <c r="V98" i="2"/>
  <c r="W97" i="2"/>
  <c r="X96" i="2"/>
  <c r="Y95" i="2"/>
  <c r="Z94" i="2"/>
  <c r="AA93" i="2"/>
  <c r="AB92" i="2"/>
  <c r="AC91" i="2"/>
  <c r="AD90" i="2"/>
  <c r="V90" i="2"/>
  <c r="W89" i="2"/>
  <c r="X88" i="2"/>
  <c r="Y87" i="2"/>
  <c r="Z86" i="2"/>
  <c r="AA85" i="2"/>
  <c r="AB84" i="2"/>
  <c r="Y187" i="22"/>
  <c r="Y11" i="22"/>
  <c r="X195" i="4"/>
  <c r="Y160" i="4"/>
  <c r="X153" i="4"/>
  <c r="W146" i="4"/>
  <c r="V139" i="4"/>
  <c r="AD131" i="4"/>
  <c r="AC124" i="4"/>
  <c r="AB117" i="4"/>
  <c r="AA110" i="4"/>
  <c r="Z103" i="4"/>
  <c r="Y96" i="4"/>
  <c r="X89" i="4"/>
  <c r="X83" i="4"/>
  <c r="AB79" i="4"/>
  <c r="W76" i="4"/>
  <c r="AA72" i="4"/>
  <c r="V69" i="4"/>
  <c r="Z65" i="4"/>
  <c r="AD61" i="4"/>
  <c r="Y58" i="4"/>
  <c r="AC54" i="4"/>
  <c r="X51" i="4"/>
  <c r="AB47" i="4"/>
  <c r="W44" i="4"/>
  <c r="AA40" i="4"/>
  <c r="V37" i="4"/>
  <c r="Z33" i="4"/>
  <c r="AD29" i="4"/>
  <c r="Y26" i="4"/>
  <c r="AC21" i="4"/>
  <c r="X18" i="4"/>
  <c r="AB14" i="4"/>
  <c r="W11" i="4"/>
  <c r="AA7" i="4"/>
  <c r="V4" i="4"/>
  <c r="Y138" i="21"/>
  <c r="AC134" i="21"/>
  <c r="X131" i="21"/>
  <c r="AB127" i="21"/>
  <c r="W124" i="21"/>
  <c r="AA120" i="21"/>
  <c r="V117" i="21"/>
  <c r="Z113" i="21"/>
  <c r="U110" i="21"/>
  <c r="Y106" i="21"/>
  <c r="AC102" i="21"/>
  <c r="X99" i="21"/>
  <c r="AB95" i="21"/>
  <c r="W92" i="21"/>
  <c r="AA88" i="21"/>
  <c r="V85" i="21"/>
  <c r="Z81" i="21"/>
  <c r="U78" i="21"/>
  <c r="Y74" i="21"/>
  <c r="AC70" i="21"/>
  <c r="X67" i="21"/>
  <c r="AB63" i="21"/>
  <c r="W59" i="21"/>
  <c r="AA55" i="21"/>
  <c r="U53" i="21"/>
  <c r="U51" i="21"/>
  <c r="Y48" i="21"/>
  <c r="AC45" i="21"/>
  <c r="AC43" i="21"/>
  <c r="X41" i="21"/>
  <c r="AB38" i="21"/>
  <c r="AB36" i="21"/>
  <c r="W34" i="21"/>
  <c r="AA31" i="21"/>
  <c r="AA29" i="21"/>
  <c r="V27" i="21"/>
  <c r="Z24" i="21"/>
  <c r="Z22" i="21"/>
  <c r="U20" i="21"/>
  <c r="Y16" i="21"/>
  <c r="Y14" i="21"/>
  <c r="Z13" i="21"/>
  <c r="AA12" i="21"/>
  <c r="AB11" i="21"/>
  <c r="AC10" i="21"/>
  <c r="U10" i="21"/>
  <c r="V9" i="21"/>
  <c r="W8" i="21"/>
  <c r="X7" i="21"/>
  <c r="Y6" i="21"/>
  <c r="AA140" i="3"/>
  <c r="AU140" i="3" s="1"/>
  <c r="AB139" i="3"/>
  <c r="AV139" i="3" s="1"/>
  <c r="AC138" i="3"/>
  <c r="AW138" i="3" s="1"/>
  <c r="AD136" i="3"/>
  <c r="AD135" i="3"/>
  <c r="V135" i="3"/>
  <c r="W134" i="3"/>
  <c r="W133" i="3"/>
  <c r="X132" i="3"/>
  <c r="Y131" i="3"/>
  <c r="Z130" i="3"/>
  <c r="AA129" i="3"/>
  <c r="AB128" i="3"/>
  <c r="AC127" i="3"/>
  <c r="AD126" i="3"/>
  <c r="V126" i="3"/>
  <c r="W125" i="3"/>
  <c r="X124" i="3"/>
  <c r="Y123" i="3"/>
  <c r="Z122" i="3"/>
  <c r="AA121" i="3"/>
  <c r="AB120" i="3"/>
  <c r="AC119" i="3"/>
  <c r="AD118" i="3"/>
  <c r="V118" i="3"/>
  <c r="W117" i="3"/>
  <c r="X116" i="3"/>
  <c r="Y115" i="3"/>
  <c r="Z114" i="3"/>
  <c r="AA113" i="3"/>
  <c r="AB112" i="3"/>
  <c r="AC111" i="3"/>
  <c r="AD110" i="3"/>
  <c r="V110" i="3"/>
  <c r="W109" i="3"/>
  <c r="X108" i="3"/>
  <c r="Y107" i="3"/>
  <c r="Z106" i="3"/>
  <c r="AA105" i="3"/>
  <c r="AB104" i="3"/>
  <c r="AC103" i="3"/>
  <c r="AD102" i="3"/>
  <c r="V102" i="3"/>
  <c r="W101" i="3"/>
  <c r="X100" i="3"/>
  <c r="Y99" i="3"/>
  <c r="Z98" i="3"/>
  <c r="AA97" i="3"/>
  <c r="AB96" i="3"/>
  <c r="AC95" i="3"/>
  <c r="AD94" i="3"/>
  <c r="V94" i="3"/>
  <c r="W93" i="3"/>
  <c r="X92" i="3"/>
  <c r="Y91" i="3"/>
  <c r="Z90" i="3"/>
  <c r="AA89" i="3"/>
  <c r="AB88" i="3"/>
  <c r="AC87" i="3"/>
  <c r="AD86" i="3"/>
  <c r="V86" i="3"/>
  <c r="W85" i="3"/>
  <c r="X84" i="3"/>
  <c r="Y83" i="3"/>
  <c r="Z82" i="3"/>
  <c r="AA81" i="3"/>
  <c r="AB80" i="3"/>
  <c r="AC79" i="3"/>
  <c r="AD78" i="3"/>
  <c r="V78" i="3"/>
  <c r="V77" i="3"/>
  <c r="AC75" i="3"/>
  <c r="AA74" i="3"/>
  <c r="AB73" i="3"/>
  <c r="AC72" i="3"/>
  <c r="AD71" i="3"/>
  <c r="AC70" i="3"/>
  <c r="AD69" i="3"/>
  <c r="V69" i="3"/>
  <c r="W67" i="3"/>
  <c r="X66" i="3"/>
  <c r="Y65" i="3"/>
  <c r="Z64" i="3"/>
  <c r="AA63" i="3"/>
  <c r="AB62" i="3"/>
  <c r="AC61" i="3"/>
  <c r="AD59" i="3"/>
  <c r="V59" i="3"/>
  <c r="W58" i="3"/>
  <c r="X57" i="3"/>
  <c r="Y56" i="3"/>
  <c r="Z55" i="3"/>
  <c r="AA54" i="3"/>
  <c r="AB53" i="3"/>
  <c r="AC52" i="3"/>
  <c r="AD51" i="3"/>
  <c r="V51" i="3"/>
  <c r="W50" i="3"/>
  <c r="X49" i="3"/>
  <c r="Y48" i="3"/>
  <c r="Z47" i="3"/>
  <c r="AA46" i="3"/>
  <c r="AB45" i="3"/>
  <c r="AC44" i="3"/>
  <c r="AD43" i="3"/>
  <c r="V43" i="3"/>
  <c r="W42" i="3"/>
  <c r="X41" i="3"/>
  <c r="Y40" i="3"/>
  <c r="Z39" i="3"/>
  <c r="AA38" i="3"/>
  <c r="AB37" i="3"/>
  <c r="AC36" i="3"/>
  <c r="AD35" i="3"/>
  <c r="V35" i="3"/>
  <c r="W34" i="3"/>
  <c r="X33" i="3"/>
  <c r="Y32" i="3"/>
  <c r="Z31" i="3"/>
  <c r="AA30" i="3"/>
  <c r="AB29" i="3"/>
  <c r="AC28" i="3"/>
  <c r="AD27" i="3"/>
  <c r="V27" i="3"/>
  <c r="W26" i="3"/>
  <c r="X25" i="3"/>
  <c r="Y24" i="3"/>
  <c r="Z23" i="3"/>
  <c r="AA22" i="3"/>
  <c r="AB21" i="3"/>
  <c r="AC20" i="3"/>
  <c r="AD19" i="3"/>
  <c r="V19" i="3"/>
  <c r="W18" i="3"/>
  <c r="X16" i="3"/>
  <c r="Y15" i="3"/>
  <c r="Z14" i="3"/>
  <c r="AA13" i="3"/>
  <c r="AB12" i="3"/>
  <c r="AC11" i="3"/>
  <c r="AD10" i="3"/>
  <c r="V10" i="3"/>
  <c r="W9" i="3"/>
  <c r="X8" i="3"/>
  <c r="Y7" i="3"/>
  <c r="Z6" i="3"/>
  <c r="Z5" i="20"/>
  <c r="AB184" i="2"/>
  <c r="AV184" i="2" s="1"/>
  <c r="AC182" i="2"/>
  <c r="AW182" i="2" s="1"/>
  <c r="AD181" i="2"/>
  <c r="AX181" i="2" s="1"/>
  <c r="V181" i="2"/>
  <c r="AP181" i="2" s="1"/>
  <c r="W180" i="2"/>
  <c r="AQ180" i="2" s="1"/>
  <c r="X179" i="2"/>
  <c r="AR179" i="2" s="1"/>
  <c r="Y177" i="2"/>
  <c r="AS177" i="2" s="1"/>
  <c r="Z176" i="2"/>
  <c r="AT176" i="2" s="1"/>
  <c r="AA175" i="2"/>
  <c r="AU175" i="2" s="1"/>
  <c r="AB173" i="2"/>
  <c r="AC172" i="2"/>
  <c r="AD171" i="2"/>
  <c r="V171" i="2"/>
  <c r="W170" i="2"/>
  <c r="X169" i="2"/>
  <c r="Y168" i="2"/>
  <c r="Z167" i="2"/>
  <c r="AA166" i="2"/>
  <c r="AB165" i="2"/>
  <c r="AC164" i="2"/>
  <c r="AD163" i="2"/>
  <c r="V163" i="2"/>
  <c r="W162" i="2"/>
  <c r="X161" i="2"/>
  <c r="Y160" i="2"/>
  <c r="Z159" i="2"/>
  <c r="AA158" i="2"/>
  <c r="AB157" i="2"/>
  <c r="AC156" i="2"/>
  <c r="AD155" i="2"/>
  <c r="V155" i="2"/>
  <c r="W154" i="2"/>
  <c r="X153" i="2"/>
  <c r="Y152" i="2"/>
  <c r="Z151" i="2"/>
  <c r="AA149" i="2"/>
  <c r="AB148" i="2"/>
  <c r="AC147" i="2"/>
  <c r="AD146" i="2"/>
  <c r="V146" i="2"/>
  <c r="W145" i="2"/>
  <c r="X144" i="2"/>
  <c r="Y143" i="2"/>
  <c r="Z142" i="2"/>
  <c r="AA141" i="2"/>
  <c r="AB139" i="2"/>
  <c r="AC138" i="2"/>
  <c r="AD137" i="2"/>
  <c r="V137" i="2"/>
  <c r="W136" i="2"/>
  <c r="X135" i="2"/>
  <c r="Y134" i="2"/>
  <c r="Z133" i="2"/>
  <c r="AA132" i="2"/>
  <c r="AB131" i="2"/>
  <c r="AC130" i="2"/>
  <c r="AD129" i="2"/>
  <c r="V129" i="2"/>
  <c r="W128" i="2"/>
  <c r="X127" i="2"/>
  <c r="Y126" i="2"/>
  <c r="Z125" i="2"/>
  <c r="AA124" i="2"/>
  <c r="AB123" i="2"/>
  <c r="AC122" i="2"/>
  <c r="AD121" i="2"/>
  <c r="V121" i="2"/>
  <c r="W120" i="2"/>
  <c r="X119" i="2"/>
  <c r="Y118" i="2"/>
  <c r="Z117" i="2"/>
  <c r="AA116" i="2"/>
  <c r="AB115" i="2"/>
  <c r="AC114" i="2"/>
  <c r="AD113" i="2"/>
  <c r="V113" i="2"/>
  <c r="W112" i="2"/>
  <c r="X111" i="2"/>
  <c r="Y110" i="2"/>
  <c r="Z109" i="2"/>
  <c r="AA108" i="2"/>
  <c r="AB107" i="2"/>
  <c r="AC106" i="2"/>
  <c r="AD105" i="2"/>
  <c r="V105" i="2"/>
  <c r="W104" i="2"/>
  <c r="X103" i="2"/>
  <c r="Y102" i="2"/>
  <c r="Z101" i="2"/>
  <c r="AA100" i="2"/>
  <c r="AB99" i="2"/>
  <c r="AC98" i="2"/>
  <c r="AD97" i="2"/>
  <c r="V97" i="2"/>
  <c r="W96" i="2"/>
  <c r="X95" i="2"/>
  <c r="Y94" i="2"/>
  <c r="Z93" i="2"/>
  <c r="AA92" i="2"/>
  <c r="AB91" i="2"/>
  <c r="AC90" i="2"/>
  <c r="AD89" i="2"/>
  <c r="V89" i="2"/>
  <c r="V143" i="22"/>
  <c r="U4" i="22"/>
  <c r="W188" i="4"/>
  <c r="Z159" i="4"/>
  <c r="Y152" i="4"/>
  <c r="X145" i="4"/>
  <c r="W138" i="4"/>
  <c r="V131" i="4"/>
  <c r="AD123" i="4"/>
  <c r="AC116" i="4"/>
  <c r="AB109" i="4"/>
  <c r="AA102" i="4"/>
  <c r="Z95" i="4"/>
  <c r="Y88" i="4"/>
  <c r="V83" i="4"/>
  <c r="Z79" i="4"/>
  <c r="AD75" i="4"/>
  <c r="Y72" i="4"/>
  <c r="AC68" i="4"/>
  <c r="X65" i="4"/>
  <c r="AB61" i="4"/>
  <c r="W58" i="4"/>
  <c r="AA54" i="4"/>
  <c r="V51" i="4"/>
  <c r="Z47" i="4"/>
  <c r="AD43" i="4"/>
  <c r="Y40" i="4"/>
  <c r="AC36" i="4"/>
  <c r="X33" i="4"/>
  <c r="AB29" i="4"/>
  <c r="W26" i="4"/>
  <c r="AA21" i="4"/>
  <c r="V18" i="4"/>
  <c r="Z14" i="4"/>
  <c r="AD10" i="4"/>
  <c r="Y7" i="4"/>
  <c r="AB141" i="21"/>
  <c r="L23" i="11" s="1"/>
  <c r="W138" i="21"/>
  <c r="AA134" i="21"/>
  <c r="V131" i="21"/>
  <c r="Z127" i="21"/>
  <c r="U124" i="21"/>
  <c r="Y120" i="21"/>
  <c r="AC116" i="21"/>
  <c r="X113" i="21"/>
  <c r="AB109" i="21"/>
  <c r="W106" i="21"/>
  <c r="AA102" i="21"/>
  <c r="V99" i="21"/>
  <c r="Z95" i="21"/>
  <c r="U92" i="21"/>
  <c r="Y88" i="21"/>
  <c r="AC84" i="21"/>
  <c r="X81" i="21"/>
  <c r="AB77" i="21"/>
  <c r="W74" i="21"/>
  <c r="AA70" i="21"/>
  <c r="V67" i="21"/>
  <c r="Z63" i="21"/>
  <c r="U59" i="21"/>
  <c r="Y55" i="21"/>
  <c r="AC52" i="21"/>
  <c r="X50" i="21"/>
  <c r="X48" i="21"/>
  <c r="AB45" i="21"/>
  <c r="W43" i="21"/>
  <c r="W41" i="21"/>
  <c r="AA38" i="21"/>
  <c r="V36" i="21"/>
  <c r="V34" i="21"/>
  <c r="Z31" i="21"/>
  <c r="U29" i="21"/>
  <c r="U27" i="21"/>
  <c r="Y24" i="21"/>
  <c r="AC21" i="21"/>
  <c r="AC19" i="21"/>
  <c r="X16" i="21"/>
  <c r="X14" i="21"/>
  <c r="Y13" i="21"/>
  <c r="Z12" i="21"/>
  <c r="AA11" i="21"/>
  <c r="AB10" i="21"/>
  <c r="AC9" i="21"/>
  <c r="U9" i="21"/>
  <c r="V8" i="21"/>
  <c r="W7" i="21"/>
  <c r="X6" i="21"/>
  <c r="Z140" i="3"/>
  <c r="AT140" i="3" s="1"/>
  <c r="AA139" i="3"/>
  <c r="AU139" i="3" s="1"/>
  <c r="AB138" i="3"/>
  <c r="AV138" i="3" s="1"/>
  <c r="AC136" i="3"/>
  <c r="AC135" i="3"/>
  <c r="AD134" i="3"/>
  <c r="V134" i="3"/>
  <c r="V133" i="3"/>
  <c r="W132" i="3"/>
  <c r="X131" i="3"/>
  <c r="Y130" i="3"/>
  <c r="Z129" i="3"/>
  <c r="AA128" i="3"/>
  <c r="AB127" i="3"/>
  <c r="AC126" i="3"/>
  <c r="AD125" i="3"/>
  <c r="V125" i="3"/>
  <c r="W124" i="3"/>
  <c r="X123" i="3"/>
  <c r="Y122" i="3"/>
  <c r="Z121" i="3"/>
  <c r="AA120" i="3"/>
  <c r="AB119" i="3"/>
  <c r="AC118" i="3"/>
  <c r="AD117" i="3"/>
  <c r="V117" i="3"/>
  <c r="W116" i="3"/>
  <c r="X115" i="3"/>
  <c r="Y114" i="3"/>
  <c r="Z113" i="3"/>
  <c r="AA112" i="3"/>
  <c r="AB111" i="3"/>
  <c r="AC110" i="3"/>
  <c r="AD109" i="3"/>
  <c r="V109" i="3"/>
  <c r="W108" i="3"/>
  <c r="X107" i="3"/>
  <c r="Y106" i="3"/>
  <c r="Z105" i="3"/>
  <c r="AA104" i="3"/>
  <c r="AB103" i="3"/>
  <c r="AC102" i="3"/>
  <c r="AD101" i="3"/>
  <c r="V101" i="3"/>
  <c r="W100" i="3"/>
  <c r="X99" i="3"/>
  <c r="Y98" i="3"/>
  <c r="Z97" i="3"/>
  <c r="AA96" i="3"/>
  <c r="AB95" i="3"/>
  <c r="AC94" i="3"/>
  <c r="AD93" i="3"/>
  <c r="V93" i="3"/>
  <c r="W92" i="3"/>
  <c r="X91" i="3"/>
  <c r="Y90" i="3"/>
  <c r="Z89" i="3"/>
  <c r="AA88" i="3"/>
  <c r="AB87" i="3"/>
  <c r="AC86" i="3"/>
  <c r="AD85" i="3"/>
  <c r="V85" i="3"/>
  <c r="W84" i="3"/>
  <c r="X83" i="3"/>
  <c r="Y82" i="3"/>
  <c r="Z81" i="3"/>
  <c r="AA80" i="3"/>
  <c r="AB79" i="3"/>
  <c r="AC78" i="3"/>
  <c r="AD77" i="3"/>
  <c r="AC76" i="3"/>
  <c r="AB75" i="3"/>
  <c r="Z74" i="3"/>
  <c r="AA73" i="3"/>
  <c r="AB72" i="3"/>
  <c r="AB71" i="3"/>
  <c r="AB70" i="3"/>
  <c r="AC69" i="3"/>
  <c r="AD67" i="3"/>
  <c r="V67" i="3"/>
  <c r="W66" i="3"/>
  <c r="X65" i="3"/>
  <c r="Y64" i="3"/>
  <c r="Z63" i="3"/>
  <c r="AA62" i="3"/>
  <c r="AB61" i="3"/>
  <c r="AC59" i="3"/>
  <c r="AD58" i="3"/>
  <c r="V58" i="3"/>
  <c r="W57" i="3"/>
  <c r="X56" i="3"/>
  <c r="Y55" i="3"/>
  <c r="Z54" i="3"/>
  <c r="AA53" i="3"/>
  <c r="AB52" i="3"/>
  <c r="AC51" i="3"/>
  <c r="AD50" i="3"/>
  <c r="V50" i="3"/>
  <c r="W49" i="3"/>
  <c r="X48" i="3"/>
  <c r="Y47" i="3"/>
  <c r="Z46" i="3"/>
  <c r="AA45" i="3"/>
  <c r="AB44" i="3"/>
  <c r="AC43" i="3"/>
  <c r="AD42" i="3"/>
  <c r="V42" i="3"/>
  <c r="W41" i="3"/>
  <c r="X40" i="3"/>
  <c r="Y39" i="3"/>
  <c r="Z38" i="3"/>
  <c r="AA37" i="3"/>
  <c r="AB36" i="3"/>
  <c r="AC35" i="3"/>
  <c r="AD34" i="3"/>
  <c r="V34" i="3"/>
  <c r="W33" i="3"/>
  <c r="X32" i="3"/>
  <c r="Y31" i="3"/>
  <c r="Z30" i="3"/>
  <c r="AA29" i="3"/>
  <c r="AB28" i="3"/>
  <c r="AC27" i="3"/>
  <c r="AD26" i="3"/>
  <c r="V26" i="3"/>
  <c r="W25" i="3"/>
  <c r="X24" i="3"/>
  <c r="Y23" i="3"/>
  <c r="Z22" i="3"/>
  <c r="AA21" i="3"/>
  <c r="AB20" i="3"/>
  <c r="AC19" i="3"/>
  <c r="AD18" i="3"/>
  <c r="V18" i="3"/>
  <c r="W16" i="3"/>
  <c r="X15" i="3"/>
  <c r="Y14" i="3"/>
  <c r="Z13" i="3"/>
  <c r="AA12" i="3"/>
  <c r="AB11" i="3"/>
  <c r="AC10" i="3"/>
  <c r="AD9" i="3"/>
  <c r="V9" i="3"/>
  <c r="W8" i="3"/>
  <c r="X7" i="3"/>
  <c r="Y6" i="3"/>
  <c r="Y5" i="20"/>
  <c r="AA184" i="2"/>
  <c r="AU184" i="2" s="1"/>
  <c r="AB182" i="2"/>
  <c r="AV182" i="2" s="1"/>
  <c r="AC181" i="2"/>
  <c r="AW181" i="2" s="1"/>
  <c r="AD180" i="2"/>
  <c r="AX180" i="2" s="1"/>
  <c r="V180" i="2"/>
  <c r="AP180" i="2" s="1"/>
  <c r="W179" i="2"/>
  <c r="AQ179" i="2" s="1"/>
  <c r="X177" i="2"/>
  <c r="AR177" i="2" s="1"/>
  <c r="Y176" i="2"/>
  <c r="AS176" i="2" s="1"/>
  <c r="Z175" i="2"/>
  <c r="AT175" i="2" s="1"/>
  <c r="AA173" i="2"/>
  <c r="AB172" i="2"/>
  <c r="AC171" i="2"/>
  <c r="AD170" i="2"/>
  <c r="V170" i="2"/>
  <c r="W169" i="2"/>
  <c r="X168" i="2"/>
  <c r="Y167" i="2"/>
  <c r="Z166" i="2"/>
  <c r="AA165" i="2"/>
  <c r="AB164" i="2"/>
  <c r="AC163" i="2"/>
  <c r="AD162" i="2"/>
  <c r="V162" i="2"/>
  <c r="W161" i="2"/>
  <c r="X160" i="2"/>
  <c r="Y159" i="2"/>
  <c r="Z158" i="2"/>
  <c r="AA157" i="2"/>
  <c r="AB156" i="2"/>
  <c r="AC155" i="2"/>
  <c r="AD154" i="2"/>
  <c r="V154" i="2"/>
  <c r="W153" i="2"/>
  <c r="X152" i="2"/>
  <c r="Y151" i="2"/>
  <c r="Z149" i="2"/>
  <c r="AA148" i="2"/>
  <c r="AB147" i="2"/>
  <c r="AC146" i="2"/>
  <c r="AD145" i="2"/>
  <c r="V145" i="2"/>
  <c r="W144" i="2"/>
  <c r="X143" i="2"/>
  <c r="Y142" i="2"/>
  <c r="Z141" i="2"/>
  <c r="AA139" i="2"/>
  <c r="AB138" i="2"/>
  <c r="AC137" i="2"/>
  <c r="AD136" i="2"/>
  <c r="V136" i="2"/>
  <c r="W135" i="2"/>
  <c r="X134" i="2"/>
  <c r="Y133" i="2"/>
  <c r="Z132" i="2"/>
  <c r="AA131" i="2"/>
  <c r="AB130" i="2"/>
  <c r="AC129" i="2"/>
  <c r="AD128" i="2"/>
  <c r="V128" i="2"/>
  <c r="W127" i="2"/>
  <c r="X126" i="2"/>
  <c r="Y125" i="2"/>
  <c r="Z124" i="2"/>
  <c r="AA123" i="2"/>
  <c r="AB122" i="2"/>
  <c r="AC121" i="2"/>
  <c r="AD120" i="2"/>
  <c r="V120" i="2"/>
  <c r="W119" i="2"/>
  <c r="X118" i="2"/>
  <c r="Y117" i="2"/>
  <c r="Z116" i="2"/>
  <c r="AA115" i="2"/>
  <c r="AB114" i="2"/>
  <c r="AC113" i="2"/>
  <c r="AD112" i="2"/>
  <c r="V112" i="2"/>
  <c r="W111" i="2"/>
  <c r="X110" i="2"/>
  <c r="Y109" i="2"/>
  <c r="Z108" i="2"/>
  <c r="AA107" i="2"/>
  <c r="AB106" i="2"/>
  <c r="AC105" i="2"/>
  <c r="AD104" i="2"/>
  <c r="V104" i="2"/>
  <c r="W103" i="2"/>
  <c r="X102" i="2"/>
  <c r="Y101" i="2"/>
  <c r="Z100" i="2"/>
  <c r="AA99" i="2"/>
  <c r="AB98" i="2"/>
  <c r="AC97" i="2"/>
  <c r="AD96" i="2"/>
  <c r="V96" i="2"/>
  <c r="W95" i="2"/>
  <c r="X94" i="2"/>
  <c r="Y93" i="2"/>
  <c r="Z92" i="2"/>
  <c r="AA91" i="2"/>
  <c r="AB90" i="2"/>
  <c r="AC89" i="2"/>
  <c r="AD88" i="2"/>
  <c r="V88" i="2"/>
  <c r="W87" i="2"/>
  <c r="X86" i="2"/>
  <c r="Y85" i="2"/>
  <c r="Z84" i="2"/>
  <c r="AB121" i="22"/>
  <c r="AD239" i="4"/>
  <c r="V181" i="4"/>
  <c r="AA158" i="4"/>
  <c r="Z151" i="4"/>
  <c r="Y144" i="4"/>
  <c r="X137" i="4"/>
  <c r="W130" i="4"/>
  <c r="V123" i="4"/>
  <c r="AD115" i="4"/>
  <c r="AC108" i="4"/>
  <c r="AB101" i="4"/>
  <c r="AA94" i="4"/>
  <c r="Z87" i="4"/>
  <c r="Y82" i="4"/>
  <c r="AC78" i="4"/>
  <c r="X75" i="4"/>
  <c r="AB71" i="4"/>
  <c r="W68" i="4"/>
  <c r="AA64" i="4"/>
  <c r="V61" i="4"/>
  <c r="Z57" i="4"/>
  <c r="AD53" i="4"/>
  <c r="Y50" i="4"/>
  <c r="AC46" i="4"/>
  <c r="X43" i="4"/>
  <c r="AB39" i="4"/>
  <c r="W36" i="4"/>
  <c r="AA32" i="4"/>
  <c r="V29" i="4"/>
  <c r="Z25" i="4"/>
  <c r="AD20" i="4"/>
  <c r="Y17" i="4"/>
  <c r="AC13" i="4"/>
  <c r="X10" i="4"/>
  <c r="AB5" i="4"/>
  <c r="V141" i="21"/>
  <c r="Z137" i="21"/>
  <c r="J22" i="11" s="1"/>
  <c r="U134" i="21"/>
  <c r="Y130" i="21"/>
  <c r="AC126" i="21"/>
  <c r="X123" i="21"/>
  <c r="AB119" i="21"/>
  <c r="W116" i="21"/>
  <c r="AA112" i="21"/>
  <c r="V109" i="21"/>
  <c r="Z105" i="21"/>
  <c r="U102" i="21"/>
  <c r="Y98" i="21"/>
  <c r="AC94" i="21"/>
  <c r="X91" i="21"/>
  <c r="AB87" i="21"/>
  <c r="W84" i="21"/>
  <c r="AA80" i="21"/>
  <c r="V77" i="21"/>
  <c r="Z73" i="21"/>
  <c r="U70" i="21"/>
  <c r="Y66" i="21"/>
  <c r="AC62" i="21"/>
  <c r="X58" i="21"/>
  <c r="AB54" i="21"/>
  <c r="AB52" i="21"/>
  <c r="W50" i="21"/>
  <c r="AA47" i="21"/>
  <c r="AA45" i="21"/>
  <c r="V43" i="21"/>
  <c r="Z40" i="21"/>
  <c r="Z38" i="21"/>
  <c r="U36" i="21"/>
  <c r="Y33" i="21"/>
  <c r="Y31" i="21"/>
  <c r="AC28" i="21"/>
  <c r="X26" i="21"/>
  <c r="X24" i="21"/>
  <c r="AB21" i="21"/>
  <c r="W19" i="21"/>
  <c r="W16" i="21"/>
  <c r="W14" i="21"/>
  <c r="X13" i="21"/>
  <c r="Y12" i="21"/>
  <c r="Z11" i="21"/>
  <c r="AA10" i="21"/>
  <c r="AB9" i="21"/>
  <c r="AC8" i="21"/>
  <c r="U8" i="21"/>
  <c r="V7" i="21"/>
  <c r="W6" i="21"/>
  <c r="Y140" i="3"/>
  <c r="AS140" i="3" s="1"/>
  <c r="Z139" i="3"/>
  <c r="AT139" i="3" s="1"/>
  <c r="AA138" i="3"/>
  <c r="AU138" i="3" s="1"/>
  <c r="AA136" i="3"/>
  <c r="AB135" i="3"/>
  <c r="AC134" i="3"/>
  <c r="AD133" i="3"/>
  <c r="AD132" i="3"/>
  <c r="V132" i="3"/>
  <c r="W131" i="3"/>
  <c r="X130" i="3"/>
  <c r="Y129" i="3"/>
  <c r="Z128" i="3"/>
  <c r="AA127" i="3"/>
  <c r="AB126" i="3"/>
  <c r="AC125" i="3"/>
  <c r="AD124" i="3"/>
  <c r="V124" i="3"/>
  <c r="W123" i="3"/>
  <c r="X122" i="3"/>
  <c r="Y121" i="3"/>
  <c r="Z120" i="3"/>
  <c r="AA119" i="3"/>
  <c r="AB118" i="3"/>
  <c r="AC117" i="3"/>
  <c r="AD116" i="3"/>
  <c r="V116" i="3"/>
  <c r="W115" i="3"/>
  <c r="X114" i="3"/>
  <c r="Y113" i="3"/>
  <c r="Z112" i="3"/>
  <c r="AA111" i="3"/>
  <c r="AB110" i="3"/>
  <c r="AC109" i="3"/>
  <c r="AD108" i="3"/>
  <c r="V108" i="3"/>
  <c r="W107" i="3"/>
  <c r="X106" i="3"/>
  <c r="Y105" i="3"/>
  <c r="Z104" i="3"/>
  <c r="AA103" i="3"/>
  <c r="AB102" i="3"/>
  <c r="AC101" i="3"/>
  <c r="AD100" i="3"/>
  <c r="V100" i="3"/>
  <c r="W99" i="3"/>
  <c r="X98" i="3"/>
  <c r="Y97" i="3"/>
  <c r="Z96" i="3"/>
  <c r="AA95" i="3"/>
  <c r="AB94" i="3"/>
  <c r="AC93" i="3"/>
  <c r="AD92" i="3"/>
  <c r="V92" i="3"/>
  <c r="W91" i="3"/>
  <c r="X90" i="3"/>
  <c r="Y89" i="3"/>
  <c r="Z88" i="3"/>
  <c r="AA87" i="3"/>
  <c r="AB86" i="3"/>
  <c r="AC85" i="3"/>
  <c r="AD84" i="3"/>
  <c r="V84" i="3"/>
  <c r="W83" i="3"/>
  <c r="X82" i="3"/>
  <c r="Y81" i="3"/>
  <c r="Z80" i="3"/>
  <c r="AA79" i="3"/>
  <c r="AB78" i="3"/>
  <c r="AC77" i="3"/>
  <c r="AA76" i="3"/>
  <c r="AA75" i="3"/>
  <c r="Y74" i="3"/>
  <c r="Z73" i="3"/>
  <c r="AA72" i="3"/>
  <c r="Z71" i="3"/>
  <c r="AA70" i="3"/>
  <c r="AB69" i="3"/>
  <c r="AC67" i="3"/>
  <c r="AD66" i="3"/>
  <c r="V66" i="3"/>
  <c r="W65" i="3"/>
  <c r="X64" i="3"/>
  <c r="Y63" i="3"/>
  <c r="Z62" i="3"/>
  <c r="AA61" i="3"/>
  <c r="AB59" i="3"/>
  <c r="AC58" i="3"/>
  <c r="AD57" i="3"/>
  <c r="V57" i="3"/>
  <c r="W56" i="3"/>
  <c r="X55" i="3"/>
  <c r="Y54" i="3"/>
  <c r="Z53" i="3"/>
  <c r="AA52" i="3"/>
  <c r="AB51" i="3"/>
  <c r="AC50" i="3"/>
  <c r="AD49" i="3"/>
  <c r="V49" i="3"/>
  <c r="W48" i="3"/>
  <c r="X47" i="3"/>
  <c r="Y46" i="3"/>
  <c r="Z45" i="3"/>
  <c r="AA44" i="3"/>
  <c r="AB43" i="3"/>
  <c r="AC42" i="3"/>
  <c r="AD41" i="3"/>
  <c r="V41" i="3"/>
  <c r="W40" i="3"/>
  <c r="X39" i="3"/>
  <c r="Y38" i="3"/>
  <c r="Z37" i="3"/>
  <c r="AA36" i="3"/>
  <c r="AB35" i="3"/>
  <c r="AC34" i="3"/>
  <c r="AD33" i="3"/>
  <c r="V33" i="3"/>
  <c r="W32" i="3"/>
  <c r="X31" i="3"/>
  <c r="Y30" i="3"/>
  <c r="Z29" i="3"/>
  <c r="AA28" i="3"/>
  <c r="AB27" i="3"/>
  <c r="AC26" i="3"/>
  <c r="AD25" i="3"/>
  <c r="V25" i="3"/>
  <c r="W24" i="3"/>
  <c r="X23" i="3"/>
  <c r="Y22" i="3"/>
  <c r="Z21" i="3"/>
  <c r="AA20" i="3"/>
  <c r="AB19" i="3"/>
  <c r="AC18" i="3"/>
  <c r="AD16" i="3"/>
  <c r="V16" i="3"/>
  <c r="W15" i="3"/>
  <c r="X14" i="3"/>
  <c r="Y13" i="3"/>
  <c r="Z12" i="3"/>
  <c r="AA11" i="3"/>
  <c r="AB10" i="3"/>
  <c r="AC9" i="3"/>
  <c r="AD8" i="3"/>
  <c r="V8" i="3"/>
  <c r="W7" i="3"/>
  <c r="X6" i="3"/>
  <c r="X5" i="20"/>
  <c r="Z184" i="2"/>
  <c r="AA182" i="2"/>
  <c r="AU182" i="2" s="1"/>
  <c r="AB181" i="2"/>
  <c r="AV181" i="2" s="1"/>
  <c r="AC180" i="2"/>
  <c r="AW180" i="2" s="1"/>
  <c r="AD179" i="2"/>
  <c r="AX179" i="2" s="1"/>
  <c r="V179" i="2"/>
  <c r="AP179" i="2" s="1"/>
  <c r="W177" i="2"/>
  <c r="AQ177" i="2" s="1"/>
  <c r="X176" i="2"/>
  <c r="AR176" i="2" s="1"/>
  <c r="Y175" i="2"/>
  <c r="AS175" i="2" s="1"/>
  <c r="Z173" i="2"/>
  <c r="AA172" i="2"/>
  <c r="AB171" i="2"/>
  <c r="AC170" i="2"/>
  <c r="AD169" i="2"/>
  <c r="V169" i="2"/>
  <c r="W168" i="2"/>
  <c r="X167" i="2"/>
  <c r="Y166" i="2"/>
  <c r="Z165" i="2"/>
  <c r="AA164" i="2"/>
  <c r="AB163" i="2"/>
  <c r="AC162" i="2"/>
  <c r="AD161" i="2"/>
  <c r="V161" i="2"/>
  <c r="W160" i="2"/>
  <c r="X159" i="2"/>
  <c r="Y158" i="2"/>
  <c r="Z157" i="2"/>
  <c r="AA156" i="2"/>
  <c r="AB155" i="2"/>
  <c r="AC154" i="2"/>
  <c r="AD153" i="2"/>
  <c r="V153" i="2"/>
  <c r="W152" i="2"/>
  <c r="X151" i="2"/>
  <c r="Y149" i="2"/>
  <c r="Z148" i="2"/>
  <c r="AA147" i="2"/>
  <c r="AB146" i="2"/>
  <c r="AC145" i="2"/>
  <c r="AD144" i="2"/>
  <c r="V144" i="2"/>
  <c r="W143" i="2"/>
  <c r="X142" i="2"/>
  <c r="Y141" i="2"/>
  <c r="Z139" i="2"/>
  <c r="AA138" i="2"/>
  <c r="AB137" i="2"/>
  <c r="AC136" i="2"/>
  <c r="AD135" i="2"/>
  <c r="V135" i="2"/>
  <c r="W134" i="2"/>
  <c r="X133" i="2"/>
  <c r="Y132" i="2"/>
  <c r="Z131" i="2"/>
  <c r="AA130" i="2"/>
  <c r="AB129" i="2"/>
  <c r="AC128" i="2"/>
  <c r="AD127" i="2"/>
  <c r="V127" i="2"/>
  <c r="W126" i="2"/>
  <c r="X125" i="2"/>
  <c r="Y124" i="2"/>
  <c r="Z123" i="2"/>
  <c r="AA122" i="2"/>
  <c r="AB121" i="2"/>
  <c r="AC120" i="2"/>
  <c r="AD119" i="2"/>
  <c r="V119" i="2"/>
  <c r="W118" i="2"/>
  <c r="X117" i="2"/>
  <c r="Y116" i="2"/>
  <c r="Z115" i="2"/>
  <c r="AA114" i="2"/>
  <c r="AB113" i="2"/>
  <c r="AC112" i="2"/>
  <c r="AD111" i="2"/>
  <c r="V111" i="2"/>
  <c r="W110" i="2"/>
  <c r="X109" i="2"/>
  <c r="Y108" i="2"/>
  <c r="Z107" i="2"/>
  <c r="AA106" i="2"/>
  <c r="AB105" i="2"/>
  <c r="AC104" i="2"/>
  <c r="AD103" i="2"/>
  <c r="V103" i="2"/>
  <c r="W102" i="2"/>
  <c r="X101" i="2"/>
  <c r="Y100" i="2"/>
  <c r="Z99" i="2"/>
  <c r="AA98" i="2"/>
  <c r="AB97" i="2"/>
  <c r="AC96" i="2"/>
  <c r="AD95" i="2"/>
  <c r="V95" i="2"/>
  <c r="W94" i="2"/>
  <c r="X93" i="2"/>
  <c r="Y92" i="2"/>
  <c r="Z91" i="2"/>
  <c r="AA90" i="2"/>
  <c r="AB89" i="2"/>
  <c r="AC88" i="2"/>
  <c r="AD87" i="2"/>
  <c r="U103" i="22"/>
  <c r="AC231" i="4"/>
  <c r="AD173" i="4"/>
  <c r="AB157" i="4"/>
  <c r="AA150" i="4"/>
  <c r="Z143" i="4"/>
  <c r="Y136" i="4"/>
  <c r="X129" i="4"/>
  <c r="W122" i="4"/>
  <c r="V115" i="4"/>
  <c r="AD107" i="4"/>
  <c r="AC100" i="4"/>
  <c r="AB93" i="4"/>
  <c r="AA86" i="4"/>
  <c r="W82" i="4"/>
  <c r="AA78" i="4"/>
  <c r="V75" i="4"/>
  <c r="Z71" i="4"/>
  <c r="AD67" i="4"/>
  <c r="Y64" i="4"/>
  <c r="AC60" i="4"/>
  <c r="X57" i="4"/>
  <c r="AB53" i="4"/>
  <c r="W50" i="4"/>
  <c r="AA46" i="4"/>
  <c r="V43" i="4"/>
  <c r="Z39" i="4"/>
  <c r="AD35" i="4"/>
  <c r="Y32" i="4"/>
  <c r="AC28" i="4"/>
  <c r="X25" i="4"/>
  <c r="AB20" i="4"/>
  <c r="W17" i="4"/>
  <c r="AA13" i="4"/>
  <c r="V10" i="4"/>
  <c r="Z5" i="4"/>
  <c r="AC140" i="21"/>
  <c r="X137" i="21"/>
  <c r="AB133" i="21"/>
  <c r="W130" i="21"/>
  <c r="AA126" i="21"/>
  <c r="V123" i="21"/>
  <c r="Z119" i="21"/>
  <c r="U116" i="21"/>
  <c r="Y112" i="21"/>
  <c r="AC108" i="21"/>
  <c r="X105" i="21"/>
  <c r="AB101" i="21"/>
  <c r="W98" i="21"/>
  <c r="AA94" i="21"/>
  <c r="V91" i="21"/>
  <c r="Z87" i="21"/>
  <c r="U84" i="21"/>
  <c r="Y80" i="21"/>
  <c r="AC76" i="21"/>
  <c r="X73" i="21"/>
  <c r="AB69" i="21"/>
  <c r="W66" i="21"/>
  <c r="AA62" i="21"/>
  <c r="V58" i="21"/>
  <c r="AA54" i="21"/>
  <c r="V52" i="21"/>
  <c r="V50" i="21"/>
  <c r="Z47" i="21"/>
  <c r="U45" i="21"/>
  <c r="U43" i="21"/>
  <c r="Y40" i="21"/>
  <c r="AC37" i="21"/>
  <c r="AC35" i="21"/>
  <c r="X33" i="21"/>
  <c r="AB30" i="21"/>
  <c r="AB28" i="21"/>
  <c r="W26" i="21"/>
  <c r="AA23" i="21"/>
  <c r="AA21" i="21"/>
  <c r="V19" i="21"/>
  <c r="Z15" i="21"/>
  <c r="V14" i="21"/>
  <c r="W13" i="21"/>
  <c r="X12" i="21"/>
  <c r="Y11" i="21"/>
  <c r="Z10" i="21"/>
  <c r="AA9" i="21"/>
  <c r="AB8" i="21"/>
  <c r="AC7" i="21"/>
  <c r="U7" i="21"/>
  <c r="V6" i="21"/>
  <c r="X140" i="3"/>
  <c r="AR140" i="3" s="1"/>
  <c r="Y139" i="3"/>
  <c r="AS139" i="3" s="1"/>
  <c r="Z138" i="3"/>
  <c r="AT138" i="3" s="1"/>
  <c r="Z136" i="3"/>
  <c r="AA135" i="3"/>
  <c r="AB134" i="3"/>
  <c r="AB133" i="3"/>
  <c r="AC132" i="3"/>
  <c r="AD131" i="3"/>
  <c r="V131" i="3"/>
  <c r="W130" i="3"/>
  <c r="X129" i="3"/>
  <c r="Y128" i="3"/>
  <c r="Z127" i="3"/>
  <c r="AA126" i="3"/>
  <c r="AB125" i="3"/>
  <c r="AC124" i="3"/>
  <c r="AD123" i="3"/>
  <c r="V123" i="3"/>
  <c r="W122" i="3"/>
  <c r="X121" i="3"/>
  <c r="Y120" i="3"/>
  <c r="Z119" i="3"/>
  <c r="AA118" i="3"/>
  <c r="AB117" i="3"/>
  <c r="AC116" i="3"/>
  <c r="AD115" i="3"/>
  <c r="V115" i="3"/>
  <c r="W114" i="3"/>
  <c r="X113" i="3"/>
  <c r="Y112" i="3"/>
  <c r="Z111" i="3"/>
  <c r="AA110" i="3"/>
  <c r="AB109" i="3"/>
  <c r="AC108" i="3"/>
  <c r="AD107" i="3"/>
  <c r="V107" i="3"/>
  <c r="W106" i="3"/>
  <c r="X105" i="3"/>
  <c r="Y104" i="3"/>
  <c r="Z103" i="3"/>
  <c r="AA102" i="3"/>
  <c r="AB101" i="3"/>
  <c r="AC100" i="3"/>
  <c r="AD99" i="3"/>
  <c r="V99" i="3"/>
  <c r="W98" i="3"/>
  <c r="X97" i="3"/>
  <c r="Y96" i="3"/>
  <c r="Z95" i="3"/>
  <c r="AA94" i="3"/>
  <c r="AB93" i="3"/>
  <c r="AC92" i="3"/>
  <c r="AD91" i="3"/>
  <c r="V91" i="3"/>
  <c r="W90" i="3"/>
  <c r="X89" i="3"/>
  <c r="Y88" i="3"/>
  <c r="Z87" i="3"/>
  <c r="AA86" i="3"/>
  <c r="AB85" i="3"/>
  <c r="AC84" i="3"/>
  <c r="AD83" i="3"/>
  <c r="V83" i="3"/>
  <c r="W82" i="3"/>
  <c r="X81" i="3"/>
  <c r="Y80" i="3"/>
  <c r="Z79" i="3"/>
  <c r="AA78" i="3"/>
  <c r="AB77" i="3"/>
  <c r="Z76" i="3"/>
  <c r="Z75" i="3"/>
  <c r="X74" i="3"/>
  <c r="Y73" i="3"/>
  <c r="Z72" i="3"/>
  <c r="Y71" i="3"/>
  <c r="Z70" i="3"/>
  <c r="AA69" i="3"/>
  <c r="AB67" i="3"/>
  <c r="AC66" i="3"/>
  <c r="AD65" i="3"/>
  <c r="V65" i="3"/>
  <c r="W64" i="3"/>
  <c r="X63" i="3"/>
  <c r="Y62" i="3"/>
  <c r="Z61" i="3"/>
  <c r="AA59" i="3"/>
  <c r="AB58" i="3"/>
  <c r="AC57" i="3"/>
  <c r="AD56" i="3"/>
  <c r="V56" i="3"/>
  <c r="W55" i="3"/>
  <c r="X54" i="3"/>
  <c r="Y53" i="3"/>
  <c r="Z52" i="3"/>
  <c r="AA51" i="3"/>
  <c r="AB50" i="3"/>
  <c r="AC49" i="3"/>
  <c r="AD48" i="3"/>
  <c r="V48" i="3"/>
  <c r="W47" i="3"/>
  <c r="X46" i="3"/>
  <c r="Y45" i="3"/>
  <c r="Z44" i="3"/>
  <c r="AA43" i="3"/>
  <c r="AB42" i="3"/>
  <c r="AC41" i="3"/>
  <c r="AD40" i="3"/>
  <c r="V40" i="3"/>
  <c r="W39" i="3"/>
  <c r="X38" i="3"/>
  <c r="Y37" i="3"/>
  <c r="Z36" i="3"/>
  <c r="AA35" i="3"/>
  <c r="AB34" i="3"/>
  <c r="AC33" i="3"/>
  <c r="AD32" i="3"/>
  <c r="V32" i="3"/>
  <c r="W31" i="3"/>
  <c r="X30" i="3"/>
  <c r="Y29" i="3"/>
  <c r="Z28" i="3"/>
  <c r="AA27" i="3"/>
  <c r="AB26" i="3"/>
  <c r="AC25" i="3"/>
  <c r="AD24" i="3"/>
  <c r="V24" i="3"/>
  <c r="W23" i="3"/>
  <c r="X22" i="3"/>
  <c r="Y21" i="3"/>
  <c r="Z20" i="3"/>
  <c r="AA19" i="3"/>
  <c r="AB18" i="3"/>
  <c r="AC16" i="3"/>
  <c r="AD15" i="3"/>
  <c r="V15" i="3"/>
  <c r="W14" i="3"/>
  <c r="X13" i="3"/>
  <c r="Y12" i="3"/>
  <c r="Z11" i="3"/>
  <c r="AA10" i="3"/>
  <c r="AB9" i="3"/>
  <c r="AC8" i="3"/>
  <c r="AD7" i="3"/>
  <c r="V7" i="3"/>
  <c r="W6" i="3"/>
  <c r="W5" i="20"/>
  <c r="Y184" i="2"/>
  <c r="Z182" i="2"/>
  <c r="AT182" i="2" s="1"/>
  <c r="AA181" i="2"/>
  <c r="AU181" i="2" s="1"/>
  <c r="AB180" i="2"/>
  <c r="AV180" i="2" s="1"/>
  <c r="AC179" i="2"/>
  <c r="AW179" i="2" s="1"/>
  <c r="AD177" i="2"/>
  <c r="AX177" i="2" s="1"/>
  <c r="V177" i="2"/>
  <c r="AP177" i="2" s="1"/>
  <c r="W176" i="2"/>
  <c r="AQ176" i="2" s="1"/>
  <c r="X175" i="2"/>
  <c r="AR175" i="2" s="1"/>
  <c r="Y173" i="2"/>
  <c r="Z172" i="2"/>
  <c r="AA171" i="2"/>
  <c r="AB170" i="2"/>
  <c r="AC169" i="2"/>
  <c r="AD168" i="2"/>
  <c r="V168" i="2"/>
  <c r="W167" i="2"/>
  <c r="X166" i="2"/>
  <c r="Y165" i="2"/>
  <c r="Z164" i="2"/>
  <c r="AA163" i="2"/>
  <c r="AB162" i="2"/>
  <c r="AC161" i="2"/>
  <c r="AD160" i="2"/>
  <c r="V160" i="2"/>
  <c r="W159" i="2"/>
  <c r="X158" i="2"/>
  <c r="Y157" i="2"/>
  <c r="Z156" i="2"/>
  <c r="AA155" i="2"/>
  <c r="AB154" i="2"/>
  <c r="AC153" i="2"/>
  <c r="AD152" i="2"/>
  <c r="V152" i="2"/>
  <c r="W151" i="2"/>
  <c r="X149" i="2"/>
  <c r="Y148" i="2"/>
  <c r="Z147" i="2"/>
  <c r="AA146" i="2"/>
  <c r="AB145" i="2"/>
  <c r="AC144" i="2"/>
  <c r="AD143" i="2"/>
  <c r="V143" i="2"/>
  <c r="W142" i="2"/>
  <c r="X141" i="2"/>
  <c r="Y139" i="2"/>
  <c r="Z138" i="2"/>
  <c r="AA137" i="2"/>
  <c r="AB136" i="2"/>
  <c r="AC135" i="2"/>
  <c r="AD134" i="2"/>
  <c r="V134" i="2"/>
  <c r="W133" i="2"/>
  <c r="X132" i="2"/>
  <c r="Y131" i="2"/>
  <c r="Z130" i="2"/>
  <c r="AA129" i="2"/>
  <c r="AB128" i="2"/>
  <c r="AC127" i="2"/>
  <c r="AD126" i="2"/>
  <c r="V126" i="2"/>
  <c r="W125" i="2"/>
  <c r="X124" i="2"/>
  <c r="Y123" i="2"/>
  <c r="Z122" i="2"/>
  <c r="AA121" i="2"/>
  <c r="AB120" i="2"/>
  <c r="AC119" i="2"/>
  <c r="AD118" i="2"/>
  <c r="V118" i="2"/>
  <c r="W117" i="2"/>
  <c r="X116" i="2"/>
  <c r="Y115" i="2"/>
  <c r="Z114" i="2"/>
  <c r="AA113" i="2"/>
  <c r="AB112" i="2"/>
  <c r="AC111" i="2"/>
  <c r="AD110" i="2"/>
  <c r="V110" i="2"/>
  <c r="W109" i="2"/>
  <c r="X108" i="2"/>
  <c r="Y107" i="2"/>
  <c r="Z106" i="2"/>
  <c r="AA105" i="2"/>
  <c r="AB104" i="2"/>
  <c r="AC103" i="2"/>
  <c r="AD102" i="2"/>
  <c r="V102" i="2"/>
  <c r="W101" i="2"/>
  <c r="X100" i="2"/>
  <c r="Y99" i="2"/>
  <c r="Z98" i="2"/>
  <c r="AA97" i="2"/>
  <c r="AB96" i="2"/>
  <c r="AC95" i="2"/>
  <c r="AD94" i="2"/>
  <c r="V94" i="2"/>
  <c r="W93" i="2"/>
  <c r="X92" i="2"/>
  <c r="Y91" i="2"/>
  <c r="Z90" i="2"/>
  <c r="AA89" i="2"/>
  <c r="AB88" i="2"/>
  <c r="AC87" i="2"/>
  <c r="AD86" i="2"/>
  <c r="AC64" i="22"/>
  <c r="AA216" i="4"/>
  <c r="V163" i="4"/>
  <c r="AD155" i="4"/>
  <c r="AC148" i="4"/>
  <c r="AB141" i="4"/>
  <c r="AA134" i="4"/>
  <c r="Z127" i="4"/>
  <c r="Y120" i="4"/>
  <c r="X113" i="4"/>
  <c r="W106" i="4"/>
  <c r="V99" i="4"/>
  <c r="AD91" i="4"/>
  <c r="AC84" i="4"/>
  <c r="X81" i="4"/>
  <c r="AB77" i="4"/>
  <c r="W74" i="4"/>
  <c r="AA70" i="4"/>
  <c r="V67" i="4"/>
  <c r="Z63" i="4"/>
  <c r="AD59" i="4"/>
  <c r="Y56" i="4"/>
  <c r="AC52" i="4"/>
  <c r="X49" i="4"/>
  <c r="AB45" i="4"/>
  <c r="W42" i="4"/>
  <c r="AA38" i="4"/>
  <c r="V35" i="4"/>
  <c r="Z31" i="4"/>
  <c r="AD27" i="4"/>
  <c r="Y24" i="4"/>
  <c r="AC19" i="4"/>
  <c r="X16" i="4"/>
  <c r="AB12" i="4"/>
  <c r="W9" i="4"/>
  <c r="AA6" i="4"/>
  <c r="U140" i="21"/>
  <c r="Y136" i="21"/>
  <c r="AC132" i="21"/>
  <c r="X129" i="21"/>
  <c r="AB125" i="21"/>
  <c r="W122" i="21"/>
  <c r="AA118" i="21"/>
  <c r="V115" i="21"/>
  <c r="Z111" i="21"/>
  <c r="U108" i="21"/>
  <c r="Y104" i="21"/>
  <c r="AC100" i="21"/>
  <c r="X97" i="21"/>
  <c r="AB93" i="21"/>
  <c r="W90" i="21"/>
  <c r="AA86" i="21"/>
  <c r="V83" i="21"/>
  <c r="Z79" i="21"/>
  <c r="U76" i="21"/>
  <c r="Y72" i="21"/>
  <c r="AC68" i="21"/>
  <c r="X65" i="21"/>
  <c r="AB61" i="21"/>
  <c r="W57" i="21"/>
  <c r="AC53" i="21"/>
  <c r="AC51" i="21"/>
  <c r="X49" i="21"/>
  <c r="AB46" i="21"/>
  <c r="AB44" i="21"/>
  <c r="W42" i="21"/>
  <c r="AA39" i="21"/>
  <c r="AA37" i="21"/>
  <c r="V35" i="21"/>
  <c r="Z32" i="21"/>
  <c r="Z30" i="21"/>
  <c r="U28" i="21"/>
  <c r="Y25" i="21"/>
  <c r="Y23" i="21"/>
  <c r="AC20" i="21"/>
  <c r="X18" i="21"/>
  <c r="X15" i="21"/>
  <c r="AC13" i="21"/>
  <c r="U13" i="21"/>
  <c r="V12" i="21"/>
  <c r="W11" i="21"/>
  <c r="X10" i="21"/>
  <c r="Y9" i="21"/>
  <c r="Z8" i="21"/>
  <c r="AA7" i="21"/>
  <c r="AB6" i="21"/>
  <c r="AD140" i="3"/>
  <c r="AX140" i="3" s="1"/>
  <c r="V140" i="3"/>
  <c r="AP140" i="3" s="1"/>
  <c r="W139" i="3"/>
  <c r="AQ139" i="3" s="1"/>
  <c r="X138" i="3"/>
  <c r="AR138" i="3" s="1"/>
  <c r="X136" i="3"/>
  <c r="Y135" i="3"/>
  <c r="Z134" i="3"/>
  <c r="Z133" i="3"/>
  <c r="AA132" i="3"/>
  <c r="AB131" i="3"/>
  <c r="AC130" i="3"/>
  <c r="AD129" i="3"/>
  <c r="V129" i="3"/>
  <c r="W128" i="3"/>
  <c r="X127" i="3"/>
  <c r="Y126" i="3"/>
  <c r="Z125" i="3"/>
  <c r="AA124" i="3"/>
  <c r="AB123" i="3"/>
  <c r="AC122" i="3"/>
  <c r="AD121" i="3"/>
  <c r="V121" i="3"/>
  <c r="W120" i="3"/>
  <c r="X119" i="3"/>
  <c r="Y118" i="3"/>
  <c r="Z117" i="3"/>
  <c r="AA116" i="3"/>
  <c r="AB115" i="3"/>
  <c r="AC114" i="3"/>
  <c r="AD113" i="3"/>
  <c r="V113" i="3"/>
  <c r="W112" i="3"/>
  <c r="X111" i="3"/>
  <c r="Y110" i="3"/>
  <c r="Z109" i="3"/>
  <c r="AA108" i="3"/>
  <c r="AB107" i="3"/>
  <c r="AC106" i="3"/>
  <c r="AD105" i="3"/>
  <c r="V105" i="3"/>
  <c r="W104" i="3"/>
  <c r="X103" i="3"/>
  <c r="Y102" i="3"/>
  <c r="Z101" i="3"/>
  <c r="AA100" i="3"/>
  <c r="AB99" i="3"/>
  <c r="AC98" i="3"/>
  <c r="AD97" i="3"/>
  <c r="V97" i="3"/>
  <c r="W96" i="3"/>
  <c r="X95" i="3"/>
  <c r="Y94" i="3"/>
  <c r="Z93" i="3"/>
  <c r="AA92" i="3"/>
  <c r="AB91" i="3"/>
  <c r="AC90" i="3"/>
  <c r="AD89" i="3"/>
  <c r="V89" i="3"/>
  <c r="W88" i="3"/>
  <c r="X87" i="3"/>
  <c r="Y86" i="3"/>
  <c r="Z85" i="3"/>
  <c r="AA84" i="3"/>
  <c r="AB83" i="3"/>
  <c r="AC82" i="3"/>
  <c r="AD81" i="3"/>
  <c r="V81" i="3"/>
  <c r="W80" i="3"/>
  <c r="X79" i="3"/>
  <c r="Y78" i="3"/>
  <c r="Z77" i="3"/>
  <c r="W76" i="3"/>
  <c r="W75" i="3"/>
  <c r="V74" i="3"/>
  <c r="W73" i="3"/>
  <c r="X72" i="3"/>
  <c r="W71" i="3"/>
  <c r="X70" i="3"/>
  <c r="Y69" i="3"/>
  <c r="Z67" i="3"/>
  <c r="AA66" i="3"/>
  <c r="AB65" i="3"/>
  <c r="AC64" i="3"/>
  <c r="AD63" i="3"/>
  <c r="V63" i="3"/>
  <c r="W62" i="3"/>
  <c r="X61" i="3"/>
  <c r="Y59" i="3"/>
  <c r="Z58" i="3"/>
  <c r="AA57" i="3"/>
  <c r="AB56" i="3"/>
  <c r="AC55" i="3"/>
  <c r="AD54" i="3"/>
  <c r="V54" i="3"/>
  <c r="W53" i="3"/>
  <c r="X52" i="3"/>
  <c r="Y51" i="3"/>
  <c r="Z50" i="3"/>
  <c r="AA49" i="3"/>
  <c r="AB48" i="3"/>
  <c r="AC47" i="3"/>
  <c r="AD46" i="3"/>
  <c r="V46" i="3"/>
  <c r="W45" i="3"/>
  <c r="X44" i="3"/>
  <c r="Y43" i="3"/>
  <c r="Z42" i="3"/>
  <c r="AA41" i="3"/>
  <c r="AB40" i="3"/>
  <c r="AC39" i="3"/>
  <c r="AD38" i="3"/>
  <c r="V38" i="3"/>
  <c r="W37" i="3"/>
  <c r="X36" i="3"/>
  <c r="Y35" i="3"/>
  <c r="Z34" i="3"/>
  <c r="AA33" i="3"/>
  <c r="AB32" i="3"/>
  <c r="AC31" i="3"/>
  <c r="AD30" i="3"/>
  <c r="V30" i="3"/>
  <c r="W29" i="3"/>
  <c r="X28" i="3"/>
  <c r="Y27" i="3"/>
  <c r="Z26" i="3"/>
  <c r="AA25" i="3"/>
  <c r="AB24" i="3"/>
  <c r="AC23" i="3"/>
  <c r="AD22" i="3"/>
  <c r="V22" i="3"/>
  <c r="W21" i="3"/>
  <c r="X20" i="3"/>
  <c r="Y19" i="3"/>
  <c r="Z18" i="3"/>
  <c r="AA16" i="3"/>
  <c r="AB15" i="3"/>
  <c r="AC14" i="3"/>
  <c r="AD13" i="3"/>
  <c r="V13" i="3"/>
  <c r="W12" i="3"/>
  <c r="X11" i="3"/>
  <c r="Y10" i="3"/>
  <c r="Z9" i="3"/>
  <c r="AA8" i="3"/>
  <c r="AB7" i="3"/>
  <c r="AC6" i="3"/>
  <c r="AC5" i="20"/>
  <c r="U5" i="20"/>
  <c r="W184" i="2"/>
  <c r="X182" i="2"/>
  <c r="AR182" i="2" s="1"/>
  <c r="Y181" i="2"/>
  <c r="AS181" i="2" s="1"/>
  <c r="Z180" i="2"/>
  <c r="AT180" i="2" s="1"/>
  <c r="AA179" i="2"/>
  <c r="AU179" i="2" s="1"/>
  <c r="AB177" i="2"/>
  <c r="AV177" i="2" s="1"/>
  <c r="AC176" i="2"/>
  <c r="AW176" i="2" s="1"/>
  <c r="AD175" i="2"/>
  <c r="AX175" i="2" s="1"/>
  <c r="V175" i="2"/>
  <c r="AP175" i="2" s="1"/>
  <c r="W173" i="2"/>
  <c r="X172" i="2"/>
  <c r="Y171" i="2"/>
  <c r="Z170" i="2"/>
  <c r="AA169" i="2"/>
  <c r="AB168" i="2"/>
  <c r="AC167" i="2"/>
  <c r="AD166" i="2"/>
  <c r="V166" i="2"/>
  <c r="W165" i="2"/>
  <c r="X164" i="2"/>
  <c r="Y163" i="2"/>
  <c r="Z162" i="2"/>
  <c r="AA161" i="2"/>
  <c r="AB160" i="2"/>
  <c r="AC159" i="2"/>
  <c r="AD158" i="2"/>
  <c r="V158" i="2"/>
  <c r="W157" i="2"/>
  <c r="X156" i="2"/>
  <c r="Y155" i="2"/>
  <c r="Z154" i="2"/>
  <c r="AA153" i="2"/>
  <c r="AB152" i="2"/>
  <c r="AC151" i="2"/>
  <c r="AD149" i="2"/>
  <c r="V149" i="2"/>
  <c r="W148" i="2"/>
  <c r="X147" i="2"/>
  <c r="Y146" i="2"/>
  <c r="Z145" i="2"/>
  <c r="AA144" i="2"/>
  <c r="AB143" i="2"/>
  <c r="AC142" i="2"/>
  <c r="AD141" i="2"/>
  <c r="V141" i="2"/>
  <c r="W139" i="2"/>
  <c r="X138" i="2"/>
  <c r="Y137" i="2"/>
  <c r="Z136" i="2"/>
  <c r="AA135" i="2"/>
  <c r="AB134" i="2"/>
  <c r="AC133" i="2"/>
  <c r="AD132" i="2"/>
  <c r="V132" i="2"/>
  <c r="W131" i="2"/>
  <c r="X130" i="2"/>
  <c r="Y129" i="2"/>
  <c r="Z128" i="2"/>
  <c r="AA127" i="2"/>
  <c r="AB126" i="2"/>
  <c r="AC125" i="2"/>
  <c r="AD124" i="2"/>
  <c r="V124" i="2"/>
  <c r="W123" i="2"/>
  <c r="X122" i="2"/>
  <c r="Y121" i="2"/>
  <c r="Z120" i="2"/>
  <c r="AA119" i="2"/>
  <c r="AB118" i="2"/>
  <c r="AC117" i="2"/>
  <c r="AD116" i="2"/>
  <c r="V116" i="2"/>
  <c r="W115" i="2"/>
  <c r="X114" i="2"/>
  <c r="Y113" i="2"/>
  <c r="Z112" i="2"/>
  <c r="AA111" i="2"/>
  <c r="AB110" i="2"/>
  <c r="AC109" i="2"/>
  <c r="AD108" i="2"/>
  <c r="V108" i="2"/>
  <c r="W107" i="2"/>
  <c r="X106" i="2"/>
  <c r="Y105" i="2"/>
  <c r="Z104" i="2"/>
  <c r="AA103" i="2"/>
  <c r="AB102" i="2"/>
  <c r="AC101" i="2"/>
  <c r="AD100" i="2"/>
  <c r="V100" i="2"/>
  <c r="W99" i="2"/>
  <c r="X98" i="2"/>
  <c r="Y97" i="2"/>
  <c r="Z96" i="2"/>
  <c r="AA95" i="2"/>
  <c r="AB94" i="2"/>
  <c r="AC93" i="2"/>
  <c r="AD92" i="2"/>
  <c r="V92" i="2"/>
  <c r="W91" i="2"/>
  <c r="X90" i="2"/>
  <c r="Y89" i="2"/>
  <c r="Z88" i="2"/>
  <c r="AA87" i="2"/>
  <c r="AB86" i="2"/>
  <c r="AC85" i="2"/>
  <c r="AD84" i="2"/>
  <c r="V46" i="22"/>
  <c r="Z209" i="4"/>
  <c r="W162" i="4"/>
  <c r="V155" i="4"/>
  <c r="AD147" i="4"/>
  <c r="AC140" i="4"/>
  <c r="AB133" i="4"/>
  <c r="AA126" i="4"/>
  <c r="Z119" i="4"/>
  <c r="Y112" i="4"/>
  <c r="X105" i="4"/>
  <c r="W98" i="4"/>
  <c r="V91" i="4"/>
  <c r="W84" i="4"/>
  <c r="AA80" i="4"/>
  <c r="V77" i="4"/>
  <c r="Z73" i="4"/>
  <c r="AD69" i="4"/>
  <c r="Y66" i="4"/>
  <c r="AC62" i="4"/>
  <c r="X59" i="4"/>
  <c r="AB55" i="4"/>
  <c r="W52" i="4"/>
  <c r="AA48" i="4"/>
  <c r="V45" i="4"/>
  <c r="Z41" i="4"/>
  <c r="AD37" i="4"/>
  <c r="Y34" i="4"/>
  <c r="AC30" i="4"/>
  <c r="X27" i="4"/>
  <c r="AB23" i="4"/>
  <c r="W19" i="4"/>
  <c r="AA15" i="4"/>
  <c r="V12" i="4"/>
  <c r="Z8" i="4"/>
  <c r="AD4" i="4"/>
  <c r="X139" i="21"/>
  <c r="AB135" i="21"/>
  <c r="W132" i="21"/>
  <c r="AA128" i="21"/>
  <c r="V125" i="21"/>
  <c r="Z121" i="21"/>
  <c r="U118" i="21"/>
  <c r="Y114" i="21"/>
  <c r="AC110" i="21"/>
  <c r="X107" i="21"/>
  <c r="AB103" i="21"/>
  <c r="W100" i="21"/>
  <c r="AA96" i="21"/>
  <c r="V93" i="21"/>
  <c r="Z89" i="21"/>
  <c r="U86" i="21"/>
  <c r="Y82" i="21"/>
  <c r="AC78" i="21"/>
  <c r="X75" i="21"/>
  <c r="AB71" i="21"/>
  <c r="W68" i="21"/>
  <c r="I21" i="11" s="1"/>
  <c r="AA64" i="21"/>
  <c r="V61" i="21"/>
  <c r="Z56" i="21"/>
  <c r="AB53" i="21"/>
  <c r="W51" i="21"/>
  <c r="W49" i="21"/>
  <c r="AA46" i="21"/>
  <c r="V44" i="21"/>
  <c r="V42" i="21"/>
  <c r="Z39" i="21"/>
  <c r="U37" i="21"/>
  <c r="U35" i="21"/>
  <c r="Y32" i="21"/>
  <c r="AC29" i="21"/>
  <c r="AC27" i="21"/>
  <c r="X25" i="21"/>
  <c r="AB22" i="21"/>
  <c r="AB20" i="21"/>
  <c r="W18" i="21"/>
  <c r="AA14" i="21"/>
  <c r="AB13" i="21"/>
  <c r="AC12" i="21"/>
  <c r="U12" i="21"/>
  <c r="V11" i="21"/>
  <c r="W10" i="21"/>
  <c r="X9" i="21"/>
  <c r="Y8" i="21"/>
  <c r="Z7" i="21"/>
  <c r="AA6" i="21"/>
  <c r="AC140" i="3"/>
  <c r="AW140" i="3" s="1"/>
  <c r="AD139" i="3"/>
  <c r="AX139" i="3" s="1"/>
  <c r="V139" i="3"/>
  <c r="AP139" i="3" s="1"/>
  <c r="W138" i="3"/>
  <c r="AQ138" i="3" s="1"/>
  <c r="W136" i="3"/>
  <c r="X135" i="3"/>
  <c r="Y134" i="3"/>
  <c r="Y133" i="3"/>
  <c r="Z132" i="3"/>
  <c r="AA131" i="3"/>
  <c r="AB130" i="3"/>
  <c r="AC129" i="3"/>
  <c r="AD128" i="3"/>
  <c r="V128" i="3"/>
  <c r="W127" i="3"/>
  <c r="X126" i="3"/>
  <c r="Y125" i="3"/>
  <c r="Z124" i="3"/>
  <c r="AA123" i="3"/>
  <c r="AB122" i="3"/>
  <c r="AC121" i="3"/>
  <c r="AD120" i="3"/>
  <c r="V120" i="3"/>
  <c r="W119" i="3"/>
  <c r="X118" i="3"/>
  <c r="Y117" i="3"/>
  <c r="Z116" i="3"/>
  <c r="AA115" i="3"/>
  <c r="AB114" i="3"/>
  <c r="AC113" i="3"/>
  <c r="AD112" i="3"/>
  <c r="V112" i="3"/>
  <c r="W111" i="3"/>
  <c r="X110" i="3"/>
  <c r="Y109" i="3"/>
  <c r="Z108" i="3"/>
  <c r="AA107" i="3"/>
  <c r="AB106" i="3"/>
  <c r="AC105" i="3"/>
  <c r="AD104" i="3"/>
  <c r="V104" i="3"/>
  <c r="W103" i="3"/>
  <c r="X102" i="3"/>
  <c r="Y101" i="3"/>
  <c r="Z100" i="3"/>
  <c r="AA99" i="3"/>
  <c r="AB98" i="3"/>
  <c r="AC97" i="3"/>
  <c r="AD96" i="3"/>
  <c r="V96" i="3"/>
  <c r="W95" i="3"/>
  <c r="X94" i="3"/>
  <c r="Y93" i="3"/>
  <c r="Z92" i="3"/>
  <c r="AA91" i="3"/>
  <c r="AB90" i="3"/>
  <c r="AC89" i="3"/>
  <c r="AD88" i="3"/>
  <c r="V88" i="3"/>
  <c r="W87" i="3"/>
  <c r="X86" i="3"/>
  <c r="Y85" i="3"/>
  <c r="Z84" i="3"/>
  <c r="AA83" i="3"/>
  <c r="AB82" i="3"/>
  <c r="AC81" i="3"/>
  <c r="AD80" i="3"/>
  <c r="V80" i="3"/>
  <c r="W79" i="3"/>
  <c r="X78" i="3"/>
  <c r="X77" i="3"/>
  <c r="V76" i="3"/>
  <c r="AD74" i="3"/>
  <c r="AD73" i="3"/>
  <c r="V73" i="3"/>
  <c r="W72" i="3"/>
  <c r="V71" i="3"/>
  <c r="W70" i="3"/>
  <c r="X69" i="3"/>
  <c r="Y67" i="3"/>
  <c r="Z66" i="3"/>
  <c r="AA65" i="3"/>
  <c r="AB64" i="3"/>
  <c r="AC63" i="3"/>
  <c r="AD62" i="3"/>
  <c r="V62" i="3"/>
  <c r="W61" i="3"/>
  <c r="X59" i="3"/>
  <c r="Y58" i="3"/>
  <c r="Z57" i="3"/>
  <c r="AA56" i="3"/>
  <c r="AB55" i="3"/>
  <c r="AC54" i="3"/>
  <c r="AD53" i="3"/>
  <c r="V53" i="3"/>
  <c r="W52" i="3"/>
  <c r="X51" i="3"/>
  <c r="Y50" i="3"/>
  <c r="Z49" i="3"/>
  <c r="AA48" i="3"/>
  <c r="AB47" i="3"/>
  <c r="AC46" i="3"/>
  <c r="AD45" i="3"/>
  <c r="V45" i="3"/>
  <c r="W44" i="3"/>
  <c r="X43" i="3"/>
  <c r="Y42" i="3"/>
  <c r="Z41" i="3"/>
  <c r="AA40" i="3"/>
  <c r="AB39" i="3"/>
  <c r="AC38" i="3"/>
  <c r="AD37" i="3"/>
  <c r="V37" i="3"/>
  <c r="W36" i="3"/>
  <c r="X35" i="3"/>
  <c r="Y34" i="3"/>
  <c r="Z33" i="3"/>
  <c r="AA32" i="3"/>
  <c r="AB31" i="3"/>
  <c r="AC30" i="3"/>
  <c r="AD29" i="3"/>
  <c r="V29" i="3"/>
  <c r="W28" i="3"/>
  <c r="X27" i="3"/>
  <c r="Y26" i="3"/>
  <c r="Z25" i="3"/>
  <c r="AA24" i="3"/>
  <c r="AB23" i="3"/>
  <c r="AC22" i="3"/>
  <c r="AD21" i="3"/>
  <c r="V21" i="3"/>
  <c r="W20" i="3"/>
  <c r="X19" i="3"/>
  <c r="Y18" i="3"/>
  <c r="Z16" i="3"/>
  <c r="AA15" i="3"/>
  <c r="AB14" i="3"/>
  <c r="AC13" i="3"/>
  <c r="AD12" i="3"/>
  <c r="V12" i="3"/>
  <c r="W11" i="3"/>
  <c r="X10" i="3"/>
  <c r="Y9" i="3"/>
  <c r="Z8" i="3"/>
  <c r="AA7" i="3"/>
  <c r="AB6" i="3"/>
  <c r="AB5" i="20"/>
  <c r="AD184" i="2"/>
  <c r="AX184" i="2" s="1"/>
  <c r="V184" i="2"/>
  <c r="W182" i="2"/>
  <c r="AQ182" i="2" s="1"/>
  <c r="X181" i="2"/>
  <c r="AR181" i="2" s="1"/>
  <c r="Y180" i="2"/>
  <c r="AS180" i="2" s="1"/>
  <c r="Z179" i="2"/>
  <c r="AT179" i="2" s="1"/>
  <c r="AA177" i="2"/>
  <c r="AU177" i="2" s="1"/>
  <c r="AB176" i="2"/>
  <c r="AV176" i="2" s="1"/>
  <c r="AC175" i="2"/>
  <c r="AW175" i="2" s="1"/>
  <c r="AD173" i="2"/>
  <c r="V173" i="2"/>
  <c r="W172" i="2"/>
  <c r="X171" i="2"/>
  <c r="Y170" i="2"/>
  <c r="Z169" i="2"/>
  <c r="AA168" i="2"/>
  <c r="AB167" i="2"/>
  <c r="AC166" i="2"/>
  <c r="AD165" i="2"/>
  <c r="V165" i="2"/>
  <c r="W164" i="2"/>
  <c r="X163" i="2"/>
  <c r="Y162" i="2"/>
  <c r="Z161" i="2"/>
  <c r="AA160" i="2"/>
  <c r="AB159" i="2"/>
  <c r="AC158" i="2"/>
  <c r="AD157" i="2"/>
  <c r="V157" i="2"/>
  <c r="W156" i="2"/>
  <c r="X155" i="2"/>
  <c r="Y154" i="2"/>
  <c r="Z153" i="2"/>
  <c r="AA152" i="2"/>
  <c r="AB151" i="2"/>
  <c r="AC149" i="2"/>
  <c r="AD148" i="2"/>
  <c r="V148" i="2"/>
  <c r="W147" i="2"/>
  <c r="X146" i="2"/>
  <c r="Y145" i="2"/>
  <c r="Z144" i="2"/>
  <c r="AA143" i="2"/>
  <c r="AB142" i="2"/>
  <c r="AC141" i="2"/>
  <c r="AD139" i="2"/>
  <c r="V139" i="2"/>
  <c r="W138" i="2"/>
  <c r="X137" i="2"/>
  <c r="Y136" i="2"/>
  <c r="Z135" i="2"/>
  <c r="AA134" i="2"/>
  <c r="AB133" i="2"/>
  <c r="AC132" i="2"/>
  <c r="AD131" i="2"/>
  <c r="V131" i="2"/>
  <c r="W130" i="2"/>
  <c r="X129" i="2"/>
  <c r="Y128" i="2"/>
  <c r="Z127" i="2"/>
  <c r="AA126" i="2"/>
  <c r="AB125" i="2"/>
  <c r="AC124" i="2"/>
  <c r="AD123" i="2"/>
  <c r="V123" i="2"/>
  <c r="W122" i="2"/>
  <c r="X121" i="2"/>
  <c r="Y120" i="2"/>
  <c r="Z119" i="2"/>
  <c r="AA118" i="2"/>
  <c r="AB117" i="2"/>
  <c r="AC116" i="2"/>
  <c r="AD115" i="2"/>
  <c r="V115" i="2"/>
  <c r="W114" i="2"/>
  <c r="X113" i="2"/>
  <c r="Y112" i="2"/>
  <c r="Z111" i="2"/>
  <c r="AA110" i="2"/>
  <c r="AB109" i="2"/>
  <c r="AC108" i="2"/>
  <c r="AD107" i="2"/>
  <c r="V107" i="2"/>
  <c r="W106" i="2"/>
  <c r="X105" i="2"/>
  <c r="Y104" i="2"/>
  <c r="Z103" i="2"/>
  <c r="AA102" i="2"/>
  <c r="AB101" i="2"/>
  <c r="AC100" i="2"/>
  <c r="AD99" i="2"/>
  <c r="V99" i="2"/>
  <c r="W98" i="2"/>
  <c r="X97" i="2"/>
  <c r="Y96" i="2"/>
  <c r="Z95" i="2"/>
  <c r="AA94" i="2"/>
  <c r="AB93" i="2"/>
  <c r="AC92" i="2"/>
  <c r="AD91" i="2"/>
  <c r="V91" i="2"/>
  <c r="W90" i="2"/>
  <c r="X89" i="2"/>
  <c r="Y88" i="2"/>
  <c r="Z87" i="2"/>
  <c r="AA86" i="2"/>
  <c r="AB85" i="2"/>
  <c r="AC84" i="2"/>
  <c r="Y128" i="4"/>
  <c r="AD77" i="4"/>
  <c r="Z49" i="4"/>
  <c r="V20" i="4"/>
  <c r="Z129" i="21"/>
  <c r="V101" i="21"/>
  <c r="AA72" i="21"/>
  <c r="Y47" i="21"/>
  <c r="V28" i="21"/>
  <c r="W12" i="21"/>
  <c r="W140" i="3"/>
  <c r="AQ140" i="3" s="1"/>
  <c r="AC131" i="3"/>
  <c r="AB124" i="3"/>
  <c r="AA117" i="3"/>
  <c r="Z110" i="3"/>
  <c r="Y103" i="3"/>
  <c r="X96" i="3"/>
  <c r="W89" i="3"/>
  <c r="V82" i="3"/>
  <c r="W74" i="3"/>
  <c r="AC65" i="3"/>
  <c r="AB57" i="3"/>
  <c r="AA50" i="3"/>
  <c r="Z43" i="3"/>
  <c r="Y36" i="3"/>
  <c r="X29" i="3"/>
  <c r="W22" i="3"/>
  <c r="V14" i="3"/>
  <c r="AD6" i="3"/>
  <c r="AC177" i="2"/>
  <c r="AW177" i="2" s="1"/>
  <c r="AB169" i="2"/>
  <c r="AA162" i="2"/>
  <c r="Z155" i="2"/>
  <c r="Y147" i="2"/>
  <c r="X139" i="2"/>
  <c r="W132" i="2"/>
  <c r="V125" i="2"/>
  <c r="AD117" i="2"/>
  <c r="AC110" i="2"/>
  <c r="AB103" i="2"/>
  <c r="AA96" i="2"/>
  <c r="Z89" i="2"/>
  <c r="W86" i="2"/>
  <c r="Y84" i="2"/>
  <c r="Z83" i="2"/>
  <c r="AA82" i="2"/>
  <c r="AB81" i="2"/>
  <c r="AC80" i="2"/>
  <c r="AD79" i="2"/>
  <c r="V79" i="2"/>
  <c r="W78" i="2"/>
  <c r="X77" i="2"/>
  <c r="Y76" i="2"/>
  <c r="Z75" i="2"/>
  <c r="AA74" i="2"/>
  <c r="AB73" i="2"/>
  <c r="AC72" i="2"/>
  <c r="AD71" i="2"/>
  <c r="V71" i="2"/>
  <c r="W70" i="2"/>
  <c r="X69" i="2"/>
  <c r="Y67" i="2"/>
  <c r="Z66" i="2"/>
  <c r="AA65" i="2"/>
  <c r="AU65" i="2" s="1"/>
  <c r="AB64" i="2"/>
  <c r="AC63" i="2"/>
  <c r="AD62" i="2"/>
  <c r="V62" i="2"/>
  <c r="W61" i="2"/>
  <c r="X60" i="2"/>
  <c r="Y59" i="2"/>
  <c r="Z58" i="2"/>
  <c r="AA57" i="2"/>
  <c r="AB56" i="2"/>
  <c r="AC55" i="2"/>
  <c r="AD54" i="2"/>
  <c r="V54" i="2"/>
  <c r="W53" i="2"/>
  <c r="X52" i="2"/>
  <c r="Y51" i="2"/>
  <c r="Z50" i="2"/>
  <c r="AA49" i="2"/>
  <c r="AB48" i="2"/>
  <c r="AC47" i="2"/>
  <c r="AD46" i="2"/>
  <c r="V46" i="2"/>
  <c r="W45" i="2"/>
  <c r="X44" i="2"/>
  <c r="Y43" i="2"/>
  <c r="Z42" i="2"/>
  <c r="AB40" i="2"/>
  <c r="AC39" i="2"/>
  <c r="AD38" i="2"/>
  <c r="V38" i="2"/>
  <c r="W37" i="2"/>
  <c r="X36" i="2"/>
  <c r="Y35" i="2"/>
  <c r="Z34" i="2"/>
  <c r="AA33" i="2"/>
  <c r="AB32" i="2"/>
  <c r="AC31" i="2"/>
  <c r="AD30" i="2"/>
  <c r="V30" i="2"/>
  <c r="W29" i="2"/>
  <c r="X28" i="2"/>
  <c r="Y27" i="2"/>
  <c r="Z26" i="2"/>
  <c r="AA25" i="2"/>
  <c r="AB24" i="2"/>
  <c r="AC23" i="2"/>
  <c r="AD22" i="2"/>
  <c r="V22" i="2"/>
  <c r="W21" i="2"/>
  <c r="Y19" i="2"/>
  <c r="Z18" i="2"/>
  <c r="AA17" i="2"/>
  <c r="AB16" i="2"/>
  <c r="AC15" i="2"/>
  <c r="AD14" i="2"/>
  <c r="V14" i="2"/>
  <c r="W13" i="2"/>
  <c r="X12" i="2"/>
  <c r="Y11" i="2"/>
  <c r="Z10" i="2"/>
  <c r="AA9" i="2"/>
  <c r="AB8" i="2"/>
  <c r="AC7" i="2"/>
  <c r="AD6" i="2"/>
  <c r="V6" i="2"/>
  <c r="W5" i="2"/>
  <c r="V59" i="2"/>
  <c r="AA46" i="2"/>
  <c r="Y40" i="2"/>
  <c r="AC36" i="2"/>
  <c r="X33" i="2"/>
  <c r="AB29" i="2"/>
  <c r="X25" i="2"/>
  <c r="AA22" i="2"/>
  <c r="AD19" i="2"/>
  <c r="Y16" i="2"/>
  <c r="AD11" i="2"/>
  <c r="Z7" i="2"/>
  <c r="W35" i="21"/>
  <c r="AA120" i="2"/>
  <c r="AA77" i="2"/>
  <c r="AB67" i="2"/>
  <c r="Z61" i="2"/>
  <c r="W56" i="2"/>
  <c r="W24" i="2"/>
  <c r="AA83" i="22"/>
  <c r="X121" i="4"/>
  <c r="Y74" i="4"/>
  <c r="AD45" i="4"/>
  <c r="Z16" i="4"/>
  <c r="U126" i="21"/>
  <c r="Z97" i="21"/>
  <c r="V69" i="21"/>
  <c r="AC44" i="21"/>
  <c r="V26" i="21"/>
  <c r="X11" i="21"/>
  <c r="X139" i="3"/>
  <c r="AR139" i="3" s="1"/>
  <c r="AD130" i="3"/>
  <c r="AC123" i="3"/>
  <c r="AB116" i="3"/>
  <c r="AA109" i="3"/>
  <c r="Z102" i="3"/>
  <c r="Y95" i="3"/>
  <c r="X88" i="3"/>
  <c r="W81" i="3"/>
  <c r="X73" i="3"/>
  <c r="AD64" i="3"/>
  <c r="AC56" i="3"/>
  <c r="AB49" i="3"/>
  <c r="AA42" i="3"/>
  <c r="Z35" i="3"/>
  <c r="Y28" i="3"/>
  <c r="X21" i="3"/>
  <c r="W13" i="3"/>
  <c r="V6" i="3"/>
  <c r="AD176" i="2"/>
  <c r="AX176" i="2" s="1"/>
  <c r="AC168" i="2"/>
  <c r="AB161" i="2"/>
  <c r="AA154" i="2"/>
  <c r="Z146" i="2"/>
  <c r="Y138" i="2"/>
  <c r="X131" i="2"/>
  <c r="W124" i="2"/>
  <c r="V117" i="2"/>
  <c r="AD109" i="2"/>
  <c r="AC102" i="2"/>
  <c r="AB95" i="2"/>
  <c r="AA88" i="2"/>
  <c r="V86" i="2"/>
  <c r="X84" i="2"/>
  <c r="Y83" i="2"/>
  <c r="Z82" i="2"/>
  <c r="AA81" i="2"/>
  <c r="AB80" i="2"/>
  <c r="AC79" i="2"/>
  <c r="AD78" i="2"/>
  <c r="V78" i="2"/>
  <c r="W77" i="2"/>
  <c r="X76" i="2"/>
  <c r="Y75" i="2"/>
  <c r="Z74" i="2"/>
  <c r="AA73" i="2"/>
  <c r="AB72" i="2"/>
  <c r="AC71" i="2"/>
  <c r="AD70" i="2"/>
  <c r="V70" i="2"/>
  <c r="W69" i="2"/>
  <c r="X67" i="2"/>
  <c r="Y66" i="2"/>
  <c r="Z65" i="2"/>
  <c r="AT65" i="2" s="1"/>
  <c r="AA64" i="2"/>
  <c r="AB63" i="2"/>
  <c r="AC62" i="2"/>
  <c r="AD61" i="2"/>
  <c r="V61" i="2"/>
  <c r="W60" i="2"/>
  <c r="X59" i="2"/>
  <c r="Y58" i="2"/>
  <c r="Z57" i="2"/>
  <c r="AA56" i="2"/>
  <c r="AB55" i="2"/>
  <c r="AC54" i="2"/>
  <c r="AD53" i="2"/>
  <c r="V53" i="2"/>
  <c r="W52" i="2"/>
  <c r="X51" i="2"/>
  <c r="Y50" i="2"/>
  <c r="Z49" i="2"/>
  <c r="AA48" i="2"/>
  <c r="AB47" i="2"/>
  <c r="AC46" i="2"/>
  <c r="AD45" i="2"/>
  <c r="V45" i="2"/>
  <c r="W44" i="2"/>
  <c r="X43" i="2"/>
  <c r="Y42" i="2"/>
  <c r="AA40" i="2"/>
  <c r="AB39" i="2"/>
  <c r="AC38" i="2"/>
  <c r="AD37" i="2"/>
  <c r="V37" i="2"/>
  <c r="W36" i="2"/>
  <c r="X35" i="2"/>
  <c r="Y34" i="2"/>
  <c r="Z33" i="2"/>
  <c r="AA32" i="2"/>
  <c r="AB31" i="2"/>
  <c r="AC30" i="2"/>
  <c r="AD29" i="2"/>
  <c r="V29" i="2"/>
  <c r="W28" i="2"/>
  <c r="X27" i="2"/>
  <c r="Y26" i="2"/>
  <c r="Z25" i="2"/>
  <c r="AA24" i="2"/>
  <c r="AB23" i="2"/>
  <c r="AC22" i="2"/>
  <c r="AD21" i="2"/>
  <c r="V21" i="2"/>
  <c r="W20" i="2"/>
  <c r="X19" i="2"/>
  <c r="Y18" i="2"/>
  <c r="Z17" i="2"/>
  <c r="AA16" i="2"/>
  <c r="AB15" i="2"/>
  <c r="AC14" i="2"/>
  <c r="AD13" i="2"/>
  <c r="V13" i="2"/>
  <c r="W12" i="2"/>
  <c r="X11" i="2"/>
  <c r="Y10" i="2"/>
  <c r="Z9" i="2"/>
  <c r="AA8" i="2"/>
  <c r="AB7" i="2"/>
  <c r="AC6" i="2"/>
  <c r="AD5" i="2"/>
  <c r="X5" i="2"/>
  <c r="W58" i="2"/>
  <c r="X49" i="2"/>
  <c r="AC44" i="2"/>
  <c r="W42" i="2"/>
  <c r="AA38" i="2"/>
  <c r="AD35" i="2"/>
  <c r="W34" i="2"/>
  <c r="AA30" i="2"/>
  <c r="V27" i="2"/>
  <c r="Y24" i="2"/>
  <c r="AB21" i="2"/>
  <c r="V19" i="2"/>
  <c r="Z15" i="2"/>
  <c r="AC12" i="2"/>
  <c r="X9" i="2"/>
  <c r="AA6" i="2"/>
  <c r="X83" i="21"/>
  <c r="X99" i="2"/>
  <c r="W73" i="2"/>
  <c r="Y62" i="2"/>
  <c r="X55" i="2"/>
  <c r="V49" i="2"/>
  <c r="AB43" i="2"/>
  <c r="Z37" i="2"/>
  <c r="W32" i="2"/>
  <c r="AB27" i="2"/>
  <c r="Y22" i="2"/>
  <c r="AD17" i="2"/>
  <c r="Z13" i="2"/>
  <c r="AD9" i="2"/>
  <c r="AB223" i="4"/>
  <c r="W114" i="4"/>
  <c r="AC70" i="4"/>
  <c r="Y42" i="4"/>
  <c r="AD12" i="4"/>
  <c r="Y122" i="21"/>
  <c r="U94" i="21"/>
  <c r="Z65" i="21"/>
  <c r="X42" i="21"/>
  <c r="Z23" i="21"/>
  <c r="Y10" i="21"/>
  <c r="Y138" i="3"/>
  <c r="AS138" i="3" s="1"/>
  <c r="V130" i="3"/>
  <c r="AD122" i="3"/>
  <c r="AC115" i="3"/>
  <c r="AB108" i="3"/>
  <c r="AA101" i="3"/>
  <c r="Z94" i="3"/>
  <c r="Y87" i="3"/>
  <c r="X80" i="3"/>
  <c r="Y72" i="3"/>
  <c r="V64" i="3"/>
  <c r="AD55" i="3"/>
  <c r="AC48" i="3"/>
  <c r="AB41" i="3"/>
  <c r="AA34" i="3"/>
  <c r="Z27" i="3"/>
  <c r="Y20" i="3"/>
  <c r="X12" i="3"/>
  <c r="V5" i="20"/>
  <c r="V176" i="2"/>
  <c r="AP176" i="2" s="1"/>
  <c r="AD167" i="2"/>
  <c r="AC160" i="2"/>
  <c r="AB153" i="2"/>
  <c r="AA145" i="2"/>
  <c r="Z137" i="2"/>
  <c r="Y130" i="2"/>
  <c r="X123" i="2"/>
  <c r="W116" i="2"/>
  <c r="V109" i="2"/>
  <c r="AD101" i="2"/>
  <c r="AC94" i="2"/>
  <c r="W88" i="2"/>
  <c r="AD85" i="2"/>
  <c r="W84" i="2"/>
  <c r="X83" i="2"/>
  <c r="Y82" i="2"/>
  <c r="Z81" i="2"/>
  <c r="AA80" i="2"/>
  <c r="AB79" i="2"/>
  <c r="AC78" i="2"/>
  <c r="AD77" i="2"/>
  <c r="V77" i="2"/>
  <c r="W76" i="2"/>
  <c r="X75" i="2"/>
  <c r="Y74" i="2"/>
  <c r="Z73" i="2"/>
  <c r="AA72" i="2"/>
  <c r="AB71" i="2"/>
  <c r="AC70" i="2"/>
  <c r="AD69" i="2"/>
  <c r="V69" i="2"/>
  <c r="W67" i="2"/>
  <c r="X66" i="2"/>
  <c r="Y65" i="2"/>
  <c r="Z64" i="2"/>
  <c r="AA63" i="2"/>
  <c r="AB62" i="2"/>
  <c r="AC61" i="2"/>
  <c r="AD60" i="2"/>
  <c r="V60" i="2"/>
  <c r="W59" i="2"/>
  <c r="X58" i="2"/>
  <c r="Y57" i="2"/>
  <c r="Z56" i="2"/>
  <c r="AA55" i="2"/>
  <c r="AB54" i="2"/>
  <c r="AC53" i="2"/>
  <c r="AD52" i="2"/>
  <c r="V52" i="2"/>
  <c r="W51" i="2"/>
  <c r="X50" i="2"/>
  <c r="Y49" i="2"/>
  <c r="Z48" i="2"/>
  <c r="AA47" i="2"/>
  <c r="AB46" i="2"/>
  <c r="AC45" i="2"/>
  <c r="AD44" i="2"/>
  <c r="V44" i="2"/>
  <c r="W43" i="2"/>
  <c r="X42" i="2"/>
  <c r="Z40" i="2"/>
  <c r="AA39" i="2"/>
  <c r="AB38" i="2"/>
  <c r="AC37" i="2"/>
  <c r="AD36" i="2"/>
  <c r="V36" i="2"/>
  <c r="W35" i="2"/>
  <c r="X34" i="2"/>
  <c r="Y33" i="2"/>
  <c r="Z32" i="2"/>
  <c r="AA31" i="2"/>
  <c r="AB30" i="2"/>
  <c r="AC29" i="2"/>
  <c r="AD28" i="2"/>
  <c r="V28" i="2"/>
  <c r="W27" i="2"/>
  <c r="X26" i="2"/>
  <c r="Y25" i="2"/>
  <c r="Z24" i="2"/>
  <c r="AA23" i="2"/>
  <c r="AB22" i="2"/>
  <c r="AC21" i="2"/>
  <c r="AD20" i="2"/>
  <c r="V20" i="2"/>
  <c r="W19" i="2"/>
  <c r="X18" i="2"/>
  <c r="Y17" i="2"/>
  <c r="Z16" i="2"/>
  <c r="AA15" i="2"/>
  <c r="AB14" i="2"/>
  <c r="AC13" i="2"/>
  <c r="AD12" i="2"/>
  <c r="V12" i="2"/>
  <c r="W11" i="2"/>
  <c r="X10" i="2"/>
  <c r="Y9" i="2"/>
  <c r="Z8" i="2"/>
  <c r="AA7" i="2"/>
  <c r="AB6" i="2"/>
  <c r="AC5" i="2"/>
  <c r="AD59" i="2"/>
  <c r="X57" i="2"/>
  <c r="Y56" i="2"/>
  <c r="Z55" i="2"/>
  <c r="AA54" i="2"/>
  <c r="AB53" i="2"/>
  <c r="AC52" i="2"/>
  <c r="AD51" i="2"/>
  <c r="V51" i="2"/>
  <c r="W50" i="2"/>
  <c r="Y48" i="2"/>
  <c r="Z47" i="2"/>
  <c r="AB45" i="2"/>
  <c r="AD43" i="2"/>
  <c r="V43" i="2"/>
  <c r="Z39" i="2"/>
  <c r="AB37" i="2"/>
  <c r="V35" i="2"/>
  <c r="Z31" i="2"/>
  <c r="AC28" i="2"/>
  <c r="W26" i="2"/>
  <c r="Z23" i="2"/>
  <c r="AC20" i="2"/>
  <c r="W18" i="2"/>
  <c r="X17" i="2"/>
  <c r="AB13" i="2"/>
  <c r="W10" i="2"/>
  <c r="Y8" i="2"/>
  <c r="W60" i="4"/>
  <c r="W158" i="2"/>
  <c r="V87" i="2"/>
  <c r="X80" i="2"/>
  <c r="AC75" i="2"/>
  <c r="Y71" i="2"/>
  <c r="AD65" i="2"/>
  <c r="AX65" i="2" s="1"/>
  <c r="X63" i="2"/>
  <c r="AC58" i="2"/>
  <c r="V57" i="2"/>
  <c r="AA52" i="2"/>
  <c r="AC50" i="2"/>
  <c r="Y46" i="2"/>
  <c r="AC42" i="2"/>
  <c r="W40" i="2"/>
  <c r="AA36" i="2"/>
  <c r="AB35" i="2"/>
  <c r="V33" i="2"/>
  <c r="X31" i="2"/>
  <c r="AA28" i="2"/>
  <c r="AC26" i="2"/>
  <c r="X23" i="2"/>
  <c r="AB19" i="2"/>
  <c r="W16" i="2"/>
  <c r="AA12" i="2"/>
  <c r="W8" i="2"/>
  <c r="AC166" i="4"/>
  <c r="V107" i="4"/>
  <c r="X67" i="4"/>
  <c r="AC38" i="4"/>
  <c r="Y9" i="4"/>
  <c r="AC118" i="21"/>
  <c r="Y90" i="21"/>
  <c r="U62" i="21"/>
  <c r="X40" i="21"/>
  <c r="U21" i="21"/>
  <c r="Z9" i="21"/>
  <c r="Y136" i="3"/>
  <c r="W129" i="3"/>
  <c r="V122" i="3"/>
  <c r="AD114" i="3"/>
  <c r="AC107" i="3"/>
  <c r="AB100" i="3"/>
  <c r="AA93" i="3"/>
  <c r="Z86" i="3"/>
  <c r="Y79" i="3"/>
  <c r="X71" i="3"/>
  <c r="W63" i="3"/>
  <c r="V55" i="3"/>
  <c r="AD47" i="3"/>
  <c r="AC40" i="3"/>
  <c r="AB33" i="3"/>
  <c r="AA26" i="3"/>
  <c r="Z19" i="3"/>
  <c r="Y11" i="3"/>
  <c r="X184" i="2"/>
  <c r="AR184" i="2" s="1"/>
  <c r="W175" i="2"/>
  <c r="AQ175" i="2" s="1"/>
  <c r="V167" i="2"/>
  <c r="AD159" i="2"/>
  <c r="AC152" i="2"/>
  <c r="AB144" i="2"/>
  <c r="AA136" i="2"/>
  <c r="Z129" i="2"/>
  <c r="Y122" i="2"/>
  <c r="X115" i="2"/>
  <c r="W108" i="2"/>
  <c r="V101" i="2"/>
  <c r="AD93" i="2"/>
  <c r="AB87" i="2"/>
  <c r="Z85" i="2"/>
  <c r="V84" i="2"/>
  <c r="W83" i="2"/>
  <c r="X82" i="2"/>
  <c r="Y81" i="2"/>
  <c r="Z80" i="2"/>
  <c r="AA79" i="2"/>
  <c r="AB78" i="2"/>
  <c r="AC77" i="2"/>
  <c r="AD76" i="2"/>
  <c r="V76" i="2"/>
  <c r="W75" i="2"/>
  <c r="X74" i="2"/>
  <c r="Y73" i="2"/>
  <c r="Z72" i="2"/>
  <c r="AA71" i="2"/>
  <c r="AB70" i="2"/>
  <c r="AC69" i="2"/>
  <c r="AD67" i="2"/>
  <c r="V67" i="2"/>
  <c r="W66" i="2"/>
  <c r="X65" i="2"/>
  <c r="AR65" i="2" s="1"/>
  <c r="Y64" i="2"/>
  <c r="Z63" i="2"/>
  <c r="AA62" i="2"/>
  <c r="AB61" i="2"/>
  <c r="AC60" i="2"/>
  <c r="AC156" i="4"/>
  <c r="AD99" i="4"/>
  <c r="AB63" i="4"/>
  <c r="X35" i="4"/>
  <c r="AC6" i="4"/>
  <c r="X115" i="21"/>
  <c r="AC86" i="21"/>
  <c r="Y57" i="21"/>
  <c r="AB37" i="21"/>
  <c r="U19" i="21"/>
  <c r="AA8" i="21"/>
  <c r="Z135" i="3"/>
  <c r="X128" i="3"/>
  <c r="W121" i="3"/>
  <c r="V114" i="3"/>
  <c r="AD106" i="3"/>
  <c r="AC99" i="3"/>
  <c r="AB92" i="3"/>
  <c r="AA85" i="3"/>
  <c r="Z78" i="3"/>
  <c r="Y70" i="3"/>
  <c r="X62" i="3"/>
  <c r="W54" i="3"/>
  <c r="V47" i="3"/>
  <c r="AD39" i="3"/>
  <c r="AC32" i="3"/>
  <c r="AB25" i="3"/>
  <c r="AA18" i="3"/>
  <c r="Z10" i="3"/>
  <c r="Y182" i="2"/>
  <c r="AS182" i="2" s="1"/>
  <c r="X173" i="2"/>
  <c r="W166" i="2"/>
  <c r="V159" i="2"/>
  <c r="AD151" i="2"/>
  <c r="AC143" i="2"/>
  <c r="AB135" i="2"/>
  <c r="AA128" i="2"/>
  <c r="Z121" i="2"/>
  <c r="Y114" i="2"/>
  <c r="X107" i="2"/>
  <c r="W100" i="2"/>
  <c r="V93" i="2"/>
  <c r="X87" i="2"/>
  <c r="X85" i="2"/>
  <c r="AD83" i="2"/>
  <c r="V83" i="2"/>
  <c r="W82" i="2"/>
  <c r="X81" i="2"/>
  <c r="Y80" i="2"/>
  <c r="Z79" i="2"/>
  <c r="AA78" i="2"/>
  <c r="AB77" i="2"/>
  <c r="AC76" i="2"/>
  <c r="AD75" i="2"/>
  <c r="V75" i="2"/>
  <c r="W74" i="2"/>
  <c r="X73" i="2"/>
  <c r="Y72" i="2"/>
  <c r="Z71" i="2"/>
  <c r="AA70" i="2"/>
  <c r="AB69" i="2"/>
  <c r="AC67" i="2"/>
  <c r="AD66" i="2"/>
  <c r="V66" i="2"/>
  <c r="W65" i="2"/>
  <c r="AQ65" i="2" s="1"/>
  <c r="X64" i="2"/>
  <c r="Y63" i="2"/>
  <c r="Z62" i="2"/>
  <c r="AA61" i="2"/>
  <c r="AB60" i="2"/>
  <c r="AC59" i="2"/>
  <c r="AD58" i="2"/>
  <c r="V58" i="2"/>
  <c r="W57" i="2"/>
  <c r="X56" i="2"/>
  <c r="Y55" i="2"/>
  <c r="Z54" i="2"/>
  <c r="AA53" i="2"/>
  <c r="AB52" i="2"/>
  <c r="AC51" i="2"/>
  <c r="AD50" i="2"/>
  <c r="V50" i="2"/>
  <c r="W49" i="2"/>
  <c r="X48" i="2"/>
  <c r="Y47" i="2"/>
  <c r="Z46" i="2"/>
  <c r="AA45" i="2"/>
  <c r="AB44" i="2"/>
  <c r="AC43" i="2"/>
  <c r="AD42" i="2"/>
  <c r="V42" i="2"/>
  <c r="X40" i="2"/>
  <c r="Y39" i="2"/>
  <c r="Z38" i="2"/>
  <c r="AA37" i="2"/>
  <c r="AB36" i="2"/>
  <c r="AC35" i="2"/>
  <c r="AD34" i="2"/>
  <c r="V34" i="2"/>
  <c r="W33" i="2"/>
  <c r="X32" i="2"/>
  <c r="Y31" i="2"/>
  <c r="Z30" i="2"/>
  <c r="AA29" i="2"/>
  <c r="AB28" i="2"/>
  <c r="AC27" i="2"/>
  <c r="AD26" i="2"/>
  <c r="V26" i="2"/>
  <c r="W25" i="2"/>
  <c r="X24" i="2"/>
  <c r="Y23" i="2"/>
  <c r="Z22" i="2"/>
  <c r="AB20" i="2"/>
  <c r="AC19" i="2"/>
  <c r="AD18" i="2"/>
  <c r="V18" i="2"/>
  <c r="W17" i="2"/>
  <c r="X16" i="2"/>
  <c r="Y15" i="2"/>
  <c r="Z14" i="2"/>
  <c r="AA13" i="2"/>
  <c r="AB12" i="2"/>
  <c r="AC11" i="2"/>
  <c r="AD10" i="2"/>
  <c r="V10" i="2"/>
  <c r="W9" i="2"/>
  <c r="X8" i="2"/>
  <c r="Y7" i="2"/>
  <c r="Z6" i="2"/>
  <c r="AA5" i="2"/>
  <c r="AB149" i="4"/>
  <c r="AC92" i="4"/>
  <c r="W140" i="21"/>
  <c r="Z54" i="21"/>
  <c r="Y15" i="21"/>
  <c r="AB7" i="21"/>
  <c r="AA134" i="3"/>
  <c r="Y127" i="3"/>
  <c r="X120" i="3"/>
  <c r="W113" i="3"/>
  <c r="V106" i="3"/>
  <c r="AD98" i="3"/>
  <c r="AC91" i="3"/>
  <c r="AB84" i="3"/>
  <c r="AA77" i="3"/>
  <c r="Z69" i="3"/>
  <c r="Y61" i="3"/>
  <c r="X53" i="3"/>
  <c r="W46" i="3"/>
  <c r="V39" i="3"/>
  <c r="AD31" i="3"/>
  <c r="AC24" i="3"/>
  <c r="AA9" i="3"/>
  <c r="Z181" i="2"/>
  <c r="AT181" i="2" s="1"/>
  <c r="Y172" i="2"/>
  <c r="X165" i="2"/>
  <c r="AD142" i="2"/>
  <c r="AC134" i="2"/>
  <c r="AB127" i="2"/>
  <c r="Z113" i="2"/>
  <c r="Y106" i="2"/>
  <c r="W92" i="2"/>
  <c r="W85" i="2"/>
  <c r="AD82" i="2"/>
  <c r="V82" i="2"/>
  <c r="W81" i="2"/>
  <c r="Z78" i="2"/>
  <c r="AB76" i="2"/>
  <c r="V74" i="2"/>
  <c r="Z70" i="2"/>
  <c r="V65" i="2"/>
  <c r="AP65" i="2" s="1"/>
  <c r="AB59" i="2"/>
  <c r="Y54" i="2"/>
  <c r="AD49" i="2"/>
  <c r="AA44" i="2"/>
  <c r="X39" i="2"/>
  <c r="AC34" i="2"/>
  <c r="Y30" i="2"/>
  <c r="AD25" i="2"/>
  <c r="Z21" i="2"/>
  <c r="V17" i="2"/>
  <c r="Y14" i="2"/>
  <c r="AC10" i="2"/>
  <c r="X7" i="2"/>
  <c r="Z5" i="2"/>
  <c r="AA142" i="4"/>
  <c r="AB85" i="4"/>
  <c r="AA56" i="4"/>
  <c r="W28" i="4"/>
  <c r="AA136" i="21"/>
  <c r="W108" i="21"/>
  <c r="AB79" i="21"/>
  <c r="U52" i="21"/>
  <c r="W33" i="21"/>
  <c r="U14" i="21"/>
  <c r="AC6" i="21"/>
  <c r="AA133" i="3"/>
  <c r="Z126" i="3"/>
  <c r="Y119" i="3"/>
  <c r="X112" i="3"/>
  <c r="W105" i="3"/>
  <c r="V98" i="3"/>
  <c r="AD90" i="3"/>
  <c r="AC83" i="3"/>
  <c r="X76" i="3"/>
  <c r="AA67" i="3"/>
  <c r="Z59" i="3"/>
  <c r="Y52" i="3"/>
  <c r="X45" i="3"/>
  <c r="W38" i="3"/>
  <c r="V31" i="3"/>
  <c r="AD23" i="3"/>
  <c r="AC15" i="3"/>
  <c r="AB8" i="3"/>
  <c r="AA180" i="2"/>
  <c r="AU180" i="2" s="1"/>
  <c r="Z171" i="2"/>
  <c r="Y164" i="2"/>
  <c r="X157" i="2"/>
  <c r="W149" i="2"/>
  <c r="V142" i="2"/>
  <c r="AD133" i="2"/>
  <c r="AC126" i="2"/>
  <c r="AB119" i="2"/>
  <c r="AA112" i="2"/>
  <c r="Z105" i="2"/>
  <c r="Y98" i="2"/>
  <c r="X91" i="2"/>
  <c r="AC86" i="2"/>
  <c r="V85" i="2"/>
  <c r="AB83" i="2"/>
  <c r="AC82" i="2"/>
  <c r="AD81" i="2"/>
  <c r="V81" i="2"/>
  <c r="W80" i="2"/>
  <c r="X79" i="2"/>
  <c r="Y78" i="2"/>
  <c r="Z77" i="2"/>
  <c r="AA76" i="2"/>
  <c r="AB75" i="2"/>
  <c r="AC74" i="2"/>
  <c r="AD73" i="2"/>
  <c r="V73" i="2"/>
  <c r="W72" i="2"/>
  <c r="X71" i="2"/>
  <c r="Y70" i="2"/>
  <c r="Z69" i="2"/>
  <c r="AA67" i="2"/>
  <c r="AB66" i="2"/>
  <c r="AC65" i="2"/>
  <c r="AW65" i="2" s="1"/>
  <c r="AD64" i="2"/>
  <c r="V64" i="2"/>
  <c r="W63" i="2"/>
  <c r="X62" i="2"/>
  <c r="Y61" i="2"/>
  <c r="Z60" i="2"/>
  <c r="AA59" i="2"/>
  <c r="AB58" i="2"/>
  <c r="AC57" i="2"/>
  <c r="AD56" i="2"/>
  <c r="V56" i="2"/>
  <c r="W55" i="2"/>
  <c r="X54" i="2"/>
  <c r="Y53" i="2"/>
  <c r="Z52" i="2"/>
  <c r="AA51" i="2"/>
  <c r="AB50" i="2"/>
  <c r="AC49" i="2"/>
  <c r="AD48" i="2"/>
  <c r="V48" i="2"/>
  <c r="W47" i="2"/>
  <c r="X46" i="2"/>
  <c r="Y45" i="2"/>
  <c r="Z44" i="2"/>
  <c r="AA43" i="2"/>
  <c r="AB42" i="2"/>
  <c r="AD40" i="2"/>
  <c r="V40" i="2"/>
  <c r="W39" i="2"/>
  <c r="X38" i="2"/>
  <c r="Y37" i="2"/>
  <c r="Z36" i="2"/>
  <c r="AA35" i="2"/>
  <c r="AB34" i="2"/>
  <c r="AC33" i="2"/>
  <c r="AD32" i="2"/>
  <c r="V32" i="2"/>
  <c r="W31" i="2"/>
  <c r="X30" i="2"/>
  <c r="Y29" i="2"/>
  <c r="Z28" i="2"/>
  <c r="AA27" i="2"/>
  <c r="AB26" i="2"/>
  <c r="AC25" i="2"/>
  <c r="AD24" i="2"/>
  <c r="V24" i="2"/>
  <c r="W23" i="2"/>
  <c r="X22" i="2"/>
  <c r="Y21" i="2"/>
  <c r="Z20" i="2"/>
  <c r="AA19" i="2"/>
  <c r="AB18" i="2"/>
  <c r="AC17" i="2"/>
  <c r="AD16" i="2"/>
  <c r="V16" i="2"/>
  <c r="W15" i="2"/>
  <c r="X14" i="2"/>
  <c r="Y13" i="2"/>
  <c r="Z12" i="2"/>
  <c r="AA11" i="2"/>
  <c r="AB10" i="2"/>
  <c r="AC9" i="2"/>
  <c r="AD8" i="2"/>
  <c r="V8" i="2"/>
  <c r="W7" i="2"/>
  <c r="X6" i="2"/>
  <c r="Y5" i="2"/>
  <c r="AA18" i="2"/>
  <c r="Z11" i="2"/>
  <c r="AD7" i="2"/>
  <c r="V5" i="2"/>
  <c r="Y32" i="2"/>
  <c r="AA14" i="2"/>
  <c r="AB5" i="2"/>
  <c r="AB111" i="21"/>
  <c r="AB16" i="3"/>
  <c r="AA69" i="2"/>
  <c r="X47" i="2"/>
  <c r="Y38" i="2"/>
  <c r="AD33" i="2"/>
  <c r="Z29" i="2"/>
  <c r="V25" i="2"/>
  <c r="AA20" i="2"/>
  <c r="AC18" i="2"/>
  <c r="X15" i="2"/>
  <c r="AB11" i="2"/>
  <c r="V9" i="2"/>
  <c r="Y6" i="2"/>
  <c r="Z135" i="4"/>
  <c r="Z81" i="4"/>
  <c r="V53" i="4"/>
  <c r="AA24" i="4"/>
  <c r="V133" i="21"/>
  <c r="AA104" i="21"/>
  <c r="W76" i="21"/>
  <c r="Y49" i="21"/>
  <c r="AA30" i="21"/>
  <c r="V13" i="21"/>
  <c r="U6" i="21"/>
  <c r="AB132" i="3"/>
  <c r="AA125" i="3"/>
  <c r="Z118" i="3"/>
  <c r="Y111" i="3"/>
  <c r="X104" i="3"/>
  <c r="W97" i="3"/>
  <c r="V90" i="3"/>
  <c r="AD82" i="3"/>
  <c r="X75" i="3"/>
  <c r="AB66" i="3"/>
  <c r="AA58" i="3"/>
  <c r="Z51" i="3"/>
  <c r="Y44" i="3"/>
  <c r="X37" i="3"/>
  <c r="W30" i="3"/>
  <c r="V23" i="3"/>
  <c r="AD14" i="3"/>
  <c r="AC7" i="3"/>
  <c r="AB179" i="2"/>
  <c r="AV179" i="2" s="1"/>
  <c r="AA170" i="2"/>
  <c r="Z163" i="2"/>
  <c r="Y156" i="2"/>
  <c r="X148" i="2"/>
  <c r="W141" i="2"/>
  <c r="V133" i="2"/>
  <c r="AD125" i="2"/>
  <c r="AC118" i="2"/>
  <c r="AB111" i="2"/>
  <c r="AA104" i="2"/>
  <c r="Z97" i="2"/>
  <c r="Y90" i="2"/>
  <c r="Y86" i="2"/>
  <c r="AA84" i="2"/>
  <c r="AA83" i="2"/>
  <c r="AB82" i="2"/>
  <c r="AC81" i="2"/>
  <c r="AD80" i="2"/>
  <c r="V80" i="2"/>
  <c r="W79" i="2"/>
  <c r="X78" i="2"/>
  <c r="Y77" i="2"/>
  <c r="Z76" i="2"/>
  <c r="AA75" i="2"/>
  <c r="AB74" i="2"/>
  <c r="AC73" i="2"/>
  <c r="AD72" i="2"/>
  <c r="V72" i="2"/>
  <c r="W71" i="2"/>
  <c r="X70" i="2"/>
  <c r="Y69" i="2"/>
  <c r="Z67" i="2"/>
  <c r="AA66" i="2"/>
  <c r="AB65" i="2"/>
  <c r="AV65" i="2" s="1"/>
  <c r="AC64" i="2"/>
  <c r="AD63" i="2"/>
  <c r="V63" i="2"/>
  <c r="W62" i="2"/>
  <c r="X61" i="2"/>
  <c r="Y60" i="2"/>
  <c r="Z59" i="2"/>
  <c r="AA58" i="2"/>
  <c r="AB57" i="2"/>
  <c r="AC56" i="2"/>
  <c r="AD55" i="2"/>
  <c r="V55" i="2"/>
  <c r="W54" i="2"/>
  <c r="X53" i="2"/>
  <c r="Y52" i="2"/>
  <c r="Z51" i="2"/>
  <c r="AA50" i="2"/>
  <c r="AB49" i="2"/>
  <c r="AC48" i="2"/>
  <c r="AD47" i="2"/>
  <c r="V47" i="2"/>
  <c r="W46" i="2"/>
  <c r="X45" i="2"/>
  <c r="Y44" i="2"/>
  <c r="Z43" i="2"/>
  <c r="AA42" i="2"/>
  <c r="AC40" i="2"/>
  <c r="AD39" i="2"/>
  <c r="V39" i="2"/>
  <c r="W38" i="2"/>
  <c r="X37" i="2"/>
  <c r="Y36" i="2"/>
  <c r="Z35" i="2"/>
  <c r="AA34" i="2"/>
  <c r="AB33" i="2"/>
  <c r="AC32" i="2"/>
  <c r="AD31" i="2"/>
  <c r="V31" i="2"/>
  <c r="W30" i="2"/>
  <c r="X29" i="2"/>
  <c r="Y28" i="2"/>
  <c r="Z27" i="2"/>
  <c r="AA26" i="2"/>
  <c r="AB25" i="2"/>
  <c r="AC24" i="2"/>
  <c r="AD23" i="2"/>
  <c r="V23" i="2"/>
  <c r="W22" i="2"/>
  <c r="Y20" i="2"/>
  <c r="Z19" i="2"/>
  <c r="AB17" i="2"/>
  <c r="AC16" i="2"/>
  <c r="AD15" i="2"/>
  <c r="V15" i="2"/>
  <c r="W14" i="2"/>
  <c r="X13" i="2"/>
  <c r="Y12" i="2"/>
  <c r="AA10" i="2"/>
  <c r="AB9" i="2"/>
  <c r="AC8" i="2"/>
  <c r="V7" i="2"/>
  <c r="W6" i="2"/>
  <c r="AD27" i="2"/>
  <c r="V11" i="2"/>
  <c r="AB31" i="4"/>
  <c r="V151" i="2"/>
  <c r="AC83" i="2"/>
  <c r="Y79" i="2"/>
  <c r="AD74" i="2"/>
  <c r="X72" i="2"/>
  <c r="AC66" i="2"/>
  <c r="W64" i="2"/>
  <c r="AA60" i="2"/>
  <c r="AD57" i="2"/>
  <c r="Z53" i="2"/>
  <c r="AB51" i="2"/>
  <c r="W48" i="2"/>
  <c r="Z45" i="2"/>
  <c r="AT150" i="5"/>
  <c r="AV148" i="5"/>
  <c r="AU149" i="5"/>
  <c r="AS145" i="5"/>
  <c r="L12" i="11"/>
  <c r="L14" i="11"/>
  <c r="Y157" i="23"/>
  <c r="AP152" i="5"/>
  <c r="AW158" i="5"/>
  <c r="AR151" i="5"/>
  <c r="AU151" i="5"/>
  <c r="AS144" i="5"/>
  <c r="AR147" i="5"/>
  <c r="AU153" i="5"/>
  <c r="AT154" i="5"/>
  <c r="AU144" i="5"/>
  <c r="AW152" i="5"/>
  <c r="I74" i="9"/>
  <c r="I68" i="9"/>
  <c r="I80" i="9"/>
  <c r="H83" i="9"/>
  <c r="I83" i="9" s="1"/>
  <c r="AN233" i="4" l="1"/>
  <c r="Q31" i="1"/>
  <c r="Q35" i="1"/>
  <c r="Q15" i="1"/>
  <c r="Q30" i="1"/>
  <c r="Q23" i="1"/>
  <c r="Q13" i="1"/>
  <c r="Q9" i="1"/>
  <c r="Q39" i="1"/>
  <c r="O25" i="1"/>
  <c r="O16" i="1"/>
  <c r="Q34" i="1"/>
  <c r="N25" i="1"/>
  <c r="L36" i="1"/>
  <c r="Q28" i="1"/>
  <c r="Q6" i="1"/>
  <c r="L16" i="1"/>
  <c r="Q21" i="1"/>
  <c r="Q33" i="1"/>
  <c r="Q14" i="1"/>
  <c r="M36" i="1"/>
  <c r="Q22" i="1"/>
  <c r="O36" i="1"/>
  <c r="Q11" i="1"/>
  <c r="Q8" i="1"/>
  <c r="Q12" i="1"/>
  <c r="M16" i="1"/>
  <c r="Q20" i="1"/>
  <c r="P16" i="1"/>
  <c r="N16" i="1"/>
  <c r="Q7" i="1"/>
  <c r="M25" i="1"/>
  <c r="Q24" i="1"/>
  <c r="P25" i="1"/>
  <c r="Q29" i="1"/>
  <c r="Q32" i="1"/>
  <c r="Q10" i="1"/>
  <c r="N36" i="1"/>
  <c r="L25" i="1"/>
  <c r="Q19" i="1"/>
  <c r="P36" i="1"/>
  <c r="AE13" i="2"/>
  <c r="AB140" i="20"/>
  <c r="AC140" i="20"/>
  <c r="M8" i="11" s="1"/>
  <c r="AD33" i="1"/>
  <c r="AV178" i="2"/>
  <c r="AB13" i="1" s="1"/>
  <c r="J44" i="10"/>
  <c r="D44" i="10"/>
  <c r="I44" i="10"/>
  <c r="C44" i="10"/>
  <c r="C10" i="10"/>
  <c r="C43" i="10" s="1"/>
  <c r="D10" i="10"/>
  <c r="D43" i="10" s="1"/>
  <c r="K44" i="10"/>
  <c r="H44" i="10"/>
  <c r="G44" i="10"/>
  <c r="F44" i="10"/>
  <c r="G10" i="10"/>
  <c r="G43" i="10" s="1"/>
  <c r="E44" i="10"/>
  <c r="X68" i="3"/>
  <c r="H37" i="10"/>
  <c r="E26" i="15" s="1"/>
  <c r="AA35" i="1"/>
  <c r="Z35" i="1"/>
  <c r="E37" i="10"/>
  <c r="D26" i="15" s="1"/>
  <c r="K37" i="10"/>
  <c r="H26" i="15" s="1"/>
  <c r="AD35" i="1"/>
  <c r="AX152" i="5"/>
  <c r="AU141" i="3"/>
  <c r="I17" i="10"/>
  <c r="F28" i="13" s="1"/>
  <c r="AB15" i="1"/>
  <c r="AW183" i="2"/>
  <c r="AC15" i="1"/>
  <c r="J17" i="10"/>
  <c r="G28" i="13" s="1"/>
  <c r="H17" i="10"/>
  <c r="E28" i="13" s="1"/>
  <c r="AA15" i="1"/>
  <c r="AY176" i="2"/>
  <c r="AD15" i="1"/>
  <c r="K17" i="10"/>
  <c r="H28" i="13" s="1"/>
  <c r="K10" i="10"/>
  <c r="AD8" i="1"/>
  <c r="G15" i="12" s="1"/>
  <c r="AY180" i="2"/>
  <c r="E17" i="10"/>
  <c r="D28" i="13" s="1"/>
  <c r="Z15" i="1"/>
  <c r="AB8" i="1"/>
  <c r="E15" i="12" s="1"/>
  <c r="I10" i="10"/>
  <c r="F16" i="13" s="1"/>
  <c r="E10" i="10"/>
  <c r="D16" i="13" s="1"/>
  <c r="Z8" i="1"/>
  <c r="C15" i="12" s="1"/>
  <c r="J10" i="10"/>
  <c r="AC8" i="1"/>
  <c r="F15" i="12" s="1"/>
  <c r="H10" i="10"/>
  <c r="E16" i="13" s="1"/>
  <c r="AA8" i="1"/>
  <c r="D15" i="12" s="1"/>
  <c r="AG20" i="4"/>
  <c r="AM44" i="4"/>
  <c r="AW44" i="4" s="1"/>
  <c r="AN189" i="4"/>
  <c r="AX189" i="4" s="1"/>
  <c r="AF62" i="4"/>
  <c r="AP62" i="4" s="1"/>
  <c r="AL42" i="4"/>
  <c r="AV42" i="4" s="1"/>
  <c r="AG90" i="4"/>
  <c r="AF32" i="4"/>
  <c r="AP32" i="4" s="1"/>
  <c r="AF123" i="4"/>
  <c r="AP123" i="4" s="1"/>
  <c r="AJ97" i="4"/>
  <c r="AL151" i="4"/>
  <c r="AV151" i="4" s="1"/>
  <c r="AG42" i="4"/>
  <c r="AL19" i="4"/>
  <c r="AV19" i="4" s="1"/>
  <c r="AI31" i="4"/>
  <c r="AS31" i="4" s="1"/>
  <c r="AI16" i="4"/>
  <c r="AS16" i="4" s="1"/>
  <c r="AN7" i="4"/>
  <c r="AX7" i="4" s="1"/>
  <c r="AF93" i="4"/>
  <c r="AP93" i="4" s="1"/>
  <c r="AI127" i="4"/>
  <c r="AS127" i="4" s="1"/>
  <c r="AF18" i="4"/>
  <c r="AP18" i="4" s="1"/>
  <c r="AM94" i="4"/>
  <c r="AW94" i="4" s="1"/>
  <c r="AM13" i="4"/>
  <c r="AW13" i="4" s="1"/>
  <c r="AN18" i="4"/>
  <c r="AJ41" i="4"/>
  <c r="AL17" i="4"/>
  <c r="AV17" i="4" s="1"/>
  <c r="AI19" i="4"/>
  <c r="AS19" i="4" s="1"/>
  <c r="AG12" i="4"/>
  <c r="AJ10" i="4"/>
  <c r="AM10" i="4"/>
  <c r="AF10" i="4"/>
  <c r="AP10" i="4" s="1"/>
  <c r="AI20" i="4"/>
  <c r="AS20" i="4" s="1"/>
  <c r="AG19" i="4"/>
  <c r="AM17" i="4"/>
  <c r="AW17" i="4" s="1"/>
  <c r="AG13" i="4"/>
  <c r="AQ13" i="4" s="1"/>
  <c r="AN16" i="4"/>
  <c r="AN20" i="4"/>
  <c r="AJ11" i="4"/>
  <c r="AF15" i="4"/>
  <c r="AP15" i="4" s="1"/>
  <c r="AI15" i="4"/>
  <c r="AS15" i="4" s="1"/>
  <c r="AJ19" i="4"/>
  <c r="AN12" i="4"/>
  <c r="AL11" i="4"/>
  <c r="AV11" i="4" s="1"/>
  <c r="AN10" i="4"/>
  <c r="AX10" i="4" s="1"/>
  <c r="AM21" i="4"/>
  <c r="AW21" i="4" s="1"/>
  <c r="AG10" i="4"/>
  <c r="AL18" i="4"/>
  <c r="AV18" i="4" s="1"/>
  <c r="AG18" i="4"/>
  <c r="AQ18" i="4" s="1"/>
  <c r="AF14" i="4"/>
  <c r="AP14" i="4" s="1"/>
  <c r="AG21" i="4"/>
  <c r="AQ21" i="4" s="1"/>
  <c r="AG14" i="4"/>
  <c r="AN17" i="4"/>
  <c r="AF21" i="4"/>
  <c r="AP21" i="4" s="1"/>
  <c r="AG11" i="4"/>
  <c r="AQ11" i="4" s="1"/>
  <c r="AI14" i="4"/>
  <c r="AS14" i="4" s="1"/>
  <c r="AF13" i="4"/>
  <c r="AP13" i="4" s="1"/>
  <c r="AM11" i="4"/>
  <c r="AW11" i="4" s="1"/>
  <c r="AF11" i="4"/>
  <c r="AP11" i="4" s="1"/>
  <c r="AN21" i="4"/>
  <c r="AX21" i="4" s="1"/>
  <c r="AJ12" i="4"/>
  <c r="AN11" i="4"/>
  <c r="AF19" i="4"/>
  <c r="AP19" i="4" s="1"/>
  <c r="AN14" i="4"/>
  <c r="AX14" i="4" s="1"/>
  <c r="AF17" i="4"/>
  <c r="AP17" i="4" s="1"/>
  <c r="AL20" i="4"/>
  <c r="AV20" i="4" s="1"/>
  <c r="AJ16" i="4"/>
  <c r="AL15" i="4"/>
  <c r="AV15" i="4" s="1"/>
  <c r="AJ14" i="4"/>
  <c r="AF12" i="4"/>
  <c r="AP12" i="4" s="1"/>
  <c r="AI13" i="4"/>
  <c r="AS13" i="4" s="1"/>
  <c r="AJ20" i="4"/>
  <c r="AM12" i="4"/>
  <c r="AW12" i="4" s="1"/>
  <c r="AN19" i="4"/>
  <c r="AX19" i="4" s="1"/>
  <c r="AM15" i="4"/>
  <c r="AW15" i="4" s="1"/>
  <c r="AL10" i="4"/>
  <c r="AV10" i="4" s="1"/>
  <c r="AM19" i="4"/>
  <c r="AW19" i="4" s="1"/>
  <c r="AL12" i="4"/>
  <c r="AV12" i="4" s="1"/>
  <c r="AI11" i="4"/>
  <c r="AS11" i="4" s="1"/>
  <c r="AG17" i="4"/>
  <c r="AN15" i="4"/>
  <c r="AX15" i="4" s="1"/>
  <c r="AL14" i="4"/>
  <c r="AV14" i="4" s="1"/>
  <c r="AJ13" i="4"/>
  <c r="AI21" i="4"/>
  <c r="AS21" i="4" s="1"/>
  <c r="AL13" i="4"/>
  <c r="AV13" i="4" s="1"/>
  <c r="AM20" i="4"/>
  <c r="AW20" i="4" s="1"/>
  <c r="AL16" i="4"/>
  <c r="AV16" i="4" s="1"/>
  <c r="AN13" i="4"/>
  <c r="AI17" i="4"/>
  <c r="AS17" i="4" s="1"/>
  <c r="AG16" i="4"/>
  <c r="AM14" i="4"/>
  <c r="AW14" i="4" s="1"/>
  <c r="AG15" i="4"/>
  <c r="AL21" i="4"/>
  <c r="AV21" i="4" s="1"/>
  <c r="AJ21" i="4"/>
  <c r="AI18" i="4"/>
  <c r="AS18" i="4" s="1"/>
  <c r="AI10" i="4"/>
  <c r="AS10" i="4" s="1"/>
  <c r="AI12" i="4"/>
  <c r="AS12" i="4" s="1"/>
  <c r="AM16" i="4"/>
  <c r="AW16" i="4" s="1"/>
  <c r="AF20" i="4"/>
  <c r="AP20" i="4" s="1"/>
  <c r="AM18" i="4"/>
  <c r="AW18" i="4" s="1"/>
  <c r="AJ17" i="4"/>
  <c r="AF16" i="4"/>
  <c r="AP16" i="4" s="1"/>
  <c r="AJ15" i="4"/>
  <c r="AJ18" i="4"/>
  <c r="AG164" i="4"/>
  <c r="AI74" i="4"/>
  <c r="AS74" i="4" s="1"/>
  <c r="AJ108" i="4"/>
  <c r="AI191" i="4"/>
  <c r="AS191" i="4" s="1"/>
  <c r="AN5" i="4"/>
  <c r="AX5" i="4" s="1"/>
  <c r="AY139" i="3"/>
  <c r="AG73" i="4"/>
  <c r="AG25" i="4"/>
  <c r="AN48" i="4"/>
  <c r="AF42" i="4"/>
  <c r="AP42" i="4" s="1"/>
  <c r="AS65" i="2"/>
  <c r="AJ50" i="4"/>
  <c r="AN62" i="4"/>
  <c r="AM119" i="4"/>
  <c r="AW119" i="4" s="1"/>
  <c r="AF154" i="4"/>
  <c r="AP154" i="4" s="1"/>
  <c r="AI165" i="4"/>
  <c r="AS165" i="4" s="1"/>
  <c r="AJ209" i="4"/>
  <c r="AM179" i="4"/>
  <c r="AW179" i="4" s="1"/>
  <c r="AM217" i="4"/>
  <c r="AW217" i="4" s="1"/>
  <c r="K7" i="11"/>
  <c r="AN78" i="4"/>
  <c r="J12" i="11"/>
  <c r="AG153" i="4"/>
  <c r="AI157" i="4"/>
  <c r="AS157" i="4" s="1"/>
  <c r="AF170" i="4"/>
  <c r="AP170" i="4" s="1"/>
  <c r="AG53" i="4"/>
  <c r="AG133" i="4"/>
  <c r="AJ127" i="4"/>
  <c r="AJ174" i="4"/>
  <c r="I7" i="11"/>
  <c r="AI66" i="4"/>
  <c r="AS66" i="4" s="1"/>
  <c r="AN139" i="4"/>
  <c r="AX139" i="4" s="1"/>
  <c r="AN37" i="4"/>
  <c r="AJ111" i="4"/>
  <c r="AL85" i="4"/>
  <c r="AV85" i="4" s="1"/>
  <c r="AL176" i="4"/>
  <c r="AV176" i="4" s="1"/>
  <c r="AG196" i="4"/>
  <c r="J11" i="11"/>
  <c r="AF109" i="4"/>
  <c r="AP109" i="4" s="1"/>
  <c r="AG103" i="4"/>
  <c r="AG106" i="4"/>
  <c r="AM28" i="4"/>
  <c r="AW28" i="4" s="1"/>
  <c r="AG97" i="4"/>
  <c r="AM231" i="4"/>
  <c r="AW231" i="4" s="1"/>
  <c r="AJ214" i="4"/>
  <c r="AN198" i="4"/>
  <c r="AX198" i="4" s="1"/>
  <c r="AM33" i="4"/>
  <c r="AW33" i="4" s="1"/>
  <c r="AG45" i="4"/>
  <c r="AN67" i="4"/>
  <c r="AX67" i="4" s="1"/>
  <c r="AI79" i="4"/>
  <c r="AS79" i="4" s="1"/>
  <c r="AL90" i="4"/>
  <c r="AV90" i="4" s="1"/>
  <c r="AF102" i="4"/>
  <c r="AP102" i="4" s="1"/>
  <c r="AJ113" i="4"/>
  <c r="AM124" i="4"/>
  <c r="AW124" i="4" s="1"/>
  <c r="AN158" i="4"/>
  <c r="AX158" i="4" s="1"/>
  <c r="AI170" i="4"/>
  <c r="AS170" i="4" s="1"/>
  <c r="AL181" i="4"/>
  <c r="AV181" i="4" s="1"/>
  <c r="AI199" i="4"/>
  <c r="AS199" i="4" s="1"/>
  <c r="AF218" i="4"/>
  <c r="AP218" i="4" s="1"/>
  <c r="AN9" i="4"/>
  <c r="AX9" i="4" s="1"/>
  <c r="AN43" i="4"/>
  <c r="AI55" i="4"/>
  <c r="AS55" i="4" s="1"/>
  <c r="AL66" i="4"/>
  <c r="AV66" i="4" s="1"/>
  <c r="AF78" i="4"/>
  <c r="AP78" i="4" s="1"/>
  <c r="AJ89" i="4"/>
  <c r="AM100" i="4"/>
  <c r="AW100" i="4" s="1"/>
  <c r="AN134" i="4"/>
  <c r="AX134" i="4" s="1"/>
  <c r="AI146" i="4"/>
  <c r="AS146" i="4" s="1"/>
  <c r="AL157" i="4"/>
  <c r="AV157" i="4" s="1"/>
  <c r="AG169" i="4"/>
  <c r="AJ180" i="4"/>
  <c r="AI197" i="4"/>
  <c r="AS197" i="4" s="1"/>
  <c r="AJ215" i="4"/>
  <c r="AG9" i="4"/>
  <c r="AF54" i="4"/>
  <c r="AP54" i="4" s="1"/>
  <c r="AJ65" i="4"/>
  <c r="AM76" i="4"/>
  <c r="AW76" i="4" s="1"/>
  <c r="AN110" i="4"/>
  <c r="AX110" i="4" s="1"/>
  <c r="AI122" i="4"/>
  <c r="AS122" i="4" s="1"/>
  <c r="AL133" i="4"/>
  <c r="AV133" i="4" s="1"/>
  <c r="AG145" i="4"/>
  <c r="AJ156" i="4"/>
  <c r="AM167" i="4"/>
  <c r="AW167" i="4" s="1"/>
  <c r="AI8" i="4"/>
  <c r="AS8" i="4" s="1"/>
  <c r="AF30" i="4"/>
  <c r="AP30" i="4" s="1"/>
  <c r="AM52" i="4"/>
  <c r="AW52" i="4" s="1"/>
  <c r="AN86" i="4"/>
  <c r="AX86" i="4" s="1"/>
  <c r="AI98" i="4"/>
  <c r="AS98" i="4" s="1"/>
  <c r="AL109" i="4"/>
  <c r="AV109" i="4" s="1"/>
  <c r="AG121" i="4"/>
  <c r="AJ132" i="4"/>
  <c r="AM143" i="4"/>
  <c r="AW143" i="4" s="1"/>
  <c r="AF178" i="4"/>
  <c r="AP178" i="4" s="1"/>
  <c r="AL188" i="4"/>
  <c r="AV188" i="4" s="1"/>
  <c r="AF200" i="4"/>
  <c r="AP200" i="4" s="1"/>
  <c r="AI211" i="4"/>
  <c r="AS211" i="4" s="1"/>
  <c r="AJ193" i="4"/>
  <c r="AM204" i="4"/>
  <c r="AW204" i="4" s="1"/>
  <c r="AI216" i="4"/>
  <c r="AS216" i="4" s="1"/>
  <c r="AN186" i="4"/>
  <c r="AX186" i="4" s="1"/>
  <c r="AJ222" i="4"/>
  <c r="AF25" i="4"/>
  <c r="AP25" i="4" s="1"/>
  <c r="AG32" i="4"/>
  <c r="AI46" i="4"/>
  <c r="AS46" i="4" s="1"/>
  <c r="AJ53" i="4"/>
  <c r="AL67" i="4"/>
  <c r="AV67" i="4" s="1"/>
  <c r="AM74" i="4"/>
  <c r="AW74" i="4" s="1"/>
  <c r="AN81" i="4"/>
  <c r="AX81" i="4" s="1"/>
  <c r="AF89" i="4"/>
  <c r="AP89" i="4" s="1"/>
  <c r="AG96" i="4"/>
  <c r="AI110" i="4"/>
  <c r="AS110" i="4" s="1"/>
  <c r="AJ117" i="4"/>
  <c r="AL131" i="4"/>
  <c r="AV131" i="4" s="1"/>
  <c r="AM138" i="4"/>
  <c r="AW138" i="4" s="1"/>
  <c r="AN145" i="4"/>
  <c r="AX145" i="4" s="1"/>
  <c r="AF153" i="4"/>
  <c r="AP153" i="4" s="1"/>
  <c r="AG160" i="4"/>
  <c r="AI174" i="4"/>
  <c r="AS174" i="4" s="1"/>
  <c r="AJ181" i="4"/>
  <c r="AL195" i="4"/>
  <c r="AV195" i="4" s="1"/>
  <c r="AM202" i="4"/>
  <c r="AW202" i="4" s="1"/>
  <c r="AN209" i="4"/>
  <c r="AX209" i="4" s="1"/>
  <c r="AF217" i="4"/>
  <c r="AP217" i="4" s="1"/>
  <c r="AG224" i="4"/>
  <c r="AJ24" i="4"/>
  <c r="AL38" i="4"/>
  <c r="AV38" i="4" s="1"/>
  <c r="AM45" i="4"/>
  <c r="AW45" i="4" s="1"/>
  <c r="AN52" i="4"/>
  <c r="AX52" i="4" s="1"/>
  <c r="AF60" i="4"/>
  <c r="AP60" i="4" s="1"/>
  <c r="AG67" i="4"/>
  <c r="AI81" i="4"/>
  <c r="AS81" i="4" s="1"/>
  <c r="AJ88" i="4"/>
  <c r="AL102" i="4"/>
  <c r="AV102" i="4" s="1"/>
  <c r="AM109" i="4"/>
  <c r="AW109" i="4" s="1"/>
  <c r="AN116" i="4"/>
  <c r="AX116" i="4" s="1"/>
  <c r="AF124" i="4"/>
  <c r="AP124" i="4" s="1"/>
  <c r="AG131" i="4"/>
  <c r="AI145" i="4"/>
  <c r="AS145" i="4" s="1"/>
  <c r="AJ152" i="4"/>
  <c r="AL166" i="4"/>
  <c r="AV166" i="4" s="1"/>
  <c r="AM173" i="4"/>
  <c r="AW173" i="4" s="1"/>
  <c r="AN180" i="4"/>
  <c r="AX180" i="4" s="1"/>
  <c r="AF188" i="4"/>
  <c r="AP188" i="4" s="1"/>
  <c r="AG195" i="4"/>
  <c r="AI209" i="4"/>
  <c r="AS209" i="4" s="1"/>
  <c r="AJ216" i="4"/>
  <c r="AL231" i="4"/>
  <c r="AV231" i="4" s="1"/>
  <c r="AI219" i="4"/>
  <c r="AS219" i="4" s="1"/>
  <c r="AJ227" i="4"/>
  <c r="AJ27" i="4"/>
  <c r="AL41" i="4"/>
  <c r="AV41" i="4" s="1"/>
  <c r="AM48" i="4"/>
  <c r="AW48" i="4" s="1"/>
  <c r="AN55" i="4"/>
  <c r="AX55" i="4" s="1"/>
  <c r="AF63" i="4"/>
  <c r="AP63" i="4" s="1"/>
  <c r="AG70" i="4"/>
  <c r="AI84" i="4"/>
  <c r="AS84" i="4" s="1"/>
  <c r="AJ91" i="4"/>
  <c r="I11" i="11"/>
  <c r="I14" i="11"/>
  <c r="AL9" i="4"/>
  <c r="AV9" i="4" s="1"/>
  <c r="AG36" i="4"/>
  <c r="AG66" i="4"/>
  <c r="AG127" i="4"/>
  <c r="AG157" i="4"/>
  <c r="AN200" i="4"/>
  <c r="AX200" i="4" s="1"/>
  <c r="AI40" i="4"/>
  <c r="AS40" i="4" s="1"/>
  <c r="AJ70" i="4"/>
  <c r="AJ100" i="4"/>
  <c r="AI131" i="4"/>
  <c r="AS131" i="4" s="1"/>
  <c r="AJ161" i="4"/>
  <c r="AG223" i="4"/>
  <c r="AG52" i="4"/>
  <c r="AF83" i="4"/>
  <c r="AP83" i="4" s="1"/>
  <c r="AG113" i="4"/>
  <c r="AG143" i="4"/>
  <c r="AF174" i="4"/>
  <c r="AP174" i="4" s="1"/>
  <c r="AS183" i="2"/>
  <c r="AI26" i="4"/>
  <c r="AS26" i="4" s="1"/>
  <c r="AI56" i="4"/>
  <c r="AS56" i="4" s="1"/>
  <c r="AI87" i="4"/>
  <c r="AS87" i="4" s="1"/>
  <c r="AI117" i="4"/>
  <c r="AS117" i="4" s="1"/>
  <c r="AI147" i="4"/>
  <c r="AS147" i="4" s="1"/>
  <c r="AI178" i="4"/>
  <c r="AS178" i="4" s="1"/>
  <c r="AG29" i="4"/>
  <c r="AM108" i="4"/>
  <c r="AW108" i="4" s="1"/>
  <c r="AF46" i="4"/>
  <c r="AP46" i="4" s="1"/>
  <c r="AN102" i="4"/>
  <c r="AX102" i="4" s="1"/>
  <c r="AM155" i="4"/>
  <c r="AW155" i="4" s="1"/>
  <c r="AI167" i="4"/>
  <c r="AS167" i="4" s="1"/>
  <c r="AJ36" i="4"/>
  <c r="AT36" i="4" s="1"/>
  <c r="AM6" i="4"/>
  <c r="AW6" i="4" s="1"/>
  <c r="AG185" i="4"/>
  <c r="AL23" i="4"/>
  <c r="AL84" i="4"/>
  <c r="AV84" i="4" s="1"/>
  <c r="AL114" i="4"/>
  <c r="AV114" i="4" s="1"/>
  <c r="AL175" i="4"/>
  <c r="AV175" i="4" s="1"/>
  <c r="AF53" i="4"/>
  <c r="AP53" i="4" s="1"/>
  <c r="AI64" i="4"/>
  <c r="AS64" i="4" s="1"/>
  <c r="AM75" i="4"/>
  <c r="AW75" i="4" s="1"/>
  <c r="AG87" i="4"/>
  <c r="AJ98" i="4"/>
  <c r="AN109" i="4"/>
  <c r="AX109" i="4" s="1"/>
  <c r="AL132" i="4"/>
  <c r="AV132" i="4" s="1"/>
  <c r="AF144" i="4"/>
  <c r="AP144" i="4" s="1"/>
  <c r="AI155" i="4"/>
  <c r="AS155" i="4" s="1"/>
  <c r="AM166" i="4"/>
  <c r="AW166" i="4" s="1"/>
  <c r="AG178" i="4"/>
  <c r="AM211" i="4"/>
  <c r="AW211" i="4" s="1"/>
  <c r="AG181" i="4"/>
  <c r="AJ198" i="4"/>
  <c r="AN216" i="4"/>
  <c r="AX216" i="4" s="1"/>
  <c r="AJ220" i="4"/>
  <c r="AJ4" i="4"/>
  <c r="AM23" i="4"/>
  <c r="AF58" i="4"/>
  <c r="AP58" i="4" s="1"/>
  <c r="AI69" i="4"/>
  <c r="AS69" i="4" s="1"/>
  <c r="AL80" i="4"/>
  <c r="AV80" i="4" s="1"/>
  <c r="AG92" i="4"/>
  <c r="AJ103" i="4"/>
  <c r="AN114" i="4"/>
  <c r="AX114" i="4" s="1"/>
  <c r="AF149" i="4"/>
  <c r="AP149" i="4" s="1"/>
  <c r="AI160" i="4"/>
  <c r="AS160" i="4" s="1"/>
  <c r="AM171" i="4"/>
  <c r="AW171" i="4" s="1"/>
  <c r="AI183" i="4"/>
  <c r="AS183" i="4" s="1"/>
  <c r="AM220" i="4"/>
  <c r="AW220" i="4" s="1"/>
  <c r="AF34" i="4"/>
  <c r="AP34" i="4" s="1"/>
  <c r="AI45" i="4"/>
  <c r="AS45" i="4" s="1"/>
  <c r="AL56" i="4"/>
  <c r="AV56" i="4" s="1"/>
  <c r="AG68" i="4"/>
  <c r="AJ79" i="4"/>
  <c r="AN90" i="4"/>
  <c r="AX90" i="4" s="1"/>
  <c r="AF125" i="4"/>
  <c r="AP125" i="4" s="1"/>
  <c r="AI136" i="4"/>
  <c r="AS136" i="4" s="1"/>
  <c r="AM147" i="4"/>
  <c r="AW147" i="4" s="1"/>
  <c r="AG159" i="4"/>
  <c r="AJ170" i="4"/>
  <c r="AN181" i="4"/>
  <c r="AX181" i="4" s="1"/>
  <c r="AJ199" i="4"/>
  <c r="AI218" i="4"/>
  <c r="AS218" i="4" s="1"/>
  <c r="AL32" i="4"/>
  <c r="AV32" i="4" s="1"/>
  <c r="AG44" i="4"/>
  <c r="AJ55" i="4"/>
  <c r="AN66" i="4"/>
  <c r="AX66" i="4" s="1"/>
  <c r="AF101" i="4"/>
  <c r="AP101" i="4" s="1"/>
  <c r="AI112" i="4"/>
  <c r="AS112" i="4" s="1"/>
  <c r="AM123" i="4"/>
  <c r="AW123" i="4" s="1"/>
  <c r="AG135" i="4"/>
  <c r="AJ146" i="4"/>
  <c r="AN157" i="4"/>
  <c r="AX157" i="4" s="1"/>
  <c r="AL180" i="4"/>
  <c r="AV180" i="4" s="1"/>
  <c r="AF216" i="4"/>
  <c r="AP216" i="4" s="1"/>
  <c r="AL211" i="4"/>
  <c r="AV211" i="4" s="1"/>
  <c r="AM218" i="4"/>
  <c r="AW218" i="4" s="1"/>
  <c r="AN225" i="4"/>
  <c r="AX225" i="4" s="1"/>
  <c r="AI39" i="4"/>
  <c r="AS39" i="4" s="1"/>
  <c r="AN51" i="4"/>
  <c r="AF5" i="4"/>
  <c r="AP5" i="4" s="1"/>
  <c r="AM148" i="4"/>
  <c r="AW148" i="4" s="1"/>
  <c r="AF43" i="4"/>
  <c r="AP43" i="4" s="1"/>
  <c r="AN99" i="4"/>
  <c r="AX99" i="4" s="1"/>
  <c r="AM219" i="4"/>
  <c r="AW219" i="4" s="1"/>
  <c r="AI6" i="4"/>
  <c r="AS6" i="4" s="1"/>
  <c r="AF48" i="4"/>
  <c r="AP48" i="4" s="1"/>
  <c r="AN104" i="4"/>
  <c r="AX104" i="4" s="1"/>
  <c r="AG173" i="4"/>
  <c r="AI35" i="4"/>
  <c r="AS35" i="4" s="1"/>
  <c r="AJ197" i="4"/>
  <c r="J7" i="11"/>
  <c r="J10" i="11"/>
  <c r="AQ183" i="2"/>
  <c r="AI43" i="4"/>
  <c r="AS43" i="4" s="1"/>
  <c r="AJ73" i="4"/>
  <c r="AI104" i="4"/>
  <c r="AS104" i="4" s="1"/>
  <c r="AJ134" i="4"/>
  <c r="AJ164" i="4"/>
  <c r="AL47" i="4"/>
  <c r="AV47" i="4" s="1"/>
  <c r="AL77" i="4"/>
  <c r="AV77" i="4" s="1"/>
  <c r="AL108" i="4"/>
  <c r="AV108" i="4" s="1"/>
  <c r="AL138" i="4"/>
  <c r="AV138" i="4" s="1"/>
  <c r="AL168" i="4"/>
  <c r="AV168" i="4" s="1"/>
  <c r="AI90" i="4"/>
  <c r="AS90" i="4" s="1"/>
  <c r="AI120" i="4"/>
  <c r="AS120" i="4" s="1"/>
  <c r="AI151" i="4"/>
  <c r="AS151" i="4" s="1"/>
  <c r="AM182" i="4"/>
  <c r="AW182" i="4" s="1"/>
  <c r="AM8" i="4"/>
  <c r="AW8" i="4" s="1"/>
  <c r="AL124" i="4"/>
  <c r="AV124" i="4" s="1"/>
  <c r="AM47" i="4"/>
  <c r="AW47" i="4" s="1"/>
  <c r="AN138" i="4"/>
  <c r="AL8" i="4"/>
  <c r="AV8" i="4" s="1"/>
  <c r="AF4" i="4"/>
  <c r="AP4" i="4" s="1"/>
  <c r="AL60" i="4"/>
  <c r="AV60" i="4" s="1"/>
  <c r="AI114" i="4"/>
  <c r="AS114" i="4" s="1"/>
  <c r="AG117" i="4"/>
  <c r="AJ90" i="4"/>
  <c r="AI171" i="4"/>
  <c r="AS171" i="4" s="1"/>
  <c r="AM118" i="4"/>
  <c r="AW118" i="4" s="1"/>
  <c r="AL127" i="4"/>
  <c r="AV127" i="4" s="1"/>
  <c r="I12" i="11"/>
  <c r="AL44" i="4"/>
  <c r="AV44" i="4" s="1"/>
  <c r="AL135" i="4"/>
  <c r="AV135" i="4" s="1"/>
  <c r="AR178" i="2"/>
  <c r="AJ47" i="4"/>
  <c r="AJ138" i="4"/>
  <c r="AM51" i="4"/>
  <c r="AW51" i="4" s="1"/>
  <c r="AM81" i="4"/>
  <c r="AW81" i="4" s="1"/>
  <c r="AM111" i="4"/>
  <c r="AW111" i="4" s="1"/>
  <c r="AM142" i="4"/>
  <c r="AW142" i="4" s="1"/>
  <c r="AM172" i="4"/>
  <c r="AW172" i="4" s="1"/>
  <c r="AG26" i="4"/>
  <c r="AJ63" i="4"/>
  <c r="AJ94" i="4"/>
  <c r="AJ124" i="4"/>
  <c r="AJ154" i="4"/>
  <c r="AM191" i="4"/>
  <c r="AW191" i="4" s="1"/>
  <c r="AL37" i="4"/>
  <c r="AV37" i="4" s="1"/>
  <c r="AM67" i="4"/>
  <c r="AW67" i="4" s="1"/>
  <c r="AL98" i="4"/>
  <c r="AV98" i="4" s="1"/>
  <c r="AL128" i="4"/>
  <c r="AV128" i="4" s="1"/>
  <c r="AM158" i="4"/>
  <c r="AW158" i="4" s="1"/>
  <c r="AG210" i="4"/>
  <c r="AI130" i="4"/>
  <c r="AS130" i="4" s="1"/>
  <c r="AS178" i="2"/>
  <c r="AF7" i="4"/>
  <c r="AP7" i="4" s="1"/>
  <c r="AJ121" i="4"/>
  <c r="AR183" i="2"/>
  <c r="AP178" i="2"/>
  <c r="AJ110" i="4"/>
  <c r="AN128" i="4"/>
  <c r="AX128" i="4" s="1"/>
  <c r="AM57" i="4"/>
  <c r="AW57" i="4" s="1"/>
  <c r="AG77" i="4"/>
  <c r="AF134" i="4"/>
  <c r="AP134" i="4" s="1"/>
  <c r="AL36" i="4"/>
  <c r="AV36" i="4" s="1"/>
  <c r="AG82" i="4"/>
  <c r="AF139" i="4"/>
  <c r="AP139" i="4" s="1"/>
  <c r="AL223" i="4"/>
  <c r="AV223" i="4" s="1"/>
  <c r="AF24" i="4"/>
  <c r="AP24" i="4" s="1"/>
  <c r="AL103" i="4"/>
  <c r="AV103" i="4" s="1"/>
  <c r="AM137" i="4"/>
  <c r="AW137" i="4" s="1"/>
  <c r="AN171" i="4"/>
  <c r="AX171" i="4" s="1"/>
  <c r="AL79" i="4"/>
  <c r="AV79" i="4" s="1"/>
  <c r="AM113" i="4"/>
  <c r="AW113" i="4" s="1"/>
  <c r="AN147" i="4"/>
  <c r="AM199" i="4"/>
  <c r="AW199" i="4" s="1"/>
  <c r="AL55" i="4"/>
  <c r="AV55" i="4" s="1"/>
  <c r="AM89" i="4"/>
  <c r="AW89" i="4" s="1"/>
  <c r="AI135" i="4"/>
  <c r="AS135" i="4" s="1"/>
  <c r="AJ169" i="4"/>
  <c r="AN202" i="4"/>
  <c r="AX202" i="4" s="1"/>
  <c r="AN184" i="4"/>
  <c r="AX184" i="4" s="1"/>
  <c r="AN219" i="4"/>
  <c r="AX219" i="4" s="1"/>
  <c r="AJ212" i="4"/>
  <c r="AM26" i="4"/>
  <c r="AW26" i="4" s="1"/>
  <c r="AF41" i="4"/>
  <c r="AP41" i="4" s="1"/>
  <c r="AJ69" i="4"/>
  <c r="AM90" i="4"/>
  <c r="AW90" i="4" s="1"/>
  <c r="AG112" i="4"/>
  <c r="AJ133" i="4"/>
  <c r="AL147" i="4"/>
  <c r="AV147" i="4" s="1"/>
  <c r="AM154" i="4"/>
  <c r="AW154" i="4" s="1"/>
  <c r="AF169" i="4"/>
  <c r="AP169" i="4" s="1"/>
  <c r="AI190" i="4"/>
  <c r="AS190" i="4" s="1"/>
  <c r="AX149" i="5"/>
  <c r="I10" i="11"/>
  <c r="AT178" i="2"/>
  <c r="AF147" i="4"/>
  <c r="AP147" i="4" s="1"/>
  <c r="AL50" i="4"/>
  <c r="AV50" i="4" s="1"/>
  <c r="AL111" i="4"/>
  <c r="AV111" i="4" s="1"/>
  <c r="AL141" i="4"/>
  <c r="AV141" i="4" s="1"/>
  <c r="AL172" i="4"/>
  <c r="AV172" i="4" s="1"/>
  <c r="AP183" i="2"/>
  <c r="AN4" i="4"/>
  <c r="AN24" i="4"/>
  <c r="AN54" i="4"/>
  <c r="AX54" i="4" s="1"/>
  <c r="AN85" i="4"/>
  <c r="AX85" i="4" s="1"/>
  <c r="AN115" i="4"/>
  <c r="AX115" i="4" s="1"/>
  <c r="AF146" i="4"/>
  <c r="AP146" i="4" s="1"/>
  <c r="AN176" i="4"/>
  <c r="AX176" i="4" s="1"/>
  <c r="AI29" i="4"/>
  <c r="AS29" i="4" s="1"/>
  <c r="AL229" i="4"/>
  <c r="AV229" i="4" s="1"/>
  <c r="AY182" i="2"/>
  <c r="AM41" i="4"/>
  <c r="AW41" i="4" s="1"/>
  <c r="AM71" i="4"/>
  <c r="AN101" i="4"/>
  <c r="AX101" i="4" s="1"/>
  <c r="AM132" i="4"/>
  <c r="AW132" i="4" s="1"/>
  <c r="AN162" i="4"/>
  <c r="AX162" i="4" s="1"/>
  <c r="AJ232" i="4"/>
  <c r="AI67" i="4"/>
  <c r="AS67" i="4" s="1"/>
  <c r="AL40" i="4"/>
  <c r="AV40" i="4" s="1"/>
  <c r="AF72" i="4"/>
  <c r="AP72" i="4" s="1"/>
  <c r="AL125" i="4"/>
  <c r="AV125" i="4" s="1"/>
  <c r="AG194" i="4"/>
  <c r="AN112" i="4"/>
  <c r="AX112" i="4" s="1"/>
  <c r="AG220" i="4"/>
  <c r="AJ30" i="4"/>
  <c r="AJ151" i="4"/>
  <c r="AF163" i="4"/>
  <c r="AP163" i="4" s="1"/>
  <c r="AI80" i="4"/>
  <c r="AS80" i="4" s="1"/>
  <c r="AI9" i="4"/>
  <c r="AS9" i="4" s="1"/>
  <c r="AM27" i="4"/>
  <c r="AW27" i="4" s="1"/>
  <c r="AL31" i="4"/>
  <c r="AV31" i="4" s="1"/>
  <c r="AJ54" i="4"/>
  <c r="AL122" i="4"/>
  <c r="AV122" i="4" s="1"/>
  <c r="AM156" i="4"/>
  <c r="AW156" i="4" s="1"/>
  <c r="AF214" i="4"/>
  <c r="AP214" i="4" s="1"/>
  <c r="AM70" i="4"/>
  <c r="AW70" i="4" s="1"/>
  <c r="AM161" i="4"/>
  <c r="AW161" i="4" s="1"/>
  <c r="AM46" i="4"/>
  <c r="AW46" i="4" s="1"/>
  <c r="AN80" i="4"/>
  <c r="AX80" i="4" s="1"/>
  <c r="AJ126" i="4"/>
  <c r="AM201" i="4"/>
  <c r="AW201" i="4" s="1"/>
  <c r="AJ102" i="4"/>
  <c r="AL170" i="4"/>
  <c r="AV170" i="4" s="1"/>
  <c r="AF182" i="4"/>
  <c r="AP182" i="4" s="1"/>
  <c r="AJ78" i="4"/>
  <c r="AL146" i="4"/>
  <c r="AV146" i="4" s="1"/>
  <c r="AN197" i="4"/>
  <c r="AX197" i="4" s="1"/>
  <c r="AL207" i="4"/>
  <c r="AV207" i="4" s="1"/>
  <c r="AG201" i="4"/>
  <c r="AG48" i="4"/>
  <c r="AI62" i="4"/>
  <c r="AS62" i="4" s="1"/>
  <c r="AF105" i="4"/>
  <c r="AP105" i="4" s="1"/>
  <c r="AI126" i="4"/>
  <c r="AS126" i="4" s="1"/>
  <c r="AN161" i="4"/>
  <c r="AX161" i="4" s="1"/>
  <c r="J14" i="11"/>
  <c r="AJ158" i="4"/>
  <c r="AI4" i="4"/>
  <c r="AS4" i="4" s="1"/>
  <c r="AL24" i="4"/>
  <c r="AV24" i="4" s="1"/>
  <c r="AM54" i="4"/>
  <c r="AW54" i="4" s="1"/>
  <c r="AM84" i="4"/>
  <c r="AW84" i="4" s="1"/>
  <c r="AM115" i="4"/>
  <c r="AW115" i="4" s="1"/>
  <c r="AM145" i="4"/>
  <c r="AW145" i="4" s="1"/>
  <c r="AM175" i="4"/>
  <c r="AW175" i="4" s="1"/>
  <c r="AY179" i="2"/>
  <c r="AX183" i="2"/>
  <c r="AL5" i="4"/>
  <c r="AV5" i="4" s="1"/>
  <c r="AF29" i="4"/>
  <c r="AP29" i="4" s="1"/>
  <c r="AF59" i="4"/>
  <c r="AP59" i="4" s="1"/>
  <c r="AG89" i="4"/>
  <c r="AF120" i="4"/>
  <c r="AP120" i="4" s="1"/>
  <c r="AF150" i="4"/>
  <c r="AP150" i="4" s="1"/>
  <c r="AI181" i="4"/>
  <c r="AS181" i="4" s="1"/>
  <c r="AJ33" i="4"/>
  <c r="AL71" i="4"/>
  <c r="AV71" i="4" s="1"/>
  <c r="AL101" i="4"/>
  <c r="AV101" i="4" s="1"/>
  <c r="AM131" i="4"/>
  <c r="AW131" i="4" s="1"/>
  <c r="AL162" i="4"/>
  <c r="AF45" i="4"/>
  <c r="AP45" i="4" s="1"/>
  <c r="AN75" i="4"/>
  <c r="AX75" i="4" s="1"/>
  <c r="AF106" i="4"/>
  <c r="AP106" i="4" s="1"/>
  <c r="AF136" i="4"/>
  <c r="AP136" i="4" s="1"/>
  <c r="AN166" i="4"/>
  <c r="AF6" i="4"/>
  <c r="AP6" i="4" s="1"/>
  <c r="AJ74" i="4"/>
  <c r="AJ60" i="4"/>
  <c r="AG183" i="4"/>
  <c r="AI53" i="4"/>
  <c r="AS53" i="4" s="1"/>
  <c r="AI50" i="4"/>
  <c r="AS50" i="4" s="1"/>
  <c r="AI141" i="4"/>
  <c r="AS141" i="4" s="1"/>
  <c r="AN142" i="4"/>
  <c r="AX142" i="4" s="1"/>
  <c r="AJ57" i="4"/>
  <c r="AL88" i="4"/>
  <c r="AV88" i="4" s="1"/>
  <c r="AN179" i="4"/>
  <c r="AX179" i="4" s="1"/>
  <c r="AM65" i="4"/>
  <c r="AW65" i="4" s="1"/>
  <c r="AI111" i="4"/>
  <c r="AS111" i="4" s="1"/>
  <c r="AJ145" i="4"/>
  <c r="AN195" i="4"/>
  <c r="AX195" i="4" s="1"/>
  <c r="AL200" i="4"/>
  <c r="AV200" i="4" s="1"/>
  <c r="AI223" i="4"/>
  <c r="AS223" i="4" s="1"/>
  <c r="AI59" i="4"/>
  <c r="AS59" i="4" s="1"/>
  <c r="AJ150" i="4"/>
  <c r="AM203" i="4"/>
  <c r="AW203" i="4" s="1"/>
  <c r="AG58" i="4"/>
  <c r="AF115" i="4"/>
  <c r="AP115" i="4" s="1"/>
  <c r="AG149" i="4"/>
  <c r="AL183" i="4"/>
  <c r="AV183" i="4" s="1"/>
  <c r="AI221" i="4"/>
  <c r="AS221" i="4" s="1"/>
  <c r="AG34" i="4"/>
  <c r="AN56" i="4"/>
  <c r="AF91" i="4"/>
  <c r="AP91" i="4" s="1"/>
  <c r="AG125" i="4"/>
  <c r="AI159" i="4"/>
  <c r="AS159" i="4" s="1"/>
  <c r="AL218" i="4"/>
  <c r="AN32" i="4"/>
  <c r="AF67" i="4"/>
  <c r="AP67" i="4" s="1"/>
  <c r="AG101" i="4"/>
  <c r="AN123" i="4"/>
  <c r="AX123" i="4" s="1"/>
  <c r="AF158" i="4"/>
  <c r="AP158" i="4" s="1"/>
  <c r="AM180" i="4"/>
  <c r="AW180" i="4" s="1"/>
  <c r="AJ191" i="4"/>
  <c r="AG229" i="4"/>
  <c r="AL189" i="4"/>
  <c r="AV189" i="4" s="1"/>
  <c r="AF227" i="4"/>
  <c r="AN33" i="4"/>
  <c r="AL83" i="4"/>
  <c r="AV83" i="4" s="1"/>
  <c r="AN97" i="4"/>
  <c r="AX97" i="4" s="1"/>
  <c r="AG176" i="4"/>
  <c r="AS141" i="3"/>
  <c r="AP141" i="3"/>
  <c r="M7" i="11"/>
  <c r="L7" i="11"/>
  <c r="AM5" i="4"/>
  <c r="AW5" i="4" s="1"/>
  <c r="AL74" i="4"/>
  <c r="AV74" i="4" s="1"/>
  <c r="AF173" i="4"/>
  <c r="AP173" i="4" s="1"/>
  <c r="AY177" i="2"/>
  <c r="AG5" i="4"/>
  <c r="AN27" i="4"/>
  <c r="AN58" i="4"/>
  <c r="AX58" i="4" s="1"/>
  <c r="AN88" i="4"/>
  <c r="AX88" i="4" s="1"/>
  <c r="AN118" i="4"/>
  <c r="AX118" i="4" s="1"/>
  <c r="AN149" i="4"/>
  <c r="AX149" i="4" s="1"/>
  <c r="AG180" i="4"/>
  <c r="AJ8" i="4"/>
  <c r="AG63" i="4"/>
  <c r="AG93" i="4"/>
  <c r="AG154" i="4"/>
  <c r="AN74" i="4"/>
  <c r="AM105" i="4"/>
  <c r="AW105" i="4" s="1"/>
  <c r="AM135" i="4"/>
  <c r="AW135" i="4" s="1"/>
  <c r="AN165" i="4"/>
  <c r="AX165" i="4" s="1"/>
  <c r="AY65" i="2"/>
  <c r="AG49" i="4"/>
  <c r="AG79" i="4"/>
  <c r="AF110" i="4"/>
  <c r="AP110" i="4" s="1"/>
  <c r="AG140" i="4"/>
  <c r="AG170" i="4"/>
  <c r="AF86" i="4"/>
  <c r="AP86" i="4" s="1"/>
  <c r="AM225" i="4"/>
  <c r="AW225" i="4" s="1"/>
  <c r="AJ87" i="4"/>
  <c r="AI144" i="4"/>
  <c r="AS144" i="4" s="1"/>
  <c r="AN38" i="4"/>
  <c r="AF69" i="4"/>
  <c r="AP69" i="4" s="1"/>
  <c r="AF99" i="4"/>
  <c r="AP99" i="4" s="1"/>
  <c r="AF130" i="4"/>
  <c r="AP130" i="4" s="1"/>
  <c r="AF160" i="4"/>
  <c r="AP160" i="4" s="1"/>
  <c r="AG116" i="4"/>
  <c r="AL34" i="4"/>
  <c r="AV34" i="4" s="1"/>
  <c r="AN98" i="4"/>
  <c r="AX98" i="4" s="1"/>
  <c r="AG167" i="4"/>
  <c r="AL105" i="4"/>
  <c r="AV105" i="4" s="1"/>
  <c r="AM112" i="4"/>
  <c r="AW112" i="4" s="1"/>
  <c r="AN119" i="4"/>
  <c r="AX119" i="4" s="1"/>
  <c r="AF127" i="4"/>
  <c r="AP127" i="4" s="1"/>
  <c r="AG134" i="4"/>
  <c r="AI148" i="4"/>
  <c r="AS148" i="4" s="1"/>
  <c r="AJ155" i="4"/>
  <c r="AL169" i="4"/>
  <c r="AV169" i="4" s="1"/>
  <c r="AM176" i="4"/>
  <c r="AW176" i="4" s="1"/>
  <c r="AN183" i="4"/>
  <c r="AX183" i="4" s="1"/>
  <c r="AF191" i="4"/>
  <c r="AP191" i="4" s="1"/>
  <c r="AG198" i="4"/>
  <c r="AI212" i="4"/>
  <c r="AS212" i="4" s="1"/>
  <c r="AJ219" i="4"/>
  <c r="AJ31" i="4"/>
  <c r="AN42" i="4"/>
  <c r="AF77" i="4"/>
  <c r="AP77" i="4" s="1"/>
  <c r="AI88" i="4"/>
  <c r="AS88" i="4" s="1"/>
  <c r="AM99" i="4"/>
  <c r="AW99" i="4" s="1"/>
  <c r="AG111" i="4"/>
  <c r="AJ122" i="4"/>
  <c r="AN133" i="4"/>
  <c r="AX133" i="4" s="1"/>
  <c r="AL156" i="4"/>
  <c r="AV156" i="4" s="1"/>
  <c r="AF168" i="4"/>
  <c r="AP168" i="4" s="1"/>
  <c r="AI179" i="4"/>
  <c r="AS179" i="4" s="1"/>
  <c r="AL213" i="4"/>
  <c r="AV213" i="4" s="1"/>
  <c r="AF190" i="4"/>
  <c r="AP190" i="4" s="1"/>
  <c r="AJ201" i="4"/>
  <c r="AM212" i="4"/>
  <c r="AW212" i="4" s="1"/>
  <c r="AI227" i="4"/>
  <c r="AJ183" i="4"/>
  <c r="AN194" i="4"/>
  <c r="AX194" i="4" s="1"/>
  <c r="AG218" i="4"/>
  <c r="AI233" i="4"/>
  <c r="AS233" i="4" s="1"/>
  <c r="AL199" i="4"/>
  <c r="AV199" i="4" s="1"/>
  <c r="AF211" i="4"/>
  <c r="AP211" i="4" s="1"/>
  <c r="AY175" i="2"/>
  <c r="AX178" i="2"/>
  <c r="AG4" i="4"/>
  <c r="AJ23" i="4"/>
  <c r="AJ84" i="4"/>
  <c r="AJ114" i="4"/>
  <c r="AJ175" i="4"/>
  <c r="AI63" i="4"/>
  <c r="AS63" i="4" s="1"/>
  <c r="AI154" i="4"/>
  <c r="AS154" i="4" s="1"/>
  <c r="AU178" i="2"/>
  <c r="AW178" i="2"/>
  <c r="AM68" i="4"/>
  <c r="AW68" i="4" s="1"/>
  <c r="AG137" i="4"/>
  <c r="AV183" i="2"/>
  <c r="AM7" i="4"/>
  <c r="AW7" i="4" s="1"/>
  <c r="AM31" i="4"/>
  <c r="AW31" i="4" s="1"/>
  <c r="AN61" i="4"/>
  <c r="AN91" i="4"/>
  <c r="AX91" i="4" s="1"/>
  <c r="AN122" i="4"/>
  <c r="AX122" i="4" s="1"/>
  <c r="AN152" i="4"/>
  <c r="AX152" i="4" s="1"/>
  <c r="AI187" i="4"/>
  <c r="AS187" i="4" s="1"/>
  <c r="AG33" i="4"/>
  <c r="AJ44" i="4"/>
  <c r="AM55" i="4"/>
  <c r="AW55" i="4" s="1"/>
  <c r="AF90" i="4"/>
  <c r="AP90" i="4" s="1"/>
  <c r="AI101" i="4"/>
  <c r="AS101" i="4" s="1"/>
  <c r="AL112" i="4"/>
  <c r="AV112" i="4" s="1"/>
  <c r="AG124" i="4"/>
  <c r="AJ135" i="4"/>
  <c r="AN146" i="4"/>
  <c r="AX146" i="4" s="1"/>
  <c r="AF181" i="4"/>
  <c r="AP181" i="4" s="1"/>
  <c r="AF198" i="4"/>
  <c r="AP198" i="4" s="1"/>
  <c r="AL184" i="4"/>
  <c r="AV184" i="4" s="1"/>
  <c r="AF203" i="4"/>
  <c r="AP203" i="4" s="1"/>
  <c r="AN205" i="4"/>
  <c r="AX205" i="4" s="1"/>
  <c r="AG227" i="4"/>
  <c r="AL26" i="4"/>
  <c r="AV26" i="4" s="1"/>
  <c r="AF38" i="4"/>
  <c r="AP38" i="4" s="1"/>
  <c r="AJ49" i="4"/>
  <c r="AM60" i="4"/>
  <c r="AW60" i="4" s="1"/>
  <c r="AN94" i="4"/>
  <c r="AX94" i="4" s="1"/>
  <c r="AI106" i="4"/>
  <c r="AS106" i="4" s="1"/>
  <c r="AL117" i="4"/>
  <c r="AV117" i="4" s="1"/>
  <c r="AG129" i="4"/>
  <c r="AJ140" i="4"/>
  <c r="AM151" i="4"/>
  <c r="AW151" i="4" s="1"/>
  <c r="AN187" i="4"/>
  <c r="AX187" i="4" s="1"/>
  <c r="AF206" i="4"/>
  <c r="AP206" i="4" s="1"/>
  <c r="AL227" i="4"/>
  <c r="AJ6" i="4"/>
  <c r="AJ25" i="4"/>
  <c r="AM36" i="4"/>
  <c r="AW36" i="4" s="1"/>
  <c r="AN70" i="4"/>
  <c r="AX70" i="4" s="1"/>
  <c r="AI82" i="4"/>
  <c r="AS82" i="4" s="1"/>
  <c r="AL93" i="4"/>
  <c r="AV93" i="4" s="1"/>
  <c r="AG105" i="4"/>
  <c r="AJ116" i="4"/>
  <c r="AM127" i="4"/>
  <c r="AW127" i="4" s="1"/>
  <c r="AF162" i="4"/>
  <c r="AP162" i="4" s="1"/>
  <c r="AI173" i="4"/>
  <c r="AS173" i="4" s="1"/>
  <c r="AF186" i="4"/>
  <c r="AP186" i="4" s="1"/>
  <c r="AG204" i="4"/>
  <c r="AF224" i="4"/>
  <c r="AP224" i="4" s="1"/>
  <c r="AL4" i="4"/>
  <c r="AV4" i="4" s="1"/>
  <c r="AN46" i="4"/>
  <c r="AI58" i="4"/>
  <c r="AS58" i="4" s="1"/>
  <c r="AL69" i="4"/>
  <c r="AV69" i="4" s="1"/>
  <c r="AG81" i="4"/>
  <c r="AJ92" i="4"/>
  <c r="AM103" i="4"/>
  <c r="AW103" i="4" s="1"/>
  <c r="AF138" i="4"/>
  <c r="AP138" i="4" s="1"/>
  <c r="AI149" i="4"/>
  <c r="AS149" i="4" s="1"/>
  <c r="AL160" i="4"/>
  <c r="AV160" i="4" s="1"/>
  <c r="AG172" i="4"/>
  <c r="AM183" i="4"/>
  <c r="AW183" i="4" s="1"/>
  <c r="AG202" i="4"/>
  <c r="AI34" i="4"/>
  <c r="AS34" i="4" s="1"/>
  <c r="AL45" i="4"/>
  <c r="AV45" i="4" s="1"/>
  <c r="AG57" i="4"/>
  <c r="AJ68" i="4"/>
  <c r="AM79" i="4"/>
  <c r="AW79" i="4" s="1"/>
  <c r="AF114" i="4"/>
  <c r="AP114" i="4" s="1"/>
  <c r="AI125" i="4"/>
  <c r="AS125" i="4" s="1"/>
  <c r="AL136" i="4"/>
  <c r="AV136" i="4" s="1"/>
  <c r="AG148" i="4"/>
  <c r="AJ159" i="4"/>
  <c r="AN170" i="4"/>
  <c r="AX170" i="4" s="1"/>
  <c r="AF219" i="4"/>
  <c r="AP219" i="4" s="1"/>
  <c r="AN192" i="4"/>
  <c r="AX192" i="4" s="1"/>
  <c r="AL215" i="4"/>
  <c r="AV215" i="4" s="1"/>
  <c r="AN230" i="4"/>
  <c r="AI186" i="4"/>
  <c r="AS186" i="4" s="1"/>
  <c r="AF56" i="4"/>
  <c r="AP56" i="4" s="1"/>
  <c r="AL64" i="4"/>
  <c r="AV64" i="4" s="1"/>
  <c r="AJ178" i="4"/>
  <c r="AN6" i="4"/>
  <c r="AL87" i="4"/>
  <c r="AV87" i="4" s="1"/>
  <c r="AL148" i="4"/>
  <c r="AV148" i="4" s="1"/>
  <c r="AL178" i="4"/>
  <c r="AV178" i="4" s="1"/>
  <c r="AF82" i="4"/>
  <c r="AP82" i="4" s="1"/>
  <c r="AL165" i="4"/>
  <c r="AV165" i="4" s="1"/>
  <c r="AY181" i="2"/>
  <c r="AG76" i="4"/>
  <c r="AF35" i="4"/>
  <c r="AP35" i="4" s="1"/>
  <c r="AF66" i="4"/>
  <c r="AP66" i="4" s="1"/>
  <c r="AF96" i="4"/>
  <c r="AP96" i="4" s="1"/>
  <c r="AF126" i="4"/>
  <c r="AP126" i="4" s="1"/>
  <c r="AF157" i="4"/>
  <c r="AP157" i="4" s="1"/>
  <c r="AM198" i="4"/>
  <c r="AW198" i="4" s="1"/>
  <c r="AG23" i="4"/>
  <c r="AJ34" i="4"/>
  <c r="AN45" i="4"/>
  <c r="AL68" i="4"/>
  <c r="AV68" i="4" s="1"/>
  <c r="AF80" i="4"/>
  <c r="AP80" i="4" s="1"/>
  <c r="AI91" i="4"/>
  <c r="AS91" i="4" s="1"/>
  <c r="AM102" i="4"/>
  <c r="AW102" i="4" s="1"/>
  <c r="AG114" i="4"/>
  <c r="AN136" i="4"/>
  <c r="AX136" i="4" s="1"/>
  <c r="AL159" i="4"/>
  <c r="AV159" i="4" s="1"/>
  <c r="AF171" i="4"/>
  <c r="AP171" i="4" s="1"/>
  <c r="AJ182" i="4"/>
  <c r="AI200" i="4"/>
  <c r="AS200" i="4" s="1"/>
  <c r="AF187" i="4"/>
  <c r="AP187" i="4" s="1"/>
  <c r="AG205" i="4"/>
  <c r="AJ225" i="4"/>
  <c r="AF208" i="4"/>
  <c r="AP208" i="4" s="1"/>
  <c r="AF230" i="4"/>
  <c r="AP230" i="4" s="1"/>
  <c r="AG7" i="4"/>
  <c r="AG28" i="4"/>
  <c r="AJ39" i="4"/>
  <c r="AN50" i="4"/>
  <c r="AX50" i="4" s="1"/>
  <c r="AF85" i="4"/>
  <c r="AP85" i="4" s="1"/>
  <c r="AI96" i="4"/>
  <c r="AS96" i="4" s="1"/>
  <c r="AM107" i="4"/>
  <c r="AW107" i="4" s="1"/>
  <c r="AG119" i="4"/>
  <c r="AJ130" i="4"/>
  <c r="AN141" i="4"/>
  <c r="AX141" i="4" s="1"/>
  <c r="AL164" i="4"/>
  <c r="AV164" i="4" s="1"/>
  <c r="AF176" i="4"/>
  <c r="AP176" i="4" s="1"/>
  <c r="AI208" i="4"/>
  <c r="AS208" i="4" s="1"/>
  <c r="AI230" i="4"/>
  <c r="AS230" i="4" s="1"/>
  <c r="AI5" i="4"/>
  <c r="AS5" i="4" s="1"/>
  <c r="AN26" i="4"/>
  <c r="AF61" i="4"/>
  <c r="AP61" i="4" s="1"/>
  <c r="AI72" i="4"/>
  <c r="AS72" i="4" s="1"/>
  <c r="AM83" i="4"/>
  <c r="AW83" i="4" s="1"/>
  <c r="AG95" i="4"/>
  <c r="AJ106" i="4"/>
  <c r="AN117" i="4"/>
  <c r="AX117" i="4" s="1"/>
  <c r="AL140" i="4"/>
  <c r="AV140" i="4" s="1"/>
  <c r="AF152" i="4"/>
  <c r="AP152" i="4" s="1"/>
  <c r="AI163" i="4"/>
  <c r="AS163" i="4" s="1"/>
  <c r="AM174" i="4"/>
  <c r="AW174" i="4" s="1"/>
  <c r="AG188" i="4"/>
  <c r="AJ206" i="4"/>
  <c r="AN227" i="4"/>
  <c r="AF37" i="4"/>
  <c r="AP37" i="4" s="1"/>
  <c r="AI48" i="4"/>
  <c r="AS48" i="4" s="1"/>
  <c r="AM59" i="4"/>
  <c r="AW59" i="4" s="1"/>
  <c r="AG71" i="4"/>
  <c r="AJ82" i="4"/>
  <c r="AN93" i="4"/>
  <c r="AX93" i="4" s="1"/>
  <c r="AL116" i="4"/>
  <c r="AV116" i="4" s="1"/>
  <c r="AF128" i="4"/>
  <c r="AP128" i="4" s="1"/>
  <c r="AI139" i="4"/>
  <c r="AS139" i="4" s="1"/>
  <c r="AM150" i="4"/>
  <c r="AW150" i="4" s="1"/>
  <c r="AG162" i="4"/>
  <c r="AG186" i="4"/>
  <c r="AJ204" i="4"/>
  <c r="AI224" i="4"/>
  <c r="AS224" i="4" s="1"/>
  <c r="AM4" i="4"/>
  <c r="AW4" i="4" s="1"/>
  <c r="AI24" i="4"/>
  <c r="AS24" i="4" s="1"/>
  <c r="AM35" i="4"/>
  <c r="AW35" i="4" s="1"/>
  <c r="AG47" i="4"/>
  <c r="AJ58" i="4"/>
  <c r="AN69" i="4"/>
  <c r="AX69" i="4" s="1"/>
  <c r="AL92" i="4"/>
  <c r="AV92" i="4" s="1"/>
  <c r="AF104" i="4"/>
  <c r="AP104" i="4" s="1"/>
  <c r="AI115" i="4"/>
  <c r="AS115" i="4" s="1"/>
  <c r="AM126" i="4"/>
  <c r="AW126" i="4" s="1"/>
  <c r="AG138" i="4"/>
  <c r="AN160" i="4"/>
  <c r="AX160" i="4" s="1"/>
  <c r="AI202" i="4"/>
  <c r="AS202" i="4" s="1"/>
  <c r="AN221" i="4"/>
  <c r="AX221" i="4" s="1"/>
  <c r="AN182" i="4"/>
  <c r="AX182" i="4" s="1"/>
  <c r="AI194" i="4"/>
  <c r="AS194" i="4" s="1"/>
  <c r="AL205" i="4"/>
  <c r="AV205" i="4" s="1"/>
  <c r="AJ217" i="4"/>
  <c r="AL232" i="4"/>
  <c r="AV232" i="4" s="1"/>
  <c r="AL7" i="4"/>
  <c r="AV7" i="4" s="1"/>
  <c r="AM30" i="4"/>
  <c r="AW30" i="4" s="1"/>
  <c r="AL61" i="4"/>
  <c r="AV61" i="4" s="1"/>
  <c r="AM91" i="4"/>
  <c r="AW91" i="4" s="1"/>
  <c r="AM121" i="4"/>
  <c r="AW121" i="4" s="1"/>
  <c r="AL152" i="4"/>
  <c r="AV152" i="4" s="1"/>
  <c r="AI93" i="4"/>
  <c r="AS93" i="4" s="1"/>
  <c r="AM169" i="4"/>
  <c r="AW169" i="4" s="1"/>
  <c r="AT183" i="2"/>
  <c r="AI23" i="4"/>
  <c r="AI83" i="4"/>
  <c r="AS83" i="4" s="1"/>
  <c r="AJ148" i="4"/>
  <c r="AG39" i="4"/>
  <c r="AG69" i="4"/>
  <c r="AG100" i="4"/>
  <c r="AG130" i="4"/>
  <c r="AN35" i="4"/>
  <c r="AI47" i="4"/>
  <c r="AS47" i="4" s="1"/>
  <c r="AL58" i="4"/>
  <c r="AV58" i="4" s="1"/>
  <c r="AF70" i="4"/>
  <c r="AP70" i="4" s="1"/>
  <c r="AJ81" i="4"/>
  <c r="AM92" i="4"/>
  <c r="AW92" i="4" s="1"/>
  <c r="AN126" i="4"/>
  <c r="AX126" i="4" s="1"/>
  <c r="AI138" i="4"/>
  <c r="AS138" i="4" s="1"/>
  <c r="AL149" i="4"/>
  <c r="AV149" i="4" s="1"/>
  <c r="AG161" i="4"/>
  <c r="AJ172" i="4"/>
  <c r="AL202" i="4"/>
  <c r="AV202" i="4" s="1"/>
  <c r="AI189" i="4"/>
  <c r="AS189" i="4" s="1"/>
  <c r="AJ207" i="4"/>
  <c r="AJ229" i="4"/>
  <c r="AI210" i="4"/>
  <c r="AS210" i="4" s="1"/>
  <c r="AF233" i="4"/>
  <c r="AP233" i="4" s="1"/>
  <c r="AF8" i="4"/>
  <c r="AP8" i="4" s="1"/>
  <c r="AN40" i="4"/>
  <c r="AL63" i="4"/>
  <c r="AV63" i="4" s="1"/>
  <c r="AF75" i="4"/>
  <c r="AP75" i="4" s="1"/>
  <c r="AJ86" i="4"/>
  <c r="AM97" i="4"/>
  <c r="AW97" i="4" s="1"/>
  <c r="AG109" i="4"/>
  <c r="AN131" i="4"/>
  <c r="AX131" i="4" s="1"/>
  <c r="AI143" i="4"/>
  <c r="AS143" i="4" s="1"/>
  <c r="AL154" i="4"/>
  <c r="AV154" i="4" s="1"/>
  <c r="AF166" i="4"/>
  <c r="AP166" i="4" s="1"/>
  <c r="AJ177" i="4"/>
  <c r="AI192" i="4"/>
  <c r="AS192" i="4" s="1"/>
  <c r="AL210" i="4"/>
  <c r="AV210" i="4" s="1"/>
  <c r="AL39" i="4"/>
  <c r="AV39" i="4" s="1"/>
  <c r="AF51" i="4"/>
  <c r="AP51" i="4" s="1"/>
  <c r="AJ62" i="4"/>
  <c r="AM73" i="4"/>
  <c r="AW73" i="4" s="1"/>
  <c r="AG85" i="4"/>
  <c r="AN107" i="4"/>
  <c r="AX107" i="4" s="1"/>
  <c r="AI119" i="4"/>
  <c r="AS119" i="4" s="1"/>
  <c r="AL130" i="4"/>
  <c r="AV130" i="4" s="1"/>
  <c r="AF142" i="4"/>
  <c r="AP142" i="4" s="1"/>
  <c r="AJ153" i="4"/>
  <c r="AM164" i="4"/>
  <c r="AW164" i="4" s="1"/>
  <c r="AJ190" i="4"/>
  <c r="AL208" i="4"/>
  <c r="AV208" i="4" s="1"/>
  <c r="AL230" i="4"/>
  <c r="AV230" i="4" s="1"/>
  <c r="AJ5" i="4"/>
  <c r="AF27" i="4"/>
  <c r="AP27" i="4" s="1"/>
  <c r="AJ38" i="4"/>
  <c r="AM49" i="4"/>
  <c r="AW49" i="4" s="1"/>
  <c r="AG61" i="4"/>
  <c r="AN83" i="4"/>
  <c r="AX83" i="4" s="1"/>
  <c r="AI95" i="4"/>
  <c r="AS95" i="4" s="1"/>
  <c r="AL106" i="4"/>
  <c r="AV106" i="4" s="1"/>
  <c r="AF118" i="4"/>
  <c r="AP118" i="4" s="1"/>
  <c r="AJ129" i="4"/>
  <c r="AM140" i="4"/>
  <c r="AW140" i="4" s="1"/>
  <c r="AN174" i="4"/>
  <c r="AX174" i="4" s="1"/>
  <c r="AJ188" i="4"/>
  <c r="AL6" i="4"/>
  <c r="AV6" i="4" s="1"/>
  <c r="AM25" i="4"/>
  <c r="AW25" i="4" s="1"/>
  <c r="AG37" i="4"/>
  <c r="AN59" i="4"/>
  <c r="AI71" i="4"/>
  <c r="AS71" i="4" s="1"/>
  <c r="AL82" i="4"/>
  <c r="AV82" i="4" s="1"/>
  <c r="AF94" i="4"/>
  <c r="AP94" i="4" s="1"/>
  <c r="AJ105" i="4"/>
  <c r="AM116" i="4"/>
  <c r="AW116" i="4" s="1"/>
  <c r="AN150" i="4"/>
  <c r="AX150" i="4" s="1"/>
  <c r="AI162" i="4"/>
  <c r="AS162" i="4" s="1"/>
  <c r="AL173" i="4"/>
  <c r="AV173" i="4" s="1"/>
  <c r="AJ186" i="4"/>
  <c r="AL204" i="4"/>
  <c r="AV204" i="4" s="1"/>
  <c r="AN224" i="4"/>
  <c r="AX224" i="4" s="1"/>
  <c r="AI184" i="4"/>
  <c r="AS184" i="4" s="1"/>
  <c r="AM195" i="4"/>
  <c r="AW195" i="4" s="1"/>
  <c r="AG207" i="4"/>
  <c r="AG189" i="4"/>
  <c r="AN211" i="4"/>
  <c r="AX211" i="4" s="1"/>
  <c r="AF194" i="4"/>
  <c r="AP194" i="4" s="1"/>
  <c r="AI205" i="4"/>
  <c r="AS205" i="4" s="1"/>
  <c r="AG217" i="4"/>
  <c r="AI232" i="4"/>
  <c r="AS232" i="4" s="1"/>
  <c r="AJ29" i="4"/>
  <c r="AL43" i="4"/>
  <c r="AV43" i="4" s="1"/>
  <c r="AM50" i="4"/>
  <c r="AW50" i="4" s="1"/>
  <c r="AN57" i="4"/>
  <c r="AX57" i="4" s="1"/>
  <c r="AF65" i="4"/>
  <c r="AP65" i="4" s="1"/>
  <c r="AG72" i="4"/>
  <c r="AI86" i="4"/>
  <c r="AS86" i="4" s="1"/>
  <c r="AJ93" i="4"/>
  <c r="AL107" i="4"/>
  <c r="AV107" i="4" s="1"/>
  <c r="AM114" i="4"/>
  <c r="AW114" i="4" s="1"/>
  <c r="AN121" i="4"/>
  <c r="AF129" i="4"/>
  <c r="AP129" i="4" s="1"/>
  <c r="AG136" i="4"/>
  <c r="AI150" i="4"/>
  <c r="AS150" i="4" s="1"/>
  <c r="AJ157" i="4"/>
  <c r="AL171" i="4"/>
  <c r="AV171" i="4" s="1"/>
  <c r="AM178" i="4"/>
  <c r="AW178" i="4" s="1"/>
  <c r="AN185" i="4"/>
  <c r="AX185" i="4" s="1"/>
  <c r="AF193" i="4"/>
  <c r="AP193" i="4" s="1"/>
  <c r="AG200" i="4"/>
  <c r="AI214" i="4"/>
  <c r="AS214" i="4" s="1"/>
  <c r="AJ221" i="4"/>
  <c r="AN28" i="4"/>
  <c r="AM78" i="4"/>
  <c r="AW78" i="4" s="1"/>
  <c r="AG177" i="4"/>
  <c r="AM207" i="4"/>
  <c r="AW207" i="4" s="1"/>
  <c r="AF133" i="4"/>
  <c r="AP133" i="4" s="1"/>
  <c r="AU183" i="2"/>
  <c r="AJ9" i="4"/>
  <c r="AN34" i="4"/>
  <c r="AN64" i="4"/>
  <c r="AM95" i="4"/>
  <c r="AW95" i="4" s="1"/>
  <c r="AN125" i="4"/>
  <c r="AX125" i="4" s="1"/>
  <c r="AN155" i="4"/>
  <c r="AX155" i="4" s="1"/>
  <c r="AJ196" i="4"/>
  <c r="AL104" i="4"/>
  <c r="AV104" i="4" s="1"/>
  <c r="AG6" i="4"/>
  <c r="AJ26" i="4"/>
  <c r="AM159" i="4"/>
  <c r="AW159" i="4" s="1"/>
  <c r="AI103" i="4"/>
  <c r="AS103" i="4" s="1"/>
  <c r="AF26" i="4"/>
  <c r="AP26" i="4" s="1"/>
  <c r="AI37" i="4"/>
  <c r="AS37" i="4" s="1"/>
  <c r="AL48" i="4"/>
  <c r="AV48" i="4" s="1"/>
  <c r="AG60" i="4"/>
  <c r="AJ71" i="4"/>
  <c r="AN82" i="4"/>
  <c r="AF117" i="4"/>
  <c r="AP117" i="4" s="1"/>
  <c r="AI128" i="4"/>
  <c r="AS128" i="4" s="1"/>
  <c r="AM139" i="4"/>
  <c r="AW139" i="4" s="1"/>
  <c r="AG151" i="4"/>
  <c r="AJ162" i="4"/>
  <c r="AN173" i="4"/>
  <c r="AX173" i="4" s="1"/>
  <c r="AL186" i="4"/>
  <c r="AV186" i="4" s="1"/>
  <c r="AF205" i="4"/>
  <c r="AP205" i="4" s="1"/>
  <c r="AG225" i="4"/>
  <c r="AL191" i="4"/>
  <c r="AV191" i="4" s="1"/>
  <c r="AM209" i="4"/>
  <c r="AW209" i="4" s="1"/>
  <c r="AG232" i="4"/>
  <c r="AJ194" i="4"/>
  <c r="AL212" i="4"/>
  <c r="AV212" i="4" s="1"/>
  <c r="AN8" i="4"/>
  <c r="AX8" i="4" s="1"/>
  <c r="AN30" i="4"/>
  <c r="AI42" i="4"/>
  <c r="AS42" i="4" s="1"/>
  <c r="AL53" i="4"/>
  <c r="AV53" i="4" s="1"/>
  <c r="AG65" i="4"/>
  <c r="AJ76" i="4"/>
  <c r="AM87" i="4"/>
  <c r="AW87" i="4" s="1"/>
  <c r="AF122" i="4"/>
  <c r="AP122" i="4" s="1"/>
  <c r="AI133" i="4"/>
  <c r="AS133" i="4" s="1"/>
  <c r="AL144" i="4"/>
  <c r="AV144" i="4" s="1"/>
  <c r="AG156" i="4"/>
  <c r="AJ167" i="4"/>
  <c r="AN178" i="4"/>
  <c r="AX178" i="4" s="1"/>
  <c r="AL194" i="4"/>
  <c r="AV194" i="4" s="1"/>
  <c r="AF213" i="4"/>
  <c r="AP213" i="4" s="1"/>
  <c r="AG8" i="4"/>
  <c r="AL29" i="4"/>
  <c r="AV29" i="4" s="1"/>
  <c r="AG41" i="4"/>
  <c r="AJ52" i="4"/>
  <c r="AM63" i="4"/>
  <c r="AW63" i="4" s="1"/>
  <c r="AF98" i="4"/>
  <c r="AP98" i="4" s="1"/>
  <c r="AI109" i="4"/>
  <c r="AS109" i="4" s="1"/>
  <c r="AL120" i="4"/>
  <c r="AV120" i="4" s="1"/>
  <c r="AG132" i="4"/>
  <c r="AJ143" i="4"/>
  <c r="AN154" i="4"/>
  <c r="AX154" i="4" s="1"/>
  <c r="AL192" i="4"/>
  <c r="AV192" i="4" s="1"/>
  <c r="AN210" i="4"/>
  <c r="AX210" i="4" s="1"/>
  <c r="AI7" i="4"/>
  <c r="AS7" i="4" s="1"/>
  <c r="AJ28" i="4"/>
  <c r="AM39" i="4"/>
  <c r="AW39" i="4" s="1"/>
  <c r="AF74" i="4"/>
  <c r="AP74" i="4" s="1"/>
  <c r="AI85" i="4"/>
  <c r="AS85" i="4" s="1"/>
  <c r="AL96" i="4"/>
  <c r="AV96" i="4" s="1"/>
  <c r="AG108" i="4"/>
  <c r="AJ119" i="4"/>
  <c r="AN130" i="4"/>
  <c r="AX130" i="4" s="1"/>
  <c r="AF165" i="4"/>
  <c r="AP165" i="4" s="1"/>
  <c r="AI176" i="4"/>
  <c r="AS176" i="4" s="1"/>
  <c r="AM190" i="4"/>
  <c r="AW190" i="4" s="1"/>
  <c r="AN208" i="4"/>
  <c r="AX208" i="4" s="1"/>
  <c r="AQ178" i="2"/>
  <c r="AJ46" i="4"/>
  <c r="AI77" i="4"/>
  <c r="AS77" i="4" s="1"/>
  <c r="AI107" i="4"/>
  <c r="AS107" i="4" s="1"/>
  <c r="AJ137" i="4"/>
  <c r="AI168" i="4"/>
  <c r="AS168" i="4" s="1"/>
  <c r="AI27" i="4"/>
  <c r="AS27" i="4" s="1"/>
  <c r="AM38" i="4"/>
  <c r="AW38" i="4" s="1"/>
  <c r="AG50" i="4"/>
  <c r="AN72" i="4"/>
  <c r="AX72" i="4" s="1"/>
  <c r="AL95" i="4"/>
  <c r="AV95" i="4" s="1"/>
  <c r="AF107" i="4"/>
  <c r="AP107" i="4" s="1"/>
  <c r="AJ118" i="4"/>
  <c r="AM129" i="4"/>
  <c r="AW129" i="4" s="1"/>
  <c r="AG141" i="4"/>
  <c r="AN163" i="4"/>
  <c r="AX163" i="4" s="1"/>
  <c r="AI175" i="4"/>
  <c r="AS175" i="4" s="1"/>
  <c r="AF189" i="4"/>
  <c r="AP189" i="4" s="1"/>
  <c r="AI207" i="4"/>
  <c r="AS207" i="4" s="1"/>
  <c r="AN228" i="4"/>
  <c r="AM193" i="4"/>
  <c r="AW193" i="4" s="1"/>
  <c r="AG212" i="4"/>
  <c r="AL196" i="4"/>
  <c r="AV196" i="4" s="1"/>
  <c r="AN214" i="4"/>
  <c r="AX214" i="4" s="1"/>
  <c r="AM9" i="4"/>
  <c r="AW9" i="4" s="1"/>
  <c r="AI32" i="4"/>
  <c r="AS32" i="4" s="1"/>
  <c r="AM43" i="4"/>
  <c r="AW43" i="4" s="1"/>
  <c r="AG55" i="4"/>
  <c r="AJ66" i="4"/>
  <c r="AN77" i="4"/>
  <c r="AL100" i="4"/>
  <c r="AV100" i="4" s="1"/>
  <c r="AF112" i="4"/>
  <c r="AP112" i="4" s="1"/>
  <c r="AI123" i="4"/>
  <c r="AS123" i="4" s="1"/>
  <c r="AM134" i="4"/>
  <c r="AW134" i="4" s="1"/>
  <c r="AG146" i="4"/>
  <c r="AN168" i="4"/>
  <c r="AX168" i="4" s="1"/>
  <c r="AF197" i="4"/>
  <c r="AP197" i="4" s="1"/>
  <c r="AG215" i="4"/>
  <c r="AF9" i="4"/>
  <c r="AP9" i="4" s="1"/>
  <c r="AG31" i="4"/>
  <c r="AJ42" i="4"/>
  <c r="AN53" i="4"/>
  <c r="AX53" i="4" s="1"/>
  <c r="AL76" i="4"/>
  <c r="AV76" i="4" s="1"/>
  <c r="AF88" i="4"/>
  <c r="AP88" i="4" s="1"/>
  <c r="AI99" i="4"/>
  <c r="AS99" i="4" s="1"/>
  <c r="AM110" i="4"/>
  <c r="AW110" i="4" s="1"/>
  <c r="AG122" i="4"/>
  <c r="AN144" i="4"/>
  <c r="AX144" i="4" s="1"/>
  <c r="AL167" i="4"/>
  <c r="AV167" i="4" s="1"/>
  <c r="AF179" i="4"/>
  <c r="AP179" i="4" s="1"/>
  <c r="AF195" i="4"/>
  <c r="AP195" i="4" s="1"/>
  <c r="AG213" i="4"/>
  <c r="AN29" i="4"/>
  <c r="AL52" i="4"/>
  <c r="AV52" i="4" s="1"/>
  <c r="AF64" i="4"/>
  <c r="AP64" i="4" s="1"/>
  <c r="AI75" i="4"/>
  <c r="AS75" i="4" s="1"/>
  <c r="AM86" i="4"/>
  <c r="AW86" i="4" s="1"/>
  <c r="AG98" i="4"/>
  <c r="AN120" i="4"/>
  <c r="AL143" i="4"/>
  <c r="AV143" i="4" s="1"/>
  <c r="AF155" i="4"/>
  <c r="AP155" i="4" s="1"/>
  <c r="AJ166" i="4"/>
  <c r="AM177" i="4"/>
  <c r="AW177" i="4" s="1"/>
  <c r="AG193" i="4"/>
  <c r="AN25" i="4"/>
  <c r="AF33" i="4"/>
  <c r="AP33" i="4" s="1"/>
  <c r="AG40" i="4"/>
  <c r="AI54" i="4"/>
  <c r="AS54" i="4" s="1"/>
  <c r="AJ61" i="4"/>
  <c r="AL75" i="4"/>
  <c r="AV75" i="4" s="1"/>
  <c r="AM82" i="4"/>
  <c r="AW82" i="4" s="1"/>
  <c r="AN89" i="4"/>
  <c r="AX89" i="4" s="1"/>
  <c r="AF97" i="4"/>
  <c r="AP97" i="4" s="1"/>
  <c r="AG104" i="4"/>
  <c r="AI118" i="4"/>
  <c r="AS118" i="4" s="1"/>
  <c r="AJ125" i="4"/>
  <c r="AL139" i="4"/>
  <c r="AV139" i="4" s="1"/>
  <c r="AM146" i="4"/>
  <c r="AW146" i="4" s="1"/>
  <c r="AN153" i="4"/>
  <c r="AF161" i="4"/>
  <c r="AP161" i="4" s="1"/>
  <c r="AG168" i="4"/>
  <c r="AI182" i="4"/>
  <c r="AS182" i="4" s="1"/>
  <c r="AJ189" i="4"/>
  <c r="AL203" i="4"/>
  <c r="AV203" i="4" s="1"/>
  <c r="AM210" i="4"/>
  <c r="AN217" i="4"/>
  <c r="AX217" i="4" s="1"/>
  <c r="AF225" i="4"/>
  <c r="AP225" i="4" s="1"/>
  <c r="AG233" i="4"/>
  <c r="AI25" i="4"/>
  <c r="AS25" i="4" s="1"/>
  <c r="AJ32" i="4"/>
  <c r="AI33" i="4"/>
  <c r="AS33" i="4" s="1"/>
  <c r="AJ40" i="4"/>
  <c r="AL54" i="4"/>
  <c r="AV54" i="4" s="1"/>
  <c r="AM61" i="4"/>
  <c r="AW61" i="4" s="1"/>
  <c r="AN68" i="4"/>
  <c r="AX68" i="4" s="1"/>
  <c r="AF76" i="4"/>
  <c r="AP76" i="4" s="1"/>
  <c r="AG83" i="4"/>
  <c r="AI97" i="4"/>
  <c r="AS97" i="4" s="1"/>
  <c r="AJ104" i="4"/>
  <c r="AL118" i="4"/>
  <c r="AV118" i="4" s="1"/>
  <c r="AM125" i="4"/>
  <c r="AN132" i="4"/>
  <c r="AX132" i="4" s="1"/>
  <c r="AF140" i="4"/>
  <c r="AP140" i="4" s="1"/>
  <c r="AG147" i="4"/>
  <c r="AI161" i="4"/>
  <c r="AS161" i="4" s="1"/>
  <c r="AJ168" i="4"/>
  <c r="AL182" i="4"/>
  <c r="AM189" i="4"/>
  <c r="AW189" i="4" s="1"/>
  <c r="AN196" i="4"/>
  <c r="AX196" i="4" s="1"/>
  <c r="AF204" i="4"/>
  <c r="AP204" i="4" s="1"/>
  <c r="AG211" i="4"/>
  <c r="AI225" i="4"/>
  <c r="AS225" i="4" s="1"/>
  <c r="AJ233" i="4"/>
  <c r="AL197" i="4"/>
  <c r="AV197" i="4" s="1"/>
  <c r="AG209" i="4"/>
  <c r="AL221" i="4"/>
  <c r="AV221" i="4" s="1"/>
  <c r="AG191" i="4"/>
  <c r="AJ202" i="4"/>
  <c r="AN213" i="4"/>
  <c r="AX213" i="4" s="1"/>
  <c r="AM228" i="4"/>
  <c r="AW228" i="4" s="1"/>
  <c r="AL27" i="4"/>
  <c r="AV27" i="4" s="1"/>
  <c r="AM34" i="4"/>
  <c r="AW34" i="4" s="1"/>
  <c r="AN41" i="4"/>
  <c r="AF49" i="4"/>
  <c r="AP49" i="4" s="1"/>
  <c r="AG56" i="4"/>
  <c r="AI70" i="4"/>
  <c r="AS70" i="4" s="1"/>
  <c r="AJ77" i="4"/>
  <c r="AL91" i="4"/>
  <c r="AV91" i="4" s="1"/>
  <c r="AM98" i="4"/>
  <c r="AW98" i="4" s="1"/>
  <c r="AN105" i="4"/>
  <c r="AX105" i="4" s="1"/>
  <c r="AF113" i="4"/>
  <c r="AP113" i="4" s="1"/>
  <c r="AG120" i="4"/>
  <c r="AI134" i="4"/>
  <c r="AS134" i="4" s="1"/>
  <c r="AJ141" i="4"/>
  <c r="AL155" i="4"/>
  <c r="AV155" i="4" s="1"/>
  <c r="AM162" i="4"/>
  <c r="AW162" i="4" s="1"/>
  <c r="AN169" i="4"/>
  <c r="AX169" i="4" s="1"/>
  <c r="AF177" i="4"/>
  <c r="AP177" i="4" s="1"/>
  <c r="AG184" i="4"/>
  <c r="AI198" i="4"/>
  <c r="AS198" i="4" s="1"/>
  <c r="AJ205" i="4"/>
  <c r="AL219" i="4"/>
  <c r="AV219" i="4" s="1"/>
  <c r="AM227" i="4"/>
  <c r="AG27" i="4"/>
  <c r="AI41" i="4"/>
  <c r="AS41" i="4" s="1"/>
  <c r="AJ48" i="4"/>
  <c r="AL62" i="4"/>
  <c r="AV62" i="4" s="1"/>
  <c r="AM69" i="4"/>
  <c r="AW69" i="4" s="1"/>
  <c r="AN76" i="4"/>
  <c r="AX76" i="4" s="1"/>
  <c r="AF84" i="4"/>
  <c r="AP84" i="4" s="1"/>
  <c r="AG91" i="4"/>
  <c r="AI105" i="4"/>
  <c r="AS105" i="4" s="1"/>
  <c r="AJ112" i="4"/>
  <c r="AL126" i="4"/>
  <c r="AV126" i="4" s="1"/>
  <c r="AM133" i="4"/>
  <c r="AW133" i="4" s="1"/>
  <c r="AN140" i="4"/>
  <c r="AX140" i="4" s="1"/>
  <c r="AF148" i="4"/>
  <c r="AP148" i="4" s="1"/>
  <c r="AG155" i="4"/>
  <c r="AI169" i="4"/>
  <c r="AS169" i="4" s="1"/>
  <c r="AJ176" i="4"/>
  <c r="AL190" i="4"/>
  <c r="AV190" i="4" s="1"/>
  <c r="AM197" i="4"/>
  <c r="AW197" i="4" s="1"/>
  <c r="AN204" i="4"/>
  <c r="AF212" i="4"/>
  <c r="AP212" i="4" s="1"/>
  <c r="AG219" i="4"/>
  <c r="AF222" i="4"/>
  <c r="AP222" i="4" s="1"/>
  <c r="AG230" i="4"/>
  <c r="AF23" i="4"/>
  <c r="AG30" i="4"/>
  <c r="AI44" i="4"/>
  <c r="AS44" i="4" s="1"/>
  <c r="AJ51" i="4"/>
  <c r="AL65" i="4"/>
  <c r="AV65" i="4" s="1"/>
  <c r="AM72" i="4"/>
  <c r="AW72" i="4" s="1"/>
  <c r="AN79" i="4"/>
  <c r="AX79" i="4" s="1"/>
  <c r="AF87" i="4"/>
  <c r="AP87" i="4" s="1"/>
  <c r="AG94" i="4"/>
  <c r="AI108" i="4"/>
  <c r="AS108" i="4" s="1"/>
  <c r="AJ115" i="4"/>
  <c r="AM187" i="4"/>
  <c r="AW187" i="4" s="1"/>
  <c r="AG199" i="4"/>
  <c r="AJ210" i="4"/>
  <c r="AJ223" i="4"/>
  <c r="AN203" i="4"/>
  <c r="AX203" i="4" s="1"/>
  <c r="AI215" i="4"/>
  <c r="AS215" i="4" s="1"/>
  <c r="AL35" i="4"/>
  <c r="AV35" i="4" s="1"/>
  <c r="AM42" i="4"/>
  <c r="AW42" i="4" s="1"/>
  <c r="AN49" i="4"/>
  <c r="AF57" i="4"/>
  <c r="AP57" i="4" s="1"/>
  <c r="AG64" i="4"/>
  <c r="AI78" i="4"/>
  <c r="AS78" i="4" s="1"/>
  <c r="AJ85" i="4"/>
  <c r="AL99" i="4"/>
  <c r="AV99" i="4" s="1"/>
  <c r="AM106" i="4"/>
  <c r="AW106" i="4" s="1"/>
  <c r="AN113" i="4"/>
  <c r="AX113" i="4" s="1"/>
  <c r="AF121" i="4"/>
  <c r="AP121" i="4" s="1"/>
  <c r="AG128" i="4"/>
  <c r="AI142" i="4"/>
  <c r="AS142" i="4" s="1"/>
  <c r="AJ149" i="4"/>
  <c r="AL163" i="4"/>
  <c r="AV163" i="4" s="1"/>
  <c r="AM170" i="4"/>
  <c r="AW170" i="4" s="1"/>
  <c r="AN177" i="4"/>
  <c r="AX177" i="4" s="1"/>
  <c r="AF185" i="4"/>
  <c r="AP185" i="4" s="1"/>
  <c r="AG192" i="4"/>
  <c r="AI206" i="4"/>
  <c r="AS206" i="4" s="1"/>
  <c r="AJ213" i="4"/>
  <c r="AL228" i="4"/>
  <c r="AV228" i="4" s="1"/>
  <c r="AF28" i="4"/>
  <c r="AP28" i="4" s="1"/>
  <c r="AG35" i="4"/>
  <c r="AF36" i="4"/>
  <c r="AP36" i="4" s="1"/>
  <c r="AG43" i="4"/>
  <c r="AI57" i="4"/>
  <c r="AS57" i="4" s="1"/>
  <c r="AJ64" i="4"/>
  <c r="AL78" i="4"/>
  <c r="AV78" i="4" s="1"/>
  <c r="AM85" i="4"/>
  <c r="AW85" i="4" s="1"/>
  <c r="AN92" i="4"/>
  <c r="AF100" i="4"/>
  <c r="AP100" i="4" s="1"/>
  <c r="AG107" i="4"/>
  <c r="AI121" i="4"/>
  <c r="AS121" i="4" s="1"/>
  <c r="AJ128" i="4"/>
  <c r="AL142" i="4"/>
  <c r="AV142" i="4" s="1"/>
  <c r="AM149" i="4"/>
  <c r="AW149" i="4" s="1"/>
  <c r="AN156" i="4"/>
  <c r="AX156" i="4" s="1"/>
  <c r="AF164" i="4"/>
  <c r="AP164" i="4" s="1"/>
  <c r="AG171" i="4"/>
  <c r="AI185" i="4"/>
  <c r="AS185" i="4" s="1"/>
  <c r="AJ192" i="4"/>
  <c r="AL206" i="4"/>
  <c r="AV206" i="4" s="1"/>
  <c r="AM213" i="4"/>
  <c r="AW213" i="4" s="1"/>
  <c r="AN220" i="4"/>
  <c r="AX220" i="4" s="1"/>
  <c r="AF229" i="4"/>
  <c r="AP229" i="4" s="1"/>
  <c r="AL216" i="4"/>
  <c r="AV216" i="4" s="1"/>
  <c r="AM223" i="4"/>
  <c r="AW223" i="4" s="1"/>
  <c r="AN231" i="4"/>
  <c r="AM24" i="4"/>
  <c r="AW24" i="4" s="1"/>
  <c r="AN31" i="4"/>
  <c r="AF39" i="4"/>
  <c r="AP39" i="4" s="1"/>
  <c r="AG46" i="4"/>
  <c r="AI60" i="4"/>
  <c r="AS60" i="4" s="1"/>
  <c r="AJ67" i="4"/>
  <c r="AL81" i="4"/>
  <c r="AV81" i="4" s="1"/>
  <c r="AM88" i="4"/>
  <c r="AW88" i="4" s="1"/>
  <c r="AN95" i="4"/>
  <c r="AX95" i="4" s="1"/>
  <c r="AF103" i="4"/>
  <c r="AP103" i="4" s="1"/>
  <c r="AG110" i="4"/>
  <c r="AI124" i="4"/>
  <c r="AS124" i="4" s="1"/>
  <c r="AJ131" i="4"/>
  <c r="AL145" i="4"/>
  <c r="AV145" i="4" s="1"/>
  <c r="AM152" i="4"/>
  <c r="AN159" i="4"/>
  <c r="AX159" i="4" s="1"/>
  <c r="AF167" i="4"/>
  <c r="AP167" i="4" s="1"/>
  <c r="AG174" i="4"/>
  <c r="AI188" i="4"/>
  <c r="AS188" i="4" s="1"/>
  <c r="AJ195" i="4"/>
  <c r="AL209" i="4"/>
  <c r="AV209" i="4" s="1"/>
  <c r="AM216" i="4"/>
  <c r="AW216" i="4" s="1"/>
  <c r="AN223" i="4"/>
  <c r="AX223" i="4" s="1"/>
  <c r="AF50" i="4"/>
  <c r="AP50" i="4" s="1"/>
  <c r="AI61" i="4"/>
  <c r="AS61" i="4" s="1"/>
  <c r="AL72" i="4"/>
  <c r="AV72" i="4" s="1"/>
  <c r="AG84" i="4"/>
  <c r="AJ95" i="4"/>
  <c r="AN106" i="4"/>
  <c r="AX106" i="4" s="1"/>
  <c r="AF141" i="4"/>
  <c r="AP141" i="4" s="1"/>
  <c r="AI152" i="4"/>
  <c r="AS152" i="4" s="1"/>
  <c r="AM163" i="4"/>
  <c r="AW163" i="4" s="1"/>
  <c r="AG175" i="4"/>
  <c r="AM188" i="4"/>
  <c r="AW188" i="4" s="1"/>
  <c r="AN206" i="4"/>
  <c r="AX206" i="4" s="1"/>
  <c r="AM185" i="4"/>
  <c r="AW185" i="4" s="1"/>
  <c r="AG197" i="4"/>
  <c r="AF221" i="4"/>
  <c r="AP221" i="4" s="1"/>
  <c r="AF202" i="4"/>
  <c r="AP202" i="4" s="1"/>
  <c r="AI213" i="4"/>
  <c r="AS213" i="4" s="1"/>
  <c r="AF228" i="4"/>
  <c r="AP228" i="4" s="1"/>
  <c r="AF184" i="4"/>
  <c r="AP184" i="4" s="1"/>
  <c r="AI195" i="4"/>
  <c r="AS195" i="4" s="1"/>
  <c r="AM206" i="4"/>
  <c r="AN218" i="4"/>
  <c r="AX218" i="4" s="1"/>
  <c r="AI30" i="4"/>
  <c r="AS30" i="4" s="1"/>
  <c r="AJ37" i="4"/>
  <c r="AL51" i="4"/>
  <c r="AV51" i="4" s="1"/>
  <c r="AM58" i="4"/>
  <c r="AW58" i="4" s="1"/>
  <c r="AN65" i="4"/>
  <c r="AX65" i="4" s="1"/>
  <c r="AF73" i="4"/>
  <c r="AP73" i="4" s="1"/>
  <c r="AG80" i="4"/>
  <c r="AI94" i="4"/>
  <c r="AS94" i="4" s="1"/>
  <c r="AJ101" i="4"/>
  <c r="AL115" i="4"/>
  <c r="AV115" i="4" s="1"/>
  <c r="AM122" i="4"/>
  <c r="AN129" i="4"/>
  <c r="AX129" i="4" s="1"/>
  <c r="AF137" i="4"/>
  <c r="AP137" i="4" s="1"/>
  <c r="AG144" i="4"/>
  <c r="AI158" i="4"/>
  <c r="AS158" i="4" s="1"/>
  <c r="AJ165" i="4"/>
  <c r="AL179" i="4"/>
  <c r="AM186" i="4"/>
  <c r="AW186" i="4" s="1"/>
  <c r="AN193" i="4"/>
  <c r="AX193" i="4" s="1"/>
  <c r="AF201" i="4"/>
  <c r="AP201" i="4" s="1"/>
  <c r="AG208" i="4"/>
  <c r="AI222" i="4"/>
  <c r="AS222" i="4" s="1"/>
  <c r="AJ230" i="4"/>
  <c r="AM29" i="4"/>
  <c r="AW29" i="4" s="1"/>
  <c r="AN36" i="4"/>
  <c r="AF44" i="4"/>
  <c r="AP44" i="4" s="1"/>
  <c r="AG51" i="4"/>
  <c r="AI65" i="4"/>
  <c r="AS65" i="4" s="1"/>
  <c r="AJ72" i="4"/>
  <c r="AL86" i="4"/>
  <c r="AV86" i="4" s="1"/>
  <c r="AM93" i="4"/>
  <c r="AW93" i="4" s="1"/>
  <c r="AN100" i="4"/>
  <c r="AX100" i="4" s="1"/>
  <c r="AF108" i="4"/>
  <c r="AP108" i="4" s="1"/>
  <c r="AG115" i="4"/>
  <c r="AI129" i="4"/>
  <c r="AS129" i="4" s="1"/>
  <c r="AJ136" i="4"/>
  <c r="AL150" i="4"/>
  <c r="AM157" i="4"/>
  <c r="AW157" i="4" s="1"/>
  <c r="AN164" i="4"/>
  <c r="AX164" i="4" s="1"/>
  <c r="AF172" i="4"/>
  <c r="AP172" i="4" s="1"/>
  <c r="AG179" i="4"/>
  <c r="AI193" i="4"/>
  <c r="AS193" i="4" s="1"/>
  <c r="AJ200" i="4"/>
  <c r="AL214" i="4"/>
  <c r="AV214" i="4" s="1"/>
  <c r="AM221" i="4"/>
  <c r="AW221" i="4" s="1"/>
  <c r="AN229" i="4"/>
  <c r="AJ7" i="4"/>
  <c r="AL28" i="4"/>
  <c r="AV28" i="4" s="1"/>
  <c r="AF40" i="4"/>
  <c r="AP40" i="4" s="1"/>
  <c r="AI51" i="4"/>
  <c r="AS51" i="4" s="1"/>
  <c r="AM62" i="4"/>
  <c r="AW62" i="4" s="1"/>
  <c r="AG74" i="4"/>
  <c r="AN96" i="4"/>
  <c r="AX96" i="4" s="1"/>
  <c r="AL119" i="4"/>
  <c r="AV119" i="4" s="1"/>
  <c r="AF131" i="4"/>
  <c r="AP131" i="4" s="1"/>
  <c r="AJ142" i="4"/>
  <c r="AM153" i="4"/>
  <c r="AW153" i="4" s="1"/>
  <c r="AG165" i="4"/>
  <c r="AN190" i="4"/>
  <c r="AX190" i="4" s="1"/>
  <c r="AJ231" i="4"/>
  <c r="AF210" i="4"/>
  <c r="AP210" i="4" s="1"/>
  <c r="AM222" i="4"/>
  <c r="AW222" i="4" s="1"/>
  <c r="AF192" i="4"/>
  <c r="AP192" i="4" s="1"/>
  <c r="AI203" i="4"/>
  <c r="AS203" i="4" s="1"/>
  <c r="AM214" i="4"/>
  <c r="AM229" i="4"/>
  <c r="AW229" i="4" s="1"/>
  <c r="AJ185" i="4"/>
  <c r="AM196" i="4"/>
  <c r="AW196" i="4" s="1"/>
  <c r="AL220" i="4"/>
  <c r="AV220" i="4" s="1"/>
  <c r="AG24" i="4"/>
  <c r="AI38" i="4"/>
  <c r="AS38" i="4" s="1"/>
  <c r="AJ45" i="4"/>
  <c r="AL59" i="4"/>
  <c r="AV59" i="4" s="1"/>
  <c r="AM66" i="4"/>
  <c r="AW66" i="4" s="1"/>
  <c r="AN73" i="4"/>
  <c r="AF81" i="4"/>
  <c r="AP81" i="4" s="1"/>
  <c r="AG88" i="4"/>
  <c r="AI102" i="4"/>
  <c r="AS102" i="4" s="1"/>
  <c r="AJ109" i="4"/>
  <c r="AL123" i="4"/>
  <c r="AV123" i="4" s="1"/>
  <c r="AM130" i="4"/>
  <c r="AW130" i="4" s="1"/>
  <c r="AN137" i="4"/>
  <c r="AX137" i="4" s="1"/>
  <c r="AF145" i="4"/>
  <c r="AP145" i="4" s="1"/>
  <c r="AG152" i="4"/>
  <c r="AI166" i="4"/>
  <c r="AS166" i="4" s="1"/>
  <c r="AJ173" i="4"/>
  <c r="AL187" i="4"/>
  <c r="AV187" i="4" s="1"/>
  <c r="AM194" i="4"/>
  <c r="AW194" i="4" s="1"/>
  <c r="AN201" i="4"/>
  <c r="AX201" i="4" s="1"/>
  <c r="AF209" i="4"/>
  <c r="AP209" i="4" s="1"/>
  <c r="AG216" i="4"/>
  <c r="AI231" i="4"/>
  <c r="AS231" i="4" s="1"/>
  <c r="AL30" i="4"/>
  <c r="AV30" i="4" s="1"/>
  <c r="AM37" i="4"/>
  <c r="AW37" i="4" s="1"/>
  <c r="AN44" i="4"/>
  <c r="AF52" i="4"/>
  <c r="AP52" i="4" s="1"/>
  <c r="AG59" i="4"/>
  <c r="AI73" i="4"/>
  <c r="AS73" i="4" s="1"/>
  <c r="AJ80" i="4"/>
  <c r="AL94" i="4"/>
  <c r="AV94" i="4" s="1"/>
  <c r="AM101" i="4"/>
  <c r="AW101" i="4" s="1"/>
  <c r="AN108" i="4"/>
  <c r="AX108" i="4" s="1"/>
  <c r="AF116" i="4"/>
  <c r="AP116" i="4" s="1"/>
  <c r="AG123" i="4"/>
  <c r="AI137" i="4"/>
  <c r="AS137" i="4" s="1"/>
  <c r="AJ144" i="4"/>
  <c r="AL158" i="4"/>
  <c r="AV158" i="4" s="1"/>
  <c r="AM165" i="4"/>
  <c r="AW165" i="4" s="1"/>
  <c r="AN172" i="4"/>
  <c r="AX172" i="4" s="1"/>
  <c r="AF180" i="4"/>
  <c r="AP180" i="4" s="1"/>
  <c r="AG187" i="4"/>
  <c r="AI201" i="4"/>
  <c r="AS201" i="4" s="1"/>
  <c r="AJ208" i="4"/>
  <c r="AL222" i="4"/>
  <c r="AV222" i="4" s="1"/>
  <c r="AM230" i="4"/>
  <c r="AW230" i="4" s="1"/>
  <c r="AL46" i="4"/>
  <c r="AV46" i="4" s="1"/>
  <c r="AM53" i="4"/>
  <c r="AW53" i="4" s="1"/>
  <c r="AN60" i="4"/>
  <c r="AF68" i="4"/>
  <c r="AP68" i="4" s="1"/>
  <c r="AG75" i="4"/>
  <c r="AI89" i="4"/>
  <c r="AS89" i="4" s="1"/>
  <c r="AJ96" i="4"/>
  <c r="AL110" i="4"/>
  <c r="AM117" i="4"/>
  <c r="AW117" i="4" s="1"/>
  <c r="AN124" i="4"/>
  <c r="AX124" i="4" s="1"/>
  <c r="AF132" i="4"/>
  <c r="AP132" i="4" s="1"/>
  <c r="AG139" i="4"/>
  <c r="AI153" i="4"/>
  <c r="AS153" i="4" s="1"/>
  <c r="AJ160" i="4"/>
  <c r="AL174" i="4"/>
  <c r="AV174" i="4" s="1"/>
  <c r="AM181" i="4"/>
  <c r="AW181" i="4" s="1"/>
  <c r="AN188" i="4"/>
  <c r="AX188" i="4" s="1"/>
  <c r="AF196" i="4"/>
  <c r="AP196" i="4" s="1"/>
  <c r="AG203" i="4"/>
  <c r="AI217" i="4"/>
  <c r="AS217" i="4" s="1"/>
  <c r="AJ224" i="4"/>
  <c r="AI228" i="4"/>
  <c r="AS228" i="4" s="1"/>
  <c r="AI28" i="4"/>
  <c r="AS28" i="4" s="1"/>
  <c r="AJ35" i="4"/>
  <c r="AL49" i="4"/>
  <c r="AV49" i="4" s="1"/>
  <c r="AM56" i="4"/>
  <c r="AW56" i="4" s="1"/>
  <c r="AN63" i="4"/>
  <c r="AX63" i="4" s="1"/>
  <c r="AF71" i="4"/>
  <c r="AP71" i="4" s="1"/>
  <c r="AG78" i="4"/>
  <c r="AI92" i="4"/>
  <c r="AS92" i="4" s="1"/>
  <c r="AJ99" i="4"/>
  <c r="AL113" i="4"/>
  <c r="AV113" i="4" s="1"/>
  <c r="AM120" i="4"/>
  <c r="AW120" i="4" s="1"/>
  <c r="AN127" i="4"/>
  <c r="AF135" i="4"/>
  <c r="AP135" i="4" s="1"/>
  <c r="AG142" i="4"/>
  <c r="AI156" i="4"/>
  <c r="AS156" i="4" s="1"/>
  <c r="AJ163" i="4"/>
  <c r="AL177" i="4"/>
  <c r="AV177" i="4" s="1"/>
  <c r="AM184" i="4"/>
  <c r="AW184" i="4" s="1"/>
  <c r="AN191" i="4"/>
  <c r="AX191" i="4" s="1"/>
  <c r="AF199" i="4"/>
  <c r="AP199" i="4" s="1"/>
  <c r="AG206" i="4"/>
  <c r="AI220" i="4"/>
  <c r="AS220" i="4" s="1"/>
  <c r="AJ228" i="4"/>
  <c r="AG221" i="4"/>
  <c r="AI36" i="4"/>
  <c r="AS36" i="4" s="1"/>
  <c r="AJ43" i="4"/>
  <c r="AL57" i="4"/>
  <c r="AV57" i="4" s="1"/>
  <c r="AM64" i="4"/>
  <c r="AW64" i="4" s="1"/>
  <c r="AN71" i="4"/>
  <c r="AX71" i="4" s="1"/>
  <c r="AF79" i="4"/>
  <c r="AP79" i="4" s="1"/>
  <c r="AG86" i="4"/>
  <c r="AI100" i="4"/>
  <c r="AS100" i="4" s="1"/>
  <c r="AJ107" i="4"/>
  <c r="AL121" i="4"/>
  <c r="AV121" i="4" s="1"/>
  <c r="AM128" i="4"/>
  <c r="AW128" i="4" s="1"/>
  <c r="AN135" i="4"/>
  <c r="AX135" i="4" s="1"/>
  <c r="AF143" i="4"/>
  <c r="AP143" i="4" s="1"/>
  <c r="AG150" i="4"/>
  <c r="AI164" i="4"/>
  <c r="AS164" i="4" s="1"/>
  <c r="AJ171" i="4"/>
  <c r="AL185" i="4"/>
  <c r="AV185" i="4" s="1"/>
  <c r="AM192" i="4"/>
  <c r="AW192" i="4" s="1"/>
  <c r="AN199" i="4"/>
  <c r="AX199" i="4" s="1"/>
  <c r="AF207" i="4"/>
  <c r="AP207" i="4" s="1"/>
  <c r="AG214" i="4"/>
  <c r="AI229" i="4"/>
  <c r="AS229" i="4" s="1"/>
  <c r="AL129" i="4"/>
  <c r="AV129" i="4" s="1"/>
  <c r="AM136" i="4"/>
  <c r="AW136" i="4" s="1"/>
  <c r="AN143" i="4"/>
  <c r="AX143" i="4" s="1"/>
  <c r="AF151" i="4"/>
  <c r="AP151" i="4" s="1"/>
  <c r="AG158" i="4"/>
  <c r="AI172" i="4"/>
  <c r="AS172" i="4" s="1"/>
  <c r="AJ179" i="4"/>
  <c r="AL193" i="4"/>
  <c r="AV193" i="4" s="1"/>
  <c r="AM200" i="4"/>
  <c r="AW200" i="4" s="1"/>
  <c r="AN207" i="4"/>
  <c r="AX207" i="4" s="1"/>
  <c r="AF215" i="4"/>
  <c r="AP215" i="4" s="1"/>
  <c r="AG222" i="4"/>
  <c r="AI49" i="4"/>
  <c r="AS49" i="4" s="1"/>
  <c r="AJ56" i="4"/>
  <c r="AL70" i="4"/>
  <c r="AV70" i="4" s="1"/>
  <c r="AM77" i="4"/>
  <c r="AW77" i="4" s="1"/>
  <c r="AN84" i="4"/>
  <c r="AX84" i="4" s="1"/>
  <c r="AF92" i="4"/>
  <c r="AP92" i="4" s="1"/>
  <c r="AG99" i="4"/>
  <c r="AI113" i="4"/>
  <c r="AS113" i="4" s="1"/>
  <c r="AJ120" i="4"/>
  <c r="AL134" i="4"/>
  <c r="AV134" i="4" s="1"/>
  <c r="AM141" i="4"/>
  <c r="AW141" i="4" s="1"/>
  <c r="AN148" i="4"/>
  <c r="AX148" i="4" s="1"/>
  <c r="AF156" i="4"/>
  <c r="AP156" i="4" s="1"/>
  <c r="AG163" i="4"/>
  <c r="AI177" i="4"/>
  <c r="AS177" i="4" s="1"/>
  <c r="AJ184" i="4"/>
  <c r="AL198" i="4"/>
  <c r="AV198" i="4" s="1"/>
  <c r="AM205" i="4"/>
  <c r="AW205" i="4" s="1"/>
  <c r="AN212" i="4"/>
  <c r="AX212" i="4" s="1"/>
  <c r="AF220" i="4"/>
  <c r="AP220" i="4" s="1"/>
  <c r="AG228" i="4"/>
  <c r="AM215" i="4"/>
  <c r="AW215" i="4" s="1"/>
  <c r="AN222" i="4"/>
  <c r="AX222" i="4" s="1"/>
  <c r="AF231" i="4"/>
  <c r="AP231" i="4" s="1"/>
  <c r="AN23" i="4"/>
  <c r="AF31" i="4"/>
  <c r="AP31" i="4" s="1"/>
  <c r="AG38" i="4"/>
  <c r="AI52" i="4"/>
  <c r="AS52" i="4" s="1"/>
  <c r="AJ59" i="4"/>
  <c r="AL73" i="4"/>
  <c r="AV73" i="4" s="1"/>
  <c r="AM80" i="4"/>
  <c r="AW80" i="4" s="1"/>
  <c r="AN87" i="4"/>
  <c r="AF95" i="4"/>
  <c r="AP95" i="4" s="1"/>
  <c r="AG102" i="4"/>
  <c r="AI116" i="4"/>
  <c r="AS116" i="4" s="1"/>
  <c r="AJ123" i="4"/>
  <c r="AL137" i="4"/>
  <c r="AV137" i="4" s="1"/>
  <c r="AM144" i="4"/>
  <c r="AW144" i="4" s="1"/>
  <c r="AN151" i="4"/>
  <c r="AX151" i="4" s="1"/>
  <c r="AF159" i="4"/>
  <c r="AP159" i="4" s="1"/>
  <c r="AG166" i="4"/>
  <c r="AI180" i="4"/>
  <c r="AS180" i="4" s="1"/>
  <c r="AJ187" i="4"/>
  <c r="AL201" i="4"/>
  <c r="AV201" i="4" s="1"/>
  <c r="AM208" i="4"/>
  <c r="AW208" i="4" s="1"/>
  <c r="AN215" i="4"/>
  <c r="AX215" i="4" s="1"/>
  <c r="AF223" i="4"/>
  <c r="AP223" i="4" s="1"/>
  <c r="AG231" i="4"/>
  <c r="AF232" i="4"/>
  <c r="AP232" i="4" s="1"/>
  <c r="AL224" i="4"/>
  <c r="AV224" i="4" s="1"/>
  <c r="AM232" i="4"/>
  <c r="AW232" i="4" s="1"/>
  <c r="AL25" i="4"/>
  <c r="AV25" i="4" s="1"/>
  <c r="AM32" i="4"/>
  <c r="AW32" i="4" s="1"/>
  <c r="AN39" i="4"/>
  <c r="AF47" i="4"/>
  <c r="AP47" i="4" s="1"/>
  <c r="AG54" i="4"/>
  <c r="AI68" i="4"/>
  <c r="AS68" i="4" s="1"/>
  <c r="AJ75" i="4"/>
  <c r="AL89" i="4"/>
  <c r="AV89" i="4" s="1"/>
  <c r="AM96" i="4"/>
  <c r="AW96" i="4" s="1"/>
  <c r="AN103" i="4"/>
  <c r="AF111" i="4"/>
  <c r="AP111" i="4" s="1"/>
  <c r="AG118" i="4"/>
  <c r="AI132" i="4"/>
  <c r="AS132" i="4" s="1"/>
  <c r="AJ139" i="4"/>
  <c r="AL153" i="4"/>
  <c r="AV153" i="4" s="1"/>
  <c r="AM160" i="4"/>
  <c r="AN167" i="4"/>
  <c r="AX167" i="4" s="1"/>
  <c r="AF175" i="4"/>
  <c r="AP175" i="4" s="1"/>
  <c r="AG182" i="4"/>
  <c r="AI196" i="4"/>
  <c r="AS196" i="4" s="1"/>
  <c r="AJ203" i="4"/>
  <c r="AL217" i="4"/>
  <c r="AV217" i="4" s="1"/>
  <c r="AM224" i="4"/>
  <c r="AW224" i="4" s="1"/>
  <c r="AN232" i="4"/>
  <c r="AJ218" i="4"/>
  <c r="AL233" i="4"/>
  <c r="AV233" i="4" s="1"/>
  <c r="AL33" i="4"/>
  <c r="AV33" i="4" s="1"/>
  <c r="AM40" i="4"/>
  <c r="AW40" i="4" s="1"/>
  <c r="AN47" i="4"/>
  <c r="AF55" i="4"/>
  <c r="AP55" i="4" s="1"/>
  <c r="AG62" i="4"/>
  <c r="AI76" i="4"/>
  <c r="AS76" i="4" s="1"/>
  <c r="AJ83" i="4"/>
  <c r="AL97" i="4"/>
  <c r="AM104" i="4"/>
  <c r="AW104" i="4" s="1"/>
  <c r="AN111" i="4"/>
  <c r="AX111" i="4" s="1"/>
  <c r="AF119" i="4"/>
  <c r="AP119" i="4" s="1"/>
  <c r="AG126" i="4"/>
  <c r="AI140" i="4"/>
  <c r="AS140" i="4" s="1"/>
  <c r="AJ147" i="4"/>
  <c r="AL161" i="4"/>
  <c r="AV161" i="4" s="1"/>
  <c r="AM168" i="4"/>
  <c r="AW168" i="4" s="1"/>
  <c r="AN175" i="4"/>
  <c r="AX175" i="4" s="1"/>
  <c r="AF183" i="4"/>
  <c r="AP183" i="4" s="1"/>
  <c r="AG190" i="4"/>
  <c r="AI204" i="4"/>
  <c r="AS204" i="4" s="1"/>
  <c r="AJ211" i="4"/>
  <c r="AL225" i="4"/>
  <c r="AV225" i="4" s="1"/>
  <c r="AM233" i="4"/>
  <c r="AW233" i="4" s="1"/>
  <c r="AX147" i="5"/>
  <c r="AQ155" i="5"/>
  <c r="AP155" i="5"/>
  <c r="AX148" i="5"/>
  <c r="AU155" i="5"/>
  <c r="AS155" i="5"/>
  <c r="AR155" i="5"/>
  <c r="AX145" i="5"/>
  <c r="AT155" i="5"/>
  <c r="AX153" i="5"/>
  <c r="AX144" i="5"/>
  <c r="AX146" i="5"/>
  <c r="AO155" i="5"/>
  <c r="AV155" i="5"/>
  <c r="AX150" i="5"/>
  <c r="AX143" i="5"/>
  <c r="AB157" i="5"/>
  <c r="AV156" i="5"/>
  <c r="AU158" i="5"/>
  <c r="V157" i="5"/>
  <c r="AP156" i="5"/>
  <c r="AP157" i="5" s="1"/>
  <c r="X157" i="5"/>
  <c r="AR156" i="5"/>
  <c r="AR157" i="5" s="1"/>
  <c r="AX154" i="5"/>
  <c r="AS158" i="5"/>
  <c r="AV158" i="5"/>
  <c r="AR158" i="5"/>
  <c r="Y157" i="5"/>
  <c r="AS156" i="5"/>
  <c r="AS157" i="5" s="1"/>
  <c r="AX151" i="5"/>
  <c r="U157" i="5"/>
  <c r="AO156" i="5"/>
  <c r="AO157" i="5" s="1"/>
  <c r="AO158" i="5"/>
  <c r="AP158" i="5"/>
  <c r="AA157" i="5"/>
  <c r="AU156" i="5"/>
  <c r="Z157" i="5"/>
  <c r="AT156" i="5"/>
  <c r="AW157" i="5"/>
  <c r="W157" i="5"/>
  <c r="AQ156" i="5"/>
  <c r="AX142" i="5"/>
  <c r="AW155" i="5"/>
  <c r="AV141" i="3"/>
  <c r="AQ141" i="3"/>
  <c r="AT141" i="3"/>
  <c r="AW141" i="3"/>
  <c r="AY140" i="3"/>
  <c r="AR141" i="3"/>
  <c r="AX141" i="3"/>
  <c r="AY138" i="3"/>
  <c r="AY184" i="2"/>
  <c r="AT184" i="2"/>
  <c r="AS184" i="2"/>
  <c r="AQ184" i="2"/>
  <c r="AP184" i="2"/>
  <c r="AD13" i="21"/>
  <c r="AD100" i="20"/>
  <c r="AD159" i="20"/>
  <c r="N34" i="11"/>
  <c r="M10" i="11"/>
  <c r="AD150" i="20"/>
  <c r="AD174" i="20"/>
  <c r="L11" i="11"/>
  <c r="AD184" i="20"/>
  <c r="M14" i="11"/>
  <c r="AC11" i="23"/>
  <c r="AD73" i="21"/>
  <c r="M22" i="11"/>
  <c r="N22" i="11" s="1"/>
  <c r="AD137" i="21"/>
  <c r="AC101" i="23"/>
  <c r="M23" i="11"/>
  <c r="N23" i="11" s="1"/>
  <c r="AD141" i="21"/>
  <c r="AD178" i="20"/>
  <c r="M12" i="11"/>
  <c r="M33" i="11"/>
  <c r="N33" i="11" s="1"/>
  <c r="AD247" i="22"/>
  <c r="M21" i="11"/>
  <c r="N21" i="11" s="1"/>
  <c r="AD68" i="21"/>
  <c r="AD103" i="20"/>
  <c r="AD156" i="20"/>
  <c r="AC67" i="23"/>
  <c r="AC19" i="23"/>
  <c r="AC73" i="23"/>
  <c r="AC129" i="23"/>
  <c r="AD121" i="21"/>
  <c r="AD117" i="20"/>
  <c r="AD80" i="20"/>
  <c r="AD129" i="20"/>
  <c r="AD182" i="20"/>
  <c r="AD166" i="20"/>
  <c r="AD133" i="20"/>
  <c r="L13" i="11"/>
  <c r="AD115" i="20"/>
  <c r="AD103" i="22"/>
  <c r="AC124" i="23"/>
  <c r="AD84" i="20"/>
  <c r="AD177" i="22"/>
  <c r="AD93" i="20"/>
  <c r="AD107" i="20"/>
  <c r="AD145" i="20"/>
  <c r="AD124" i="20"/>
  <c r="AD94" i="20"/>
  <c r="AD125" i="20"/>
  <c r="AD169" i="20"/>
  <c r="AD73" i="20"/>
  <c r="AD137" i="20"/>
  <c r="Z140" i="20"/>
  <c r="J8" i="11" s="1"/>
  <c r="AD119" i="22"/>
  <c r="AD116" i="22"/>
  <c r="AD180" i="22"/>
  <c r="AD93" i="22"/>
  <c r="AD115" i="22"/>
  <c r="AD157" i="22"/>
  <c r="AC12" i="23"/>
  <c r="AC21" i="23"/>
  <c r="AC116" i="23"/>
  <c r="AC34" i="23"/>
  <c r="AC72" i="23"/>
  <c r="AC135" i="23"/>
  <c r="AC82" i="23"/>
  <c r="AD168" i="20"/>
  <c r="AD85" i="20"/>
  <c r="AD88" i="20"/>
  <c r="AD142" i="20"/>
  <c r="AD154" i="20"/>
  <c r="AD176" i="20"/>
  <c r="AD153" i="20"/>
  <c r="AD72" i="20"/>
  <c r="AD104" i="20"/>
  <c r="AD170" i="20"/>
  <c r="AD121" i="20"/>
  <c r="AD74" i="20"/>
  <c r="AD91" i="20"/>
  <c r="AD42" i="22"/>
  <c r="AD49" i="21"/>
  <c r="AD65" i="21"/>
  <c r="AD90" i="21"/>
  <c r="AD18" i="22"/>
  <c r="AD39" i="22"/>
  <c r="AD167" i="22"/>
  <c r="AD96" i="22"/>
  <c r="AD160" i="22"/>
  <c r="AD244" i="22"/>
  <c r="AC100" i="23"/>
  <c r="AC74" i="23"/>
  <c r="AD236" i="22"/>
  <c r="AD245" i="22"/>
  <c r="AD70" i="20"/>
  <c r="AD97" i="20"/>
  <c r="AD157" i="20"/>
  <c r="AD34" i="21"/>
  <c r="Z22" i="22"/>
  <c r="AD16" i="21"/>
  <c r="AD53" i="22"/>
  <c r="AD72" i="21"/>
  <c r="AD65" i="22"/>
  <c r="AD154" i="22"/>
  <c r="AD215" i="22"/>
  <c r="AC140" i="23"/>
  <c r="AC84" i="23"/>
  <c r="AC149" i="23"/>
  <c r="AD52" i="21"/>
  <c r="AC133" i="23"/>
  <c r="AD132" i="20"/>
  <c r="AD10" i="21"/>
  <c r="AD124" i="21"/>
  <c r="AD216" i="22"/>
  <c r="AD30" i="22"/>
  <c r="AD175" i="22"/>
  <c r="AD136" i="21"/>
  <c r="AD113" i="22"/>
  <c r="AD151" i="22"/>
  <c r="AD108" i="20"/>
  <c r="AD136" i="20"/>
  <c r="AD76" i="20"/>
  <c r="AD148" i="20"/>
  <c r="AD26" i="21"/>
  <c r="AD58" i="21"/>
  <c r="AD41" i="21"/>
  <c r="AD93" i="21"/>
  <c r="AD21" i="22"/>
  <c r="AD111" i="22"/>
  <c r="AD128" i="21"/>
  <c r="AD57" i="22"/>
  <c r="AD105" i="22"/>
  <c r="AD169" i="22"/>
  <c r="AA234" i="22"/>
  <c r="AD78" i="22"/>
  <c r="AD142" i="22"/>
  <c r="AD206" i="22"/>
  <c r="AC75" i="23"/>
  <c r="AD246" i="22"/>
  <c r="AC108" i="23"/>
  <c r="AC110" i="23"/>
  <c r="AC88" i="23"/>
  <c r="AC153" i="23"/>
  <c r="AC99" i="23"/>
  <c r="AD88" i="22"/>
  <c r="AD225" i="22"/>
  <c r="AD78" i="20"/>
  <c r="AD163" i="20"/>
  <c r="AD67" i="21"/>
  <c r="AD101" i="21"/>
  <c r="AD86" i="20"/>
  <c r="AD75" i="20"/>
  <c r="AD110" i="20"/>
  <c r="AD87" i="20"/>
  <c r="AD143" i="20"/>
  <c r="AD127" i="20"/>
  <c r="AD160" i="20"/>
  <c r="AD90" i="20"/>
  <c r="AD111" i="20"/>
  <c r="AD122" i="20"/>
  <c r="AD118" i="20"/>
  <c r="AD128" i="20"/>
  <c r="AD139" i="20"/>
  <c r="AD152" i="20"/>
  <c r="AD173" i="20"/>
  <c r="AD92" i="20"/>
  <c r="AD98" i="20"/>
  <c r="AD164" i="20"/>
  <c r="AA22" i="22"/>
  <c r="AD79" i="22"/>
  <c r="AD134" i="21"/>
  <c r="AD63" i="22"/>
  <c r="AD183" i="22"/>
  <c r="AD224" i="22"/>
  <c r="AD124" i="22"/>
  <c r="AD188" i="22"/>
  <c r="AD123" i="22"/>
  <c r="AD208" i="22"/>
  <c r="AD9" i="22"/>
  <c r="AD87" i="22"/>
  <c r="AD102" i="20"/>
  <c r="AC50" i="23"/>
  <c r="AD9" i="20"/>
  <c r="V60" i="21"/>
  <c r="AD69" i="21"/>
  <c r="AD113" i="21"/>
  <c r="W17" i="21"/>
  <c r="I19" i="11" s="1"/>
  <c r="AD45" i="21"/>
  <c r="AD38" i="21"/>
  <c r="AD89" i="21"/>
  <c r="AD31" i="21"/>
  <c r="V17" i="21"/>
  <c r="AD56" i="21"/>
  <c r="AD82" i="21"/>
  <c r="AD10" i="22"/>
  <c r="AD75" i="21"/>
  <c r="AD140" i="21"/>
  <c r="AD116" i="21"/>
  <c r="AD45" i="22"/>
  <c r="AD115" i="21"/>
  <c r="AD126" i="21"/>
  <c r="AD55" i="22"/>
  <c r="AD95" i="21"/>
  <c r="AD24" i="22"/>
  <c r="AD82" i="22"/>
  <c r="AD146" i="22"/>
  <c r="AD75" i="22"/>
  <c r="AD139" i="22"/>
  <c r="AD203" i="22"/>
  <c r="AD211" i="22"/>
  <c r="AC60" i="23"/>
  <c r="AC142" i="23"/>
  <c r="AB155" i="23"/>
  <c r="AC77" i="23"/>
  <c r="AC70" i="23"/>
  <c r="AC63" i="23"/>
  <c r="AD90" i="22"/>
  <c r="AD83" i="22"/>
  <c r="AD147" i="22"/>
  <c r="AD101" i="22"/>
  <c r="AD165" i="22"/>
  <c r="AD86" i="22"/>
  <c r="AD150" i="22"/>
  <c r="AB234" i="22"/>
  <c r="AD235" i="22"/>
  <c r="AC20" i="23"/>
  <c r="AC35" i="23"/>
  <c r="X234" i="22"/>
  <c r="AC10" i="23"/>
  <c r="AC81" i="23"/>
  <c r="AC68" i="23"/>
  <c r="AC78" i="23"/>
  <c r="AC71" i="23"/>
  <c r="AC118" i="23"/>
  <c r="AC144" i="23"/>
  <c r="AC96" i="23"/>
  <c r="AC137" i="23"/>
  <c r="AC90" i="23"/>
  <c r="AB157" i="23"/>
  <c r="AC156" i="23"/>
  <c r="AC157" i="23" s="1"/>
  <c r="AC107" i="23"/>
  <c r="AD61" i="21"/>
  <c r="AD70" i="21"/>
  <c r="X17" i="21"/>
  <c r="AD42" i="21"/>
  <c r="AD19" i="21"/>
  <c r="AD62" i="21"/>
  <c r="AD50" i="22"/>
  <c r="AD54" i="21"/>
  <c r="AD129" i="21"/>
  <c r="AD47" i="21"/>
  <c r="AD7" i="21"/>
  <c r="AD98" i="21"/>
  <c r="AD27" i="22"/>
  <c r="AD143" i="22"/>
  <c r="AD91" i="21"/>
  <c r="AD19" i="22"/>
  <c r="AD132" i="21"/>
  <c r="U22" i="22"/>
  <c r="AD61" i="22"/>
  <c r="AD109" i="21"/>
  <c r="AD38" i="22"/>
  <c r="AD78" i="21"/>
  <c r="AD6" i="22"/>
  <c r="AD111" i="21"/>
  <c r="X22" i="22"/>
  <c r="AD40" i="22"/>
  <c r="AD80" i="21"/>
  <c r="AD8" i="22"/>
  <c r="AD104" i="22"/>
  <c r="AD168" i="22"/>
  <c r="AD121" i="22"/>
  <c r="AD185" i="22"/>
  <c r="AD98" i="22"/>
  <c r="AD162" i="22"/>
  <c r="AD242" i="22"/>
  <c r="AD91" i="22"/>
  <c r="AD68" i="22"/>
  <c r="AD132" i="22"/>
  <c r="AD196" i="22"/>
  <c r="AD109" i="22"/>
  <c r="AD152" i="22"/>
  <c r="AD173" i="22"/>
  <c r="AD94" i="22"/>
  <c r="AD158" i="22"/>
  <c r="AD243" i="22"/>
  <c r="AA155" i="23"/>
  <c r="V141" i="23"/>
  <c r="AC58" i="23"/>
  <c r="AD214" i="22"/>
  <c r="AC9" i="23"/>
  <c r="AD223" i="22"/>
  <c r="Z141" i="23"/>
  <c r="K27" i="11" s="1"/>
  <c r="K35" i="11" s="1"/>
  <c r="E37" i="12" s="1"/>
  <c r="F28" i="15" s="1"/>
  <c r="AC18" i="23"/>
  <c r="AC76" i="23"/>
  <c r="AC29" i="23"/>
  <c r="AC22" i="23"/>
  <c r="AC79" i="23"/>
  <c r="AC132" i="23"/>
  <c r="AC24" i="23"/>
  <c r="AC25" i="23"/>
  <c r="AC126" i="23"/>
  <c r="U155" i="23"/>
  <c r="AC87" i="23"/>
  <c r="AC104" i="23"/>
  <c r="AC146" i="23"/>
  <c r="AC98" i="23"/>
  <c r="Y155" i="23"/>
  <c r="AC115" i="23"/>
  <c r="AD39" i="21"/>
  <c r="AD49" i="20"/>
  <c r="AD58" i="20"/>
  <c r="AD50" i="21"/>
  <c r="AD97" i="21"/>
  <c r="AD135" i="22"/>
  <c r="AD27" i="21"/>
  <c r="AD11" i="21"/>
  <c r="AD25" i="21"/>
  <c r="AD57" i="21"/>
  <c r="AD63" i="21"/>
  <c r="AD58" i="22"/>
  <c r="AD71" i="22"/>
  <c r="AD55" i="21"/>
  <c r="AD138" i="21"/>
  <c r="AD15" i="21"/>
  <c r="AD106" i="21"/>
  <c r="AD35" i="22"/>
  <c r="AD207" i="22"/>
  <c r="AD99" i="21"/>
  <c r="AD28" i="22"/>
  <c r="AD76" i="21"/>
  <c r="AC22" i="22"/>
  <c r="AD4" i="22"/>
  <c r="AD117" i="21"/>
  <c r="AD46" i="22"/>
  <c r="AD86" i="21"/>
  <c r="AD14" i="22"/>
  <c r="U226" i="22"/>
  <c r="AD119" i="21"/>
  <c r="AD48" i="22"/>
  <c r="AD88" i="21"/>
  <c r="AD16" i="22"/>
  <c r="AD67" i="22"/>
  <c r="AD112" i="22"/>
  <c r="AD176" i="22"/>
  <c r="AD129" i="22"/>
  <c r="AD193" i="22"/>
  <c r="AD106" i="22"/>
  <c r="AD170" i="22"/>
  <c r="AD99" i="22"/>
  <c r="AD163" i="22"/>
  <c r="AA141" i="23"/>
  <c r="L27" i="11" s="1"/>
  <c r="L35" i="11" s="1"/>
  <c r="F37" i="12" s="1"/>
  <c r="G28" i="15" s="1"/>
  <c r="AD76" i="22"/>
  <c r="AD140" i="22"/>
  <c r="AD204" i="22"/>
  <c r="AD117" i="22"/>
  <c r="AD181" i="22"/>
  <c r="AD102" i="22"/>
  <c r="AD166" i="22"/>
  <c r="AC26" i="23"/>
  <c r="AC31" i="23"/>
  <c r="W234" i="22"/>
  <c r="AD213" i="22"/>
  <c r="AC8" i="23"/>
  <c r="AD222" i="22"/>
  <c r="AC17" i="23"/>
  <c r="AC27" i="23"/>
  <c r="AD232" i="22"/>
  <c r="AC59" i="23"/>
  <c r="AC30" i="23"/>
  <c r="AC37" i="23"/>
  <c r="AC32" i="23"/>
  <c r="AC33" i="23"/>
  <c r="AC134" i="23"/>
  <c r="AC95" i="23"/>
  <c r="AC112" i="23"/>
  <c r="W155" i="23"/>
  <c r="AC89" i="23"/>
  <c r="AC154" i="23"/>
  <c r="AC106" i="23"/>
  <c r="AC123" i="23"/>
  <c r="AB226" i="22"/>
  <c r="AD26" i="22"/>
  <c r="Y17" i="21"/>
  <c r="AD35" i="21"/>
  <c r="AD20" i="21"/>
  <c r="AD12" i="21"/>
  <c r="U17" i="21"/>
  <c r="AD64" i="21"/>
  <c r="AD24" i="21"/>
  <c r="AD114" i="21"/>
  <c r="AD107" i="21"/>
  <c r="AD36" i="22"/>
  <c r="AD84" i="21"/>
  <c r="AD12" i="22"/>
  <c r="AD125" i="21"/>
  <c r="V22" i="22"/>
  <c r="AD54" i="22"/>
  <c r="AD94" i="21"/>
  <c r="AD23" i="22"/>
  <c r="AC226" i="22"/>
  <c r="AD127" i="21"/>
  <c r="AD56" i="22"/>
  <c r="AD96" i="21"/>
  <c r="AD25" i="22"/>
  <c r="AD127" i="22"/>
  <c r="AD120" i="22"/>
  <c r="AD184" i="22"/>
  <c r="AD73" i="22"/>
  <c r="AD137" i="22"/>
  <c r="AD201" i="22"/>
  <c r="AD114" i="22"/>
  <c r="AD178" i="22"/>
  <c r="AD107" i="22"/>
  <c r="AD171" i="22"/>
  <c r="AD84" i="22"/>
  <c r="AD148" i="22"/>
  <c r="AD125" i="22"/>
  <c r="AD189" i="22"/>
  <c r="AD110" i="22"/>
  <c r="AD174" i="22"/>
  <c r="V234" i="22"/>
  <c r="AD212" i="22"/>
  <c r="AD221" i="22"/>
  <c r="AC16" i="23"/>
  <c r="AD231" i="22"/>
  <c r="Y141" i="23"/>
  <c r="AD241" i="22"/>
  <c r="AC28" i="23"/>
  <c r="AC45" i="23"/>
  <c r="AC38" i="23"/>
  <c r="AC40" i="23"/>
  <c r="AC41" i="23"/>
  <c r="AC143" i="23"/>
  <c r="AC103" i="23"/>
  <c r="AC120" i="23"/>
  <c r="AC97" i="23"/>
  <c r="AC114" i="23"/>
  <c r="AC131" i="23"/>
  <c r="AD53" i="21"/>
  <c r="Z60" i="21"/>
  <c r="J20" i="11" s="1"/>
  <c r="AB22" i="22"/>
  <c r="AD65" i="20"/>
  <c r="AD83" i="20"/>
  <c r="AD95" i="20"/>
  <c r="AD138" i="20"/>
  <c r="AD101" i="20"/>
  <c r="AD134" i="20"/>
  <c r="AD81" i="20"/>
  <c r="AD77" i="20"/>
  <c r="AD114" i="20"/>
  <c r="X140" i="20"/>
  <c r="Y140" i="20"/>
  <c r="AD109" i="20"/>
  <c r="AD131" i="20"/>
  <c r="AD105" i="20"/>
  <c r="AD112" i="20"/>
  <c r="AD119" i="20"/>
  <c r="AD126" i="20"/>
  <c r="AD149" i="20"/>
  <c r="AD171" i="20"/>
  <c r="AD180" i="20"/>
  <c r="AD79" i="20"/>
  <c r="AD144" i="20"/>
  <c r="AD167" i="20"/>
  <c r="AA140" i="20"/>
  <c r="K8" i="11" s="1"/>
  <c r="AD89" i="20"/>
  <c r="AD96" i="20"/>
  <c r="AD155" i="20"/>
  <c r="AD162" i="20"/>
  <c r="AD71" i="20"/>
  <c r="AD99" i="20"/>
  <c r="AD106" i="20"/>
  <c r="AD113" i="20"/>
  <c r="AD135" i="20"/>
  <c r="AD158" i="20"/>
  <c r="AD165" i="20"/>
  <c r="AD172" i="20"/>
  <c r="AD181" i="20"/>
  <c r="AD130" i="20"/>
  <c r="AD116" i="20"/>
  <c r="AD123" i="20"/>
  <c r="AD43" i="21"/>
  <c r="Z17" i="21"/>
  <c r="J19" i="11" s="1"/>
  <c r="AD28" i="21"/>
  <c r="AA17" i="21"/>
  <c r="K19" i="11" s="1"/>
  <c r="AD21" i="21"/>
  <c r="AD33" i="21"/>
  <c r="AB17" i="21"/>
  <c r="L19" i="11" s="1"/>
  <c r="AC17" i="21"/>
  <c r="M19" i="11" s="1"/>
  <c r="AD6" i="21"/>
  <c r="AA60" i="21"/>
  <c r="K20" i="11" s="1"/>
  <c r="AD32" i="21"/>
  <c r="AD122" i="21"/>
  <c r="Y226" i="22"/>
  <c r="AD51" i="22"/>
  <c r="Z226" i="22"/>
  <c r="AD44" i="22"/>
  <c r="AD92" i="21"/>
  <c r="AD20" i="22"/>
  <c r="AD43" i="22"/>
  <c r="AD95" i="22"/>
  <c r="AD133" i="21"/>
  <c r="AD62" i="22"/>
  <c r="AD102" i="21"/>
  <c r="AD31" i="22"/>
  <c r="AD71" i="21"/>
  <c r="AD135" i="21"/>
  <c r="AD64" i="22"/>
  <c r="AD104" i="21"/>
  <c r="Y22" i="22"/>
  <c r="AD33" i="22"/>
  <c r="AD191" i="22"/>
  <c r="AD128" i="22"/>
  <c r="AD192" i="22"/>
  <c r="AD81" i="22"/>
  <c r="AD145" i="22"/>
  <c r="AD122" i="22"/>
  <c r="AD186" i="22"/>
  <c r="AD179" i="22"/>
  <c r="AD92" i="22"/>
  <c r="AD156" i="22"/>
  <c r="AD69" i="22"/>
  <c r="AD133" i="22"/>
  <c r="AD155" i="22"/>
  <c r="AD197" i="22"/>
  <c r="AD118" i="22"/>
  <c r="AD182" i="22"/>
  <c r="T155" i="23"/>
  <c r="AD210" i="22"/>
  <c r="AD219" i="22"/>
  <c r="AC6" i="23"/>
  <c r="AD220" i="22"/>
  <c r="AC7" i="23"/>
  <c r="AD230" i="22"/>
  <c r="AC51" i="23"/>
  <c r="AD240" i="22"/>
  <c r="Z234" i="22"/>
  <c r="AC36" i="23"/>
  <c r="AC53" i="23"/>
  <c r="AC46" i="23"/>
  <c r="AC85" i="23"/>
  <c r="AC39" i="23"/>
  <c r="AC48" i="23"/>
  <c r="AC93" i="23"/>
  <c r="AC49" i="23"/>
  <c r="AC86" i="23"/>
  <c r="AC151" i="23"/>
  <c r="AC111" i="23"/>
  <c r="AC128" i="23"/>
  <c r="AC105" i="23"/>
  <c r="X155" i="23"/>
  <c r="AC122" i="23"/>
  <c r="AC139" i="23"/>
  <c r="W60" i="21"/>
  <c r="I20" i="11" s="1"/>
  <c r="X60" i="21"/>
  <c r="AD46" i="21"/>
  <c r="AD103" i="21"/>
  <c r="W226" i="22"/>
  <c r="AD10" i="20"/>
  <c r="AD9" i="21"/>
  <c r="U60" i="21"/>
  <c r="AD51" i="21"/>
  <c r="AD105" i="21"/>
  <c r="AD199" i="22"/>
  <c r="AD36" i="21"/>
  <c r="AD29" i="21"/>
  <c r="AD22" i="21"/>
  <c r="X226" i="22"/>
  <c r="AD66" i="21"/>
  <c r="AD14" i="21"/>
  <c r="AD17" i="22"/>
  <c r="AD40" i="21"/>
  <c r="AD130" i="21"/>
  <c r="AD123" i="21"/>
  <c r="AD52" i="22"/>
  <c r="AD100" i="21"/>
  <c r="AD7" i="22"/>
  <c r="AD29" i="22"/>
  <c r="AD159" i="22"/>
  <c r="AD77" i="21"/>
  <c r="AD5" i="22"/>
  <c r="AD110" i="21"/>
  <c r="AD79" i="21"/>
  <c r="V226" i="22"/>
  <c r="AC42" i="23"/>
  <c r="AD112" i="21"/>
  <c r="AD41" i="22"/>
  <c r="AD72" i="22"/>
  <c r="AD136" i="22"/>
  <c r="AD200" i="22"/>
  <c r="AC23" i="23"/>
  <c r="AD89" i="22"/>
  <c r="AD153" i="22"/>
  <c r="AD66" i="22"/>
  <c r="AD130" i="22"/>
  <c r="AD194" i="22"/>
  <c r="AD187" i="22"/>
  <c r="AD100" i="22"/>
  <c r="AD164" i="22"/>
  <c r="AD77" i="22"/>
  <c r="AD141" i="22"/>
  <c r="AD205" i="22"/>
  <c r="AD126" i="22"/>
  <c r="AD190" i="22"/>
  <c r="AD209" i="22"/>
  <c r="AD218" i="22"/>
  <c r="U234" i="22"/>
  <c r="AC5" i="23"/>
  <c r="AD228" i="22"/>
  <c r="AC14" i="23"/>
  <c r="AD229" i="22"/>
  <c r="AC15" i="23"/>
  <c r="AD239" i="22"/>
  <c r="AC44" i="23"/>
  <c r="AC61" i="23"/>
  <c r="AC147" i="23"/>
  <c r="AC54" i="23"/>
  <c r="AC117" i="23"/>
  <c r="AC47" i="23"/>
  <c r="AC56" i="23"/>
  <c r="AC125" i="23"/>
  <c r="AC57" i="23"/>
  <c r="AC94" i="23"/>
  <c r="AC152" i="23"/>
  <c r="AC119" i="23"/>
  <c r="V155" i="23"/>
  <c r="AC136" i="23"/>
  <c r="AC113" i="23"/>
  <c r="AC130" i="23"/>
  <c r="AC83" i="23"/>
  <c r="AC148" i="23"/>
  <c r="Y60" i="21"/>
  <c r="AB60" i="21"/>
  <c r="L20" i="11" s="1"/>
  <c r="AD83" i="21"/>
  <c r="AD11" i="22"/>
  <c r="AD32" i="22"/>
  <c r="AC60" i="21"/>
  <c r="M20" i="11" s="1"/>
  <c r="AD18" i="21"/>
  <c r="AD59" i="21"/>
  <c r="AD34" i="22"/>
  <c r="AD44" i="21"/>
  <c r="AD37" i="21"/>
  <c r="AD30" i="21"/>
  <c r="AD23" i="21"/>
  <c r="AD8" i="21"/>
  <c r="AD48" i="21"/>
  <c r="AD81" i="21"/>
  <c r="AD74" i="21"/>
  <c r="AD139" i="21"/>
  <c r="AD131" i="21"/>
  <c r="AD60" i="22"/>
  <c r="AD108" i="21"/>
  <c r="AA226" i="22"/>
  <c r="AD37" i="22"/>
  <c r="AD59" i="22"/>
  <c r="AD85" i="21"/>
  <c r="AD13" i="22"/>
  <c r="AD118" i="21"/>
  <c r="W22" i="22"/>
  <c r="AD47" i="22"/>
  <c r="AD87" i="21"/>
  <c r="AD15" i="22"/>
  <c r="AD120" i="21"/>
  <c r="AD49" i="22"/>
  <c r="AD80" i="22"/>
  <c r="AD144" i="22"/>
  <c r="AD97" i="22"/>
  <c r="AD161" i="22"/>
  <c r="AD233" i="22"/>
  <c r="AD74" i="22"/>
  <c r="AD138" i="22"/>
  <c r="AD202" i="22"/>
  <c r="AD131" i="22"/>
  <c r="AD195" i="22"/>
  <c r="AD108" i="22"/>
  <c r="AD172" i="22"/>
  <c r="AD85" i="22"/>
  <c r="AD149" i="22"/>
  <c r="AD70" i="22"/>
  <c r="AD134" i="22"/>
  <c r="AD198" i="22"/>
  <c r="AD217" i="22"/>
  <c r="AC4" i="23"/>
  <c r="AB141" i="23"/>
  <c r="AD227" i="22"/>
  <c r="AC234" i="22"/>
  <c r="AC13" i="23"/>
  <c r="AD237" i="22"/>
  <c r="AC43" i="23"/>
  <c r="AD238" i="22"/>
  <c r="Y234" i="22"/>
  <c r="AC66" i="23"/>
  <c r="AC52" i="23"/>
  <c r="AC109" i="23"/>
  <c r="AC69" i="23"/>
  <c r="AC92" i="23"/>
  <c r="AC62" i="23"/>
  <c r="AC150" i="23"/>
  <c r="AC55" i="23"/>
  <c r="AC64" i="23"/>
  <c r="AC65" i="23"/>
  <c r="AC102" i="23"/>
  <c r="AC127" i="23"/>
  <c r="AC80" i="23"/>
  <c r="AC145" i="23"/>
  <c r="AC121" i="23"/>
  <c r="AC138" i="23"/>
  <c r="AC91" i="23"/>
  <c r="Z155" i="23"/>
  <c r="AC158" i="23"/>
  <c r="AD147" i="20"/>
  <c r="M13" i="11"/>
  <c r="AD11" i="20"/>
  <c r="L8" i="11"/>
  <c r="AD146" i="20"/>
  <c r="AD82" i="20"/>
  <c r="AD161" i="20"/>
  <c r="AD17" i="20"/>
  <c r="AD62" i="20"/>
  <c r="AB68" i="20"/>
  <c r="L6" i="11" s="1"/>
  <c r="AD15" i="20"/>
  <c r="AD31" i="20"/>
  <c r="AD45" i="20"/>
  <c r="AD35" i="20"/>
  <c r="AD141" i="20"/>
  <c r="AD66" i="20"/>
  <c r="AD7" i="20"/>
  <c r="AD53" i="20"/>
  <c r="V140" i="20"/>
  <c r="AD5" i="20"/>
  <c r="AC41" i="20"/>
  <c r="M5" i="11" s="1"/>
  <c r="Y68" i="20"/>
  <c r="AD30" i="20"/>
  <c r="AD34" i="20"/>
  <c r="AD177" i="20"/>
  <c r="AD57" i="20"/>
  <c r="Z41" i="20"/>
  <c r="J5" i="11" s="1"/>
  <c r="AD16" i="20"/>
  <c r="V68" i="20"/>
  <c r="AD44" i="20"/>
  <c r="AD61" i="20"/>
  <c r="AD23" i="20"/>
  <c r="AD29" i="20"/>
  <c r="W41" i="20"/>
  <c r="I5" i="11" s="1"/>
  <c r="AD33" i="20"/>
  <c r="AD48" i="20"/>
  <c r="U41" i="20"/>
  <c r="AD8" i="20"/>
  <c r="AD52" i="20"/>
  <c r="AD22" i="20"/>
  <c r="AD28" i="20"/>
  <c r="AD12" i="20"/>
  <c r="AA68" i="20"/>
  <c r="K6" i="11" s="1"/>
  <c r="AD56" i="20"/>
  <c r="AD24" i="20"/>
  <c r="X41" i="20"/>
  <c r="AD32" i="20"/>
  <c r="AD43" i="20"/>
  <c r="AD60" i="20"/>
  <c r="U140" i="20"/>
  <c r="AB41" i="20"/>
  <c r="L5" i="11" s="1"/>
  <c r="X68" i="20"/>
  <c r="AD21" i="20"/>
  <c r="AD13" i="20"/>
  <c r="AD27" i="20"/>
  <c r="AD39" i="20"/>
  <c r="AD64" i="20"/>
  <c r="AD69" i="20"/>
  <c r="Y41" i="20"/>
  <c r="U68" i="20"/>
  <c r="AD51" i="20"/>
  <c r="AD20" i="20"/>
  <c r="AD26" i="20"/>
  <c r="AD47" i="20"/>
  <c r="AD38" i="20"/>
  <c r="AD179" i="20"/>
  <c r="K13" i="11"/>
  <c r="AD175" i="20"/>
  <c r="AD151" i="20"/>
  <c r="AC68" i="20"/>
  <c r="M6" i="11" s="1"/>
  <c r="AD42" i="20"/>
  <c r="AD59" i="20"/>
  <c r="AD14" i="20"/>
  <c r="AD19" i="20"/>
  <c r="AD46" i="20"/>
  <c r="W140" i="20"/>
  <c r="I8" i="11" s="1"/>
  <c r="V41" i="20"/>
  <c r="AD25" i="20"/>
  <c r="AD55" i="20"/>
  <c r="AD37" i="20"/>
  <c r="AD120" i="20"/>
  <c r="AD50" i="20"/>
  <c r="AD67" i="20"/>
  <c r="AA41" i="20"/>
  <c r="K5" i="11" s="1"/>
  <c r="W68" i="20"/>
  <c r="I6" i="11" s="1"/>
  <c r="AD6" i="20"/>
  <c r="AD18" i="20"/>
  <c r="AD54" i="20"/>
  <c r="AD40" i="20"/>
  <c r="Z68" i="20"/>
  <c r="J6" i="11" s="1"/>
  <c r="AD63" i="20"/>
  <c r="AD36" i="20"/>
  <c r="AE164" i="2"/>
  <c r="AE77" i="2"/>
  <c r="AE7" i="2"/>
  <c r="AE16" i="2"/>
  <c r="V178" i="2"/>
  <c r="AE36" i="2"/>
  <c r="AE105" i="2"/>
  <c r="AE76" i="2"/>
  <c r="AE113" i="2"/>
  <c r="AE91" i="2"/>
  <c r="AE93" i="2"/>
  <c r="AE152" i="2"/>
  <c r="AE79" i="2"/>
  <c r="AE143" i="2"/>
  <c r="AE24" i="2"/>
  <c r="AE55" i="2"/>
  <c r="AE62" i="2"/>
  <c r="AE160" i="2"/>
  <c r="AE59" i="2"/>
  <c r="AE154" i="2"/>
  <c r="AE48" i="2"/>
  <c r="AE97" i="2"/>
  <c r="AE170" i="2"/>
  <c r="AE12" i="2"/>
  <c r="AE102" i="2"/>
  <c r="AE103" i="2"/>
  <c r="AE92" i="2"/>
  <c r="AE45" i="2"/>
  <c r="AE40" i="2"/>
  <c r="AE39" i="2"/>
  <c r="X183" i="2"/>
  <c r="W178" i="2"/>
  <c r="AE147" i="2"/>
  <c r="AE47" i="2"/>
  <c r="AE119" i="2"/>
  <c r="AE71" i="2"/>
  <c r="AE5" i="2"/>
  <c r="AE43" i="2"/>
  <c r="AE56" i="2"/>
  <c r="AE109" i="2"/>
  <c r="AE83" i="2"/>
  <c r="AE126" i="2"/>
  <c r="AE69" i="2"/>
  <c r="AE167" i="2"/>
  <c r="AE128" i="2"/>
  <c r="AE14" i="2"/>
  <c r="AE75" i="2"/>
  <c r="AE123" i="2"/>
  <c r="AE144" i="2"/>
  <c r="AE31" i="2"/>
  <c r="AE19" i="2"/>
  <c r="AE149" i="2"/>
  <c r="AE27" i="2"/>
  <c r="AE115" i="2"/>
  <c r="AE6" i="2"/>
  <c r="AE64" i="2"/>
  <c r="AE142" i="2"/>
  <c r="AE20" i="2"/>
  <c r="AE121" i="2"/>
  <c r="AE158" i="2"/>
  <c r="Z178" i="2"/>
  <c r="AE159" i="2"/>
  <c r="AE168" i="2"/>
  <c r="AE49" i="2"/>
  <c r="AE106" i="2"/>
  <c r="AE120" i="2"/>
  <c r="AE169" i="2"/>
  <c r="Z183" i="2"/>
  <c r="AE82" i="2"/>
  <c r="AE163" i="2"/>
  <c r="AE130" i="2"/>
  <c r="AE136" i="2"/>
  <c r="AE29" i="2"/>
  <c r="AE101" i="2"/>
  <c r="AE84" i="2"/>
  <c r="AE117" i="2"/>
  <c r="AE129" i="2"/>
  <c r="AE85" i="2"/>
  <c r="AE173" i="2"/>
  <c r="Z141" i="3"/>
  <c r="AE50" i="2"/>
  <c r="AE153" i="2"/>
  <c r="AE80" i="2"/>
  <c r="AE90" i="2"/>
  <c r="AE138" i="2"/>
  <c r="AE99" i="2"/>
  <c r="Y150" i="2"/>
  <c r="AE158" i="4"/>
  <c r="AE116" i="2"/>
  <c r="AE18" i="2"/>
  <c r="AE57" i="2"/>
  <c r="AE118" i="2"/>
  <c r="AE10" i="2"/>
  <c r="AE172" i="2"/>
  <c r="AE108" i="2"/>
  <c r="AE180" i="2"/>
  <c r="AE111" i="2"/>
  <c r="AE110" i="2"/>
  <c r="AE11" i="2"/>
  <c r="AE52" i="2"/>
  <c r="V183" i="2"/>
  <c r="AE25" i="2"/>
  <c r="AE146" i="2"/>
  <c r="AE210" i="4"/>
  <c r="AE114" i="3"/>
  <c r="AE22" i="2"/>
  <c r="AE23" i="2"/>
  <c r="AE28" i="2"/>
  <c r="AE35" i="2"/>
  <c r="AE60" i="2"/>
  <c r="AE34" i="2"/>
  <c r="AE135" i="2"/>
  <c r="AE30" i="2"/>
  <c r="AE53" i="2"/>
  <c r="AE107" i="2"/>
  <c r="AE33" i="2"/>
  <c r="AE94" i="2"/>
  <c r="AE21" i="2"/>
  <c r="W41" i="2"/>
  <c r="AE133" i="2"/>
  <c r="AA150" i="2"/>
  <c r="AE67" i="2"/>
  <c r="W174" i="2"/>
  <c r="AG158" i="2" s="1"/>
  <c r="X68" i="2"/>
  <c r="X174" i="2"/>
  <c r="AE51" i="2"/>
  <c r="AE112" i="2"/>
  <c r="V140" i="2"/>
  <c r="AF118" i="2" s="1"/>
  <c r="AE95" i="2"/>
  <c r="AE124" i="2"/>
  <c r="AE87" i="2"/>
  <c r="V150" i="2"/>
  <c r="AE134" i="2"/>
  <c r="AE156" i="2"/>
  <c r="V68" i="2"/>
  <c r="W183" i="2"/>
  <c r="AE65" i="2"/>
  <c r="AE61" i="2"/>
  <c r="AE161" i="2"/>
  <c r="Z174" i="2"/>
  <c r="AJ152" i="2" s="1"/>
  <c r="AE66" i="2"/>
  <c r="AE131" i="2"/>
  <c r="W140" i="2"/>
  <c r="AE166" i="2"/>
  <c r="AE157" i="2"/>
  <c r="AE137" i="2"/>
  <c r="V174" i="2"/>
  <c r="X140" i="2"/>
  <c r="AE89" i="2"/>
  <c r="AE125" i="2"/>
  <c r="AE81" i="2"/>
  <c r="AE15" i="2"/>
  <c r="AE100" i="2"/>
  <c r="AE61" i="4"/>
  <c r="AE25" i="3"/>
  <c r="AE14" i="3"/>
  <c r="AE70" i="2"/>
  <c r="W150" i="2"/>
  <c r="AD150" i="2"/>
  <c r="AE54" i="2"/>
  <c r="AE165" i="2"/>
  <c r="X41" i="2"/>
  <c r="AE145" i="2"/>
  <c r="AE86" i="2"/>
  <c r="V41" i="2"/>
  <c r="AF10" i="2" s="1"/>
  <c r="Y183" i="2"/>
  <c r="AC183" i="2"/>
  <c r="AE162" i="2"/>
  <c r="AE96" i="4"/>
  <c r="W68" i="2"/>
  <c r="AG60" i="2" s="1"/>
  <c r="AA178" i="2"/>
  <c r="AE155" i="2"/>
  <c r="AE171" i="2"/>
  <c r="AE132" i="2"/>
  <c r="AE150" i="4"/>
  <c r="AE16" i="3"/>
  <c r="AA183" i="2"/>
  <c r="AE118" i="3"/>
  <c r="AE17" i="2"/>
  <c r="AE166" i="4"/>
  <c r="AE72" i="2"/>
  <c r="AE184" i="2"/>
  <c r="AE223" i="4"/>
  <c r="AE144" i="4"/>
  <c r="AE176" i="4"/>
  <c r="AE211" i="4"/>
  <c r="AE112" i="4"/>
  <c r="AE172" i="4"/>
  <c r="AE120" i="4"/>
  <c r="AE66" i="4"/>
  <c r="AE55" i="4"/>
  <c r="AE176" i="2"/>
  <c r="AE8" i="2"/>
  <c r="Y178" i="2"/>
  <c r="AE208" i="4"/>
  <c r="AE140" i="4"/>
  <c r="AE94" i="4"/>
  <c r="AE34" i="4"/>
  <c r="AE243" i="4"/>
  <c r="AD54" i="5"/>
  <c r="AD113" i="5"/>
  <c r="AE26" i="2"/>
  <c r="Z150" i="2"/>
  <c r="AE113" i="4"/>
  <c r="AE49" i="3"/>
  <c r="AE48" i="3"/>
  <c r="AE28" i="3"/>
  <c r="AE42" i="3"/>
  <c r="AC141" i="3"/>
  <c r="AE62" i="4"/>
  <c r="AE12" i="3"/>
  <c r="AE15" i="3"/>
  <c r="AE103" i="4"/>
  <c r="AE78" i="2"/>
  <c r="Z140" i="2"/>
  <c r="AJ72" i="2" s="1"/>
  <c r="Y41" i="2"/>
  <c r="AI40" i="2" s="1"/>
  <c r="AE159" i="4"/>
  <c r="AE147" i="4"/>
  <c r="AE75" i="4"/>
  <c r="AE73" i="4"/>
  <c r="AE98" i="2"/>
  <c r="Z68" i="2"/>
  <c r="AE58" i="2"/>
  <c r="AE38" i="2"/>
  <c r="AE74" i="2"/>
  <c r="AE139" i="2"/>
  <c r="AA68" i="2"/>
  <c r="Z41" i="2"/>
  <c r="AJ9" i="2" s="1"/>
  <c r="AE9" i="2"/>
  <c r="AE37" i="2"/>
  <c r="AE127" i="2"/>
  <c r="Y140" i="2"/>
  <c r="AI94" i="2" s="1"/>
  <c r="Y174" i="2"/>
  <c r="AI161" i="2" s="1"/>
  <c r="AB183" i="2"/>
  <c r="AE122" i="2"/>
  <c r="AE114" i="2"/>
  <c r="X17" i="3"/>
  <c r="AE35" i="3"/>
  <c r="AE207" i="4"/>
  <c r="AE202" i="4"/>
  <c r="AE122" i="4"/>
  <c r="AE145" i="4"/>
  <c r="AE154" i="4"/>
  <c r="AE111" i="4"/>
  <c r="AE48" i="4"/>
  <c r="AE39" i="4"/>
  <c r="AE86" i="4"/>
  <c r="AE230" i="4"/>
  <c r="AD6" i="5"/>
  <c r="AE181" i="4"/>
  <c r="AE168" i="4"/>
  <c r="AE169" i="4"/>
  <c r="AE178" i="4"/>
  <c r="AE101" i="4"/>
  <c r="AE237" i="4"/>
  <c r="AE71" i="4"/>
  <c r="AE40" i="4"/>
  <c r="AE229" i="4"/>
  <c r="AE64" i="4"/>
  <c r="X141" i="3"/>
  <c r="AE179" i="2"/>
  <c r="AD78" i="5"/>
  <c r="AD129" i="5"/>
  <c r="AD10" i="5"/>
  <c r="AE30" i="4"/>
  <c r="Y141" i="3"/>
  <c r="AE23" i="3"/>
  <c r="AE83" i="4"/>
  <c r="AE20" i="3"/>
  <c r="AE33" i="3"/>
  <c r="AE180" i="4"/>
  <c r="AE65" i="4"/>
  <c r="AE31" i="4"/>
  <c r="AE63" i="4"/>
  <c r="AE148" i="2"/>
  <c r="AE58" i="3"/>
  <c r="AE36" i="3"/>
  <c r="AD104" i="5"/>
  <c r="Y22" i="4"/>
  <c r="AE5" i="4"/>
  <c r="AE224" i="4"/>
  <c r="AE209" i="4"/>
  <c r="AE217" i="4"/>
  <c r="AE126" i="4"/>
  <c r="AE131" i="4"/>
  <c r="AE186" i="4"/>
  <c r="AE141" i="4"/>
  <c r="AE115" i="4"/>
  <c r="AE196" i="4"/>
  <c r="AE129" i="4"/>
  <c r="AE43" i="4"/>
  <c r="X247" i="4"/>
  <c r="AE57" i="4"/>
  <c r="AE89" i="4"/>
  <c r="AE238" i="4"/>
  <c r="AE58" i="4"/>
  <c r="AE41" i="4"/>
  <c r="AE37" i="4"/>
  <c r="AE82" i="4"/>
  <c r="AB247" i="4"/>
  <c r="AL239" i="4" s="1"/>
  <c r="AE56" i="4"/>
  <c r="AA226" i="4"/>
  <c r="AE74" i="4"/>
  <c r="AE81" i="3"/>
  <c r="AD43" i="5"/>
  <c r="AB22" i="4"/>
  <c r="AE11" i="4"/>
  <c r="AE194" i="4"/>
  <c r="AE189" i="4"/>
  <c r="AE199" i="4"/>
  <c r="AE123" i="4"/>
  <c r="AE191" i="4"/>
  <c r="AE187" i="4"/>
  <c r="AE125" i="4"/>
  <c r="AE241" i="4"/>
  <c r="AE25" i="4"/>
  <c r="W226" i="4"/>
  <c r="AE72" i="4"/>
  <c r="AE235" i="4"/>
  <c r="AC247" i="4"/>
  <c r="AM236" i="4" s="1"/>
  <c r="AE105" i="4"/>
  <c r="AE38" i="4"/>
  <c r="AE236" i="4"/>
  <c r="AD106" i="5"/>
  <c r="AE205" i="4"/>
  <c r="AE20" i="4"/>
  <c r="AE220" i="4"/>
  <c r="AE108" i="4"/>
  <c r="AE171" i="4"/>
  <c r="AE193" i="4"/>
  <c r="AD234" i="4"/>
  <c r="AE227" i="4"/>
  <c r="W247" i="4"/>
  <c r="AG245" i="4" s="1"/>
  <c r="AE68" i="4"/>
  <c r="AE23" i="4"/>
  <c r="AD226" i="4"/>
  <c r="AE87" i="4"/>
  <c r="AA247" i="4"/>
  <c r="AA22" i="4"/>
  <c r="V22" i="4"/>
  <c r="AE143" i="4"/>
  <c r="AE104" i="2"/>
  <c r="AA41" i="2"/>
  <c r="Y68" i="2"/>
  <c r="AD126" i="5"/>
  <c r="AE63" i="2"/>
  <c r="W22" i="4"/>
  <c r="AE15" i="4"/>
  <c r="AE225" i="4"/>
  <c r="AE13" i="4"/>
  <c r="AE17" i="4"/>
  <c r="AE222" i="4"/>
  <c r="AE184" i="4"/>
  <c r="AE153" i="4"/>
  <c r="AE127" i="4"/>
  <c r="AE163" i="4"/>
  <c r="AE136" i="4"/>
  <c r="AE173" i="4"/>
  <c r="AE151" i="4"/>
  <c r="AE192" i="4"/>
  <c r="AE107" i="4"/>
  <c r="AE175" i="4"/>
  <c r="Z226" i="4"/>
  <c r="Y226" i="4"/>
  <c r="AE85" i="4"/>
  <c r="AE54" i="4"/>
  <c r="AE239" i="4"/>
  <c r="AE50" i="4"/>
  <c r="AE78" i="4"/>
  <c r="AE69" i="4"/>
  <c r="AE44" i="2"/>
  <c r="AD124" i="5"/>
  <c r="AE10" i="4"/>
  <c r="AE219" i="4"/>
  <c r="AE7" i="4"/>
  <c r="AE12" i="4"/>
  <c r="AE198" i="4"/>
  <c r="AE135" i="4"/>
  <c r="AE99" i="4"/>
  <c r="AE203" i="4"/>
  <c r="AE160" i="4"/>
  <c r="AE206" i="4"/>
  <c r="AE121" i="4"/>
  <c r="AE157" i="4"/>
  <c r="Y247" i="4"/>
  <c r="AI237" i="4" s="1"/>
  <c r="AE53" i="4"/>
  <c r="V226" i="4"/>
  <c r="AE67" i="4"/>
  <c r="AE233" i="4"/>
  <c r="AE32" i="4"/>
  <c r="Y234" i="4"/>
  <c r="AD247" i="4"/>
  <c r="AN236" i="4" s="1"/>
  <c r="W234" i="4"/>
  <c r="AE46" i="4"/>
  <c r="V234" i="4"/>
  <c r="AE51" i="4"/>
  <c r="W17" i="3"/>
  <c r="AE27" i="3"/>
  <c r="AE46" i="3"/>
  <c r="Z22" i="4"/>
  <c r="AC22" i="4"/>
  <c r="AE216" i="4"/>
  <c r="AE21" i="4"/>
  <c r="AE117" i="4"/>
  <c r="AE109" i="4"/>
  <c r="AE118" i="4"/>
  <c r="AE155" i="4"/>
  <c r="AE174" i="4"/>
  <c r="AE188" i="4"/>
  <c r="AE104" i="4"/>
  <c r="AE197" i="4"/>
  <c r="AE139" i="4"/>
  <c r="AE97" i="4"/>
  <c r="Z247" i="4"/>
  <c r="AJ245" i="4" s="1"/>
  <c r="AE231" i="4"/>
  <c r="AC234" i="4"/>
  <c r="AE232" i="4"/>
  <c r="AE49" i="4"/>
  <c r="AA234" i="4"/>
  <c r="AE36" i="4"/>
  <c r="AE81" i="4"/>
  <c r="AE245" i="4"/>
  <c r="AE60" i="4"/>
  <c r="AE33" i="4"/>
  <c r="AE41" i="3"/>
  <c r="AD27" i="5"/>
  <c r="AC178" i="2"/>
  <c r="AD22" i="5"/>
  <c r="AE18" i="4"/>
  <c r="AE204" i="4"/>
  <c r="AE212" i="4"/>
  <c r="AE185" i="4"/>
  <c r="AE132" i="4"/>
  <c r="AE182" i="4"/>
  <c r="AE95" i="4"/>
  <c r="AE142" i="4"/>
  <c r="AE170" i="4"/>
  <c r="AE88" i="4"/>
  <c r="AE242" i="4"/>
  <c r="AE98" i="4"/>
  <c r="AE35" i="4"/>
  <c r="AE28" i="4"/>
  <c r="AE96" i="2"/>
  <c r="AE4" i="4"/>
  <c r="X22" i="4"/>
  <c r="AE19" i="4"/>
  <c r="AE213" i="4"/>
  <c r="AE8" i="4"/>
  <c r="AE148" i="4"/>
  <c r="AE164" i="4"/>
  <c r="AE137" i="4"/>
  <c r="AE156" i="4"/>
  <c r="AE152" i="4"/>
  <c r="AE179" i="4"/>
  <c r="AE100" i="4"/>
  <c r="AE79" i="4"/>
  <c r="AE102" i="4"/>
  <c r="AE80" i="4"/>
  <c r="V247" i="4"/>
  <c r="AF244" i="4" s="1"/>
  <c r="AE45" i="4"/>
  <c r="AE42" i="4"/>
  <c r="AB178" i="2"/>
  <c r="AE56" i="3"/>
  <c r="AE7" i="3"/>
  <c r="AD94" i="5"/>
  <c r="AD66" i="5"/>
  <c r="AE200" i="4"/>
  <c r="AE162" i="4"/>
  <c r="AE167" i="4"/>
  <c r="AE114" i="4"/>
  <c r="AE146" i="4"/>
  <c r="AE124" i="4"/>
  <c r="AE201" i="4"/>
  <c r="AE134" i="4"/>
  <c r="AE47" i="4"/>
  <c r="AE70" i="4"/>
  <c r="AE228" i="4"/>
  <c r="AE27" i="4"/>
  <c r="AE77" i="4"/>
  <c r="X234" i="4"/>
  <c r="AE50" i="3"/>
  <c r="AB140" i="2"/>
  <c r="AL82" i="2" s="1"/>
  <c r="AD70" i="5"/>
  <c r="AD65" i="5"/>
  <c r="AD23" i="5"/>
  <c r="AE14" i="4"/>
  <c r="AE218" i="4"/>
  <c r="AE215" i="4"/>
  <c r="AE16" i="4"/>
  <c r="AD22" i="4"/>
  <c r="AE221" i="4"/>
  <c r="AE6" i="4"/>
  <c r="AE9" i="4"/>
  <c r="AE214" i="4"/>
  <c r="AE130" i="4"/>
  <c r="AE90" i="4"/>
  <c r="AE190" i="4"/>
  <c r="AE195" i="4"/>
  <c r="AE128" i="4"/>
  <c r="AE119" i="4"/>
  <c r="AE138" i="4"/>
  <c r="AE183" i="4"/>
  <c r="AE116" i="4"/>
  <c r="AE161" i="4"/>
  <c r="AE246" i="4"/>
  <c r="AE84" i="4"/>
  <c r="X226" i="4"/>
  <c r="AE44" i="4"/>
  <c r="AB234" i="4"/>
  <c r="Z234" i="4"/>
  <c r="AE240" i="4"/>
  <c r="AE24" i="4"/>
  <c r="AE149" i="4"/>
  <c r="AE177" i="4"/>
  <c r="AE110" i="4"/>
  <c r="AE133" i="4"/>
  <c r="AE106" i="4"/>
  <c r="AE165" i="4"/>
  <c r="AE91" i="4"/>
  <c r="AE29" i="4"/>
  <c r="AE52" i="4"/>
  <c r="AE93" i="4"/>
  <c r="AE26" i="4"/>
  <c r="AE76" i="4"/>
  <c r="AE59" i="4"/>
  <c r="AE244" i="4"/>
  <c r="AC226" i="4"/>
  <c r="AB226" i="4"/>
  <c r="AE92" i="4"/>
  <c r="V155" i="5"/>
  <c r="AD143" i="5"/>
  <c r="AD85" i="5"/>
  <c r="AD53" i="5"/>
  <c r="AD72" i="5"/>
  <c r="AD90" i="5"/>
  <c r="AD107" i="5"/>
  <c r="AD110" i="5"/>
  <c r="AD130" i="5"/>
  <c r="AD58" i="5"/>
  <c r="AD139" i="5"/>
  <c r="AD30" i="5"/>
  <c r="AD82" i="5"/>
  <c r="AD80" i="5"/>
  <c r="AD18" i="5"/>
  <c r="AD83" i="5"/>
  <c r="AD5" i="5"/>
  <c r="AD67" i="5"/>
  <c r="AD52" i="5"/>
  <c r="AD103" i="5"/>
  <c r="AD68" i="5"/>
  <c r="V141" i="5"/>
  <c r="AF37" i="5" s="1"/>
  <c r="AP37" i="5" s="1"/>
  <c r="AE88" i="3"/>
  <c r="AE93" i="3"/>
  <c r="AE91" i="3"/>
  <c r="AA141" i="5"/>
  <c r="AK50" i="5" s="1"/>
  <c r="AD62" i="5"/>
  <c r="AD144" i="5"/>
  <c r="AD74" i="5"/>
  <c r="AC17" i="3"/>
  <c r="AM6" i="3" s="1"/>
  <c r="Z60" i="3"/>
  <c r="AJ52" i="3" s="1"/>
  <c r="Z155" i="5"/>
  <c r="AD131" i="5"/>
  <c r="AD51" i="5"/>
  <c r="AE32" i="2"/>
  <c r="AE51" i="3"/>
  <c r="AE115" i="3"/>
  <c r="AE54" i="3"/>
  <c r="AD97" i="5"/>
  <c r="AD26" i="5"/>
  <c r="AC157" i="5"/>
  <c r="AD156" i="5"/>
  <c r="AD35" i="5"/>
  <c r="AD135" i="5"/>
  <c r="Y155" i="5"/>
  <c r="AD136" i="5"/>
  <c r="AD15" i="5"/>
  <c r="AD16" i="5"/>
  <c r="AD98" i="5"/>
  <c r="AD50" i="5"/>
  <c r="AC141" i="5"/>
  <c r="AM124" i="5" s="1"/>
  <c r="AD4" i="5"/>
  <c r="AD71" i="5"/>
  <c r="AD101" i="5"/>
  <c r="AD114" i="5"/>
  <c r="AD42" i="5"/>
  <c r="AD119" i="5"/>
  <c r="AD61" i="5"/>
  <c r="AD100" i="5"/>
  <c r="AD69" i="5"/>
  <c r="AE123" i="3"/>
  <c r="AE59" i="3"/>
  <c r="AE37" i="3"/>
  <c r="AE11" i="3"/>
  <c r="AE120" i="3"/>
  <c r="AD33" i="5"/>
  <c r="AD75" i="5"/>
  <c r="AD102" i="5"/>
  <c r="AD145" i="5"/>
  <c r="AD45" i="5"/>
  <c r="AD57" i="5"/>
  <c r="AD112" i="5"/>
  <c r="AD117" i="5"/>
  <c r="AD138" i="5"/>
  <c r="AD24" i="5"/>
  <c r="AD79" i="5"/>
  <c r="AD11" i="5"/>
  <c r="AB174" i="2"/>
  <c r="AL165" i="2" s="1"/>
  <c r="AE29" i="3"/>
  <c r="AD64" i="5"/>
  <c r="AD19" i="5"/>
  <c r="AD87" i="5"/>
  <c r="AD48" i="5"/>
  <c r="AD92" i="5"/>
  <c r="AD39" i="5"/>
  <c r="AD148" i="5"/>
  <c r="AD21" i="5"/>
  <c r="AD86" i="5"/>
  <c r="AD37" i="5"/>
  <c r="AD29" i="5"/>
  <c r="AD41" i="5"/>
  <c r="AD133" i="5"/>
  <c r="AD76" i="5"/>
  <c r="AD105" i="5"/>
  <c r="AE26" i="3"/>
  <c r="AE104" i="3"/>
  <c r="AD154" i="5"/>
  <c r="AD55" i="5"/>
  <c r="AD109" i="5"/>
  <c r="AD63" i="5"/>
  <c r="AD128" i="5"/>
  <c r="AD46" i="5"/>
  <c r="AD13" i="5"/>
  <c r="AD91" i="5"/>
  <c r="AD127" i="5"/>
  <c r="AD25" i="5"/>
  <c r="AD73" i="5"/>
  <c r="Z141" i="5"/>
  <c r="AD121" i="5"/>
  <c r="X155" i="5"/>
  <c r="AD60" i="5"/>
  <c r="AE88" i="2"/>
  <c r="AD47" i="5"/>
  <c r="AD59" i="5"/>
  <c r="AD152" i="5"/>
  <c r="AD125" i="5"/>
  <c r="AD150" i="5"/>
  <c r="AD111" i="5"/>
  <c r="AD9" i="5"/>
  <c r="AD132" i="5"/>
  <c r="AD20" i="5"/>
  <c r="Y141" i="5"/>
  <c r="AI116" i="5" s="1"/>
  <c r="AS116" i="5" s="1"/>
  <c r="AD99" i="5"/>
  <c r="AD137" i="5"/>
  <c r="AE133" i="3"/>
  <c r="Y17" i="3"/>
  <c r="AE22" i="3"/>
  <c r="AD14" i="5"/>
  <c r="U141" i="5"/>
  <c r="AE9" i="5" s="1"/>
  <c r="AD34" i="5"/>
  <c r="AD118" i="5"/>
  <c r="AD38" i="5"/>
  <c r="AD56" i="5"/>
  <c r="AD89" i="5"/>
  <c r="AD122" i="5"/>
  <c r="AD88" i="5"/>
  <c r="AD31" i="5"/>
  <c r="AD12" i="5"/>
  <c r="AD151" i="5"/>
  <c r="AD115" i="5"/>
  <c r="AD81" i="5"/>
  <c r="AD146" i="5"/>
  <c r="AD134" i="5"/>
  <c r="AD44" i="5"/>
  <c r="AD40" i="5"/>
  <c r="AE84" i="3"/>
  <c r="AE71" i="3"/>
  <c r="AE90" i="3"/>
  <c r="AD123" i="5"/>
  <c r="AD84" i="5"/>
  <c r="AD7" i="5"/>
  <c r="U155" i="5"/>
  <c r="AB141" i="5"/>
  <c r="AL24" i="5" s="1"/>
  <c r="AD96" i="5"/>
  <c r="AD147" i="5"/>
  <c r="AD77" i="5"/>
  <c r="AD36" i="5"/>
  <c r="AD153" i="5"/>
  <c r="AC60" i="3"/>
  <c r="AM26" i="3" s="1"/>
  <c r="V17" i="3"/>
  <c r="AD95" i="5"/>
  <c r="X141" i="5"/>
  <c r="AH64" i="5" s="1"/>
  <c r="AB155" i="5"/>
  <c r="AD140" i="5"/>
  <c r="AD17" i="5"/>
  <c r="AD158" i="5"/>
  <c r="AD49" i="5"/>
  <c r="AD32" i="5"/>
  <c r="AD120" i="5"/>
  <c r="AD108" i="5"/>
  <c r="AA155" i="5"/>
  <c r="AD93" i="5"/>
  <c r="W141" i="5"/>
  <c r="AD8" i="5"/>
  <c r="AD142" i="5"/>
  <c r="AC155" i="5"/>
  <c r="W155" i="5"/>
  <c r="AD28" i="5"/>
  <c r="AD116" i="5"/>
  <c r="AD149" i="5"/>
  <c r="AE139" i="3"/>
  <c r="AA141" i="3"/>
  <c r="AE92" i="3"/>
  <c r="AE134" i="3"/>
  <c r="AE98" i="3"/>
  <c r="AE129" i="3"/>
  <c r="AE106" i="3"/>
  <c r="Y137" i="3"/>
  <c r="AI112" i="3" s="1"/>
  <c r="AE86" i="3"/>
  <c r="AE79" i="3"/>
  <c r="AE110" i="3"/>
  <c r="AE70" i="3"/>
  <c r="AE89" i="3"/>
  <c r="AE95" i="3"/>
  <c r="AB137" i="3"/>
  <c r="AL91" i="3" s="1"/>
  <c r="AE108" i="3"/>
  <c r="W137" i="3"/>
  <c r="AG132" i="3" s="1"/>
  <c r="AE63" i="3"/>
  <c r="W68" i="3"/>
  <c r="AG63" i="3" s="1"/>
  <c r="AE66" i="3"/>
  <c r="AA68" i="3"/>
  <c r="Y60" i="3"/>
  <c r="AI48" i="3" s="1"/>
  <c r="V141" i="3"/>
  <c r="AD141" i="3"/>
  <c r="AE138" i="3"/>
  <c r="AE94" i="3"/>
  <c r="AE39" i="3"/>
  <c r="X60" i="3"/>
  <c r="AD60" i="3"/>
  <c r="AN40" i="3" s="1"/>
  <c r="AB141" i="3"/>
  <c r="AB68" i="3"/>
  <c r="AL65" i="3" s="1"/>
  <c r="AE65" i="3"/>
  <c r="V137" i="3"/>
  <c r="AE97" i="3"/>
  <c r="V60" i="3"/>
  <c r="AF51" i="3" s="1"/>
  <c r="AE74" i="3"/>
  <c r="AE96" i="3"/>
  <c r="AE67" i="3"/>
  <c r="AB60" i="3"/>
  <c r="AL59" i="3" s="1"/>
  <c r="AE18" i="3"/>
  <c r="AD137" i="3"/>
  <c r="AE69" i="3"/>
  <c r="AE53" i="3"/>
  <c r="AE55" i="3"/>
  <c r="AC137" i="3"/>
  <c r="AM109" i="3" s="1"/>
  <c r="AE38" i="3"/>
  <c r="AE122" i="3"/>
  <c r="AA137" i="3"/>
  <c r="AE87" i="3"/>
  <c r="AE75" i="3"/>
  <c r="AE64" i="3"/>
  <c r="AE107" i="3"/>
  <c r="Y68" i="3"/>
  <c r="AE100" i="3"/>
  <c r="AE109" i="3"/>
  <c r="AE78" i="3"/>
  <c r="AE24" i="3"/>
  <c r="AE130" i="3"/>
  <c r="W60" i="3"/>
  <c r="AE76" i="3"/>
  <c r="AE132" i="3"/>
  <c r="AE82" i="3"/>
  <c r="V68" i="3"/>
  <c r="AF62" i="3" s="1"/>
  <c r="AE85" i="3"/>
  <c r="AE83" i="3"/>
  <c r="AE72" i="3"/>
  <c r="AE19" i="3"/>
  <c r="AE10" i="3"/>
  <c r="AE125" i="3"/>
  <c r="AE112" i="3"/>
  <c r="AE45" i="3"/>
  <c r="W141" i="3"/>
  <c r="AE117" i="3"/>
  <c r="AE31" i="3"/>
  <c r="AE182" i="2"/>
  <c r="AE9" i="3"/>
  <c r="AE131" i="3"/>
  <c r="AE135" i="3"/>
  <c r="AE124" i="3"/>
  <c r="AE34" i="3"/>
  <c r="AE101" i="3"/>
  <c r="AE73" i="3"/>
  <c r="AE105" i="3"/>
  <c r="AE44" i="3"/>
  <c r="AE116" i="3"/>
  <c r="AB17" i="3"/>
  <c r="AL16" i="3" s="1"/>
  <c r="AE119" i="3"/>
  <c r="AE32" i="3"/>
  <c r="AE128" i="3"/>
  <c r="Z68" i="3"/>
  <c r="AE99" i="3"/>
  <c r="AD68" i="3"/>
  <c r="AE61" i="3"/>
  <c r="AE136" i="3"/>
  <c r="AE140" i="3"/>
  <c r="Z17" i="3"/>
  <c r="AJ14" i="3" s="1"/>
  <c r="AE103" i="3"/>
  <c r="AE8" i="3"/>
  <c r="AE62" i="3"/>
  <c r="AE127" i="3"/>
  <c r="AE43" i="3"/>
  <c r="AC68" i="3"/>
  <c r="AE47" i="3"/>
  <c r="AE13" i="3"/>
  <c r="AE57" i="3"/>
  <c r="AE80" i="3"/>
  <c r="AE111" i="3"/>
  <c r="AE113" i="3"/>
  <c r="Z137" i="3"/>
  <c r="AJ100" i="3" s="1"/>
  <c r="AE40" i="3"/>
  <c r="AE52" i="3"/>
  <c r="AE102" i="3"/>
  <c r="AE121" i="3"/>
  <c r="AE126" i="3"/>
  <c r="X137" i="3"/>
  <c r="AE30" i="3"/>
  <c r="AE77" i="3"/>
  <c r="AA60" i="3"/>
  <c r="AE21" i="3"/>
  <c r="AD17" i="3"/>
  <c r="AA17" i="3"/>
  <c r="AE6" i="3"/>
  <c r="AD140" i="2"/>
  <c r="AD174" i="2"/>
  <c r="AE151" i="2"/>
  <c r="X150" i="2"/>
  <c r="AD41" i="2"/>
  <c r="AN31" i="2" s="1"/>
  <c r="AC140" i="2"/>
  <c r="AM136" i="2" s="1"/>
  <c r="AB150" i="2"/>
  <c r="AB68" i="2"/>
  <c r="AC68" i="2"/>
  <c r="AE42" i="2"/>
  <c r="AD183" i="2"/>
  <c r="AE181" i="2"/>
  <c r="AC174" i="2"/>
  <c r="AE141" i="2"/>
  <c r="AC150" i="2"/>
  <c r="AD178" i="2"/>
  <c r="AE177" i="2"/>
  <c r="AB41" i="2"/>
  <c r="AL32" i="2" s="1"/>
  <c r="AA174" i="2"/>
  <c r="AE73" i="2"/>
  <c r="X178" i="2"/>
  <c r="AE175" i="2"/>
  <c r="AA140" i="2"/>
  <c r="AD68" i="2"/>
  <c r="AN67" i="2" s="1"/>
  <c r="AE46" i="2"/>
  <c r="AC41" i="2"/>
  <c r="AM27" i="2" s="1"/>
  <c r="G16" i="13" l="1"/>
  <c r="H16" i="13"/>
  <c r="AI49" i="2"/>
  <c r="AI64" i="2"/>
  <c r="AS64" i="2" s="1"/>
  <c r="I15" i="10"/>
  <c r="F24" i="13" s="1"/>
  <c r="N41" i="1"/>
  <c r="N45" i="1" s="1"/>
  <c r="P41" i="1"/>
  <c r="P45" i="1" s="1"/>
  <c r="Q25" i="1"/>
  <c r="Q16" i="1"/>
  <c r="Q36" i="1"/>
  <c r="M41" i="1"/>
  <c r="M45" i="1" s="1"/>
  <c r="O41" i="1"/>
  <c r="L41" i="1"/>
  <c r="L45" i="1" s="1"/>
  <c r="AK17" i="4"/>
  <c r="AU17" i="4" s="1"/>
  <c r="N12" i="11"/>
  <c r="N14" i="11"/>
  <c r="AH227" i="4"/>
  <c r="AT17" i="4"/>
  <c r="M44" i="10"/>
  <c r="N7" i="11"/>
  <c r="I43" i="10"/>
  <c r="AC33" i="1"/>
  <c r="L44" i="10"/>
  <c r="N11" i="11"/>
  <c r="AH18" i="4"/>
  <c r="AR18" i="4" s="1"/>
  <c r="AT211" i="4"/>
  <c r="AK211" i="4"/>
  <c r="AU211" i="4" s="1"/>
  <c r="AT165" i="4"/>
  <c r="AK165" i="4"/>
  <c r="AU165" i="4" s="1"/>
  <c r="AQ109" i="4"/>
  <c r="AH109" i="4"/>
  <c r="AR109" i="4" s="1"/>
  <c r="AT68" i="4"/>
  <c r="AK68" i="4"/>
  <c r="AU68" i="4" s="1"/>
  <c r="AQ218" i="4"/>
  <c r="AH218" i="4"/>
  <c r="AR218" i="4" s="1"/>
  <c r="AO9" i="5"/>
  <c r="C37" i="10"/>
  <c r="D35" i="10"/>
  <c r="AQ206" i="4"/>
  <c r="AH206" i="4"/>
  <c r="AR206" i="4" s="1"/>
  <c r="AT35" i="4"/>
  <c r="AK35" i="4"/>
  <c r="AU35" i="4" s="1"/>
  <c r="AT96" i="4"/>
  <c r="AK96" i="4"/>
  <c r="AU96" i="4" s="1"/>
  <c r="AT208" i="4"/>
  <c r="AK208" i="4"/>
  <c r="AU208" i="4" s="1"/>
  <c r="AQ123" i="4"/>
  <c r="AH123" i="4"/>
  <c r="AR123" i="4" s="1"/>
  <c r="AT142" i="4"/>
  <c r="AK142" i="4"/>
  <c r="AU142" i="4" s="1"/>
  <c r="AT7" i="4"/>
  <c r="AK7" i="4"/>
  <c r="AU7" i="4" s="1"/>
  <c r="AT101" i="4"/>
  <c r="AK101" i="4"/>
  <c r="AU101" i="4" s="1"/>
  <c r="AQ174" i="4"/>
  <c r="AH174" i="4"/>
  <c r="AR174" i="4" s="1"/>
  <c r="AT77" i="4"/>
  <c r="AK77" i="4"/>
  <c r="AU77" i="4" s="1"/>
  <c r="AT168" i="4"/>
  <c r="AK168" i="4"/>
  <c r="AU168" i="4" s="1"/>
  <c r="AQ83" i="4"/>
  <c r="AH83" i="4"/>
  <c r="AR83" i="4" s="1"/>
  <c r="AQ146" i="4"/>
  <c r="AH146" i="4"/>
  <c r="AR146" i="4" s="1"/>
  <c r="AT118" i="4"/>
  <c r="AK118" i="4"/>
  <c r="AU118" i="4" s="1"/>
  <c r="AQ108" i="4"/>
  <c r="AH108" i="4"/>
  <c r="AR108" i="4" s="1"/>
  <c r="AQ41" i="4"/>
  <c r="AH41" i="4"/>
  <c r="AR41" i="4" s="1"/>
  <c r="AT26" i="4"/>
  <c r="AK26" i="4"/>
  <c r="AU26" i="4" s="1"/>
  <c r="AQ200" i="4"/>
  <c r="AH200" i="4"/>
  <c r="AR200" i="4" s="1"/>
  <c r="AT29" i="4"/>
  <c r="AK29" i="4"/>
  <c r="AU29" i="4" s="1"/>
  <c r="AT5" i="4"/>
  <c r="AK5" i="4"/>
  <c r="AU5" i="4" s="1"/>
  <c r="AQ85" i="4"/>
  <c r="AH85" i="4"/>
  <c r="AR85" i="4" s="1"/>
  <c r="AT58" i="4"/>
  <c r="AK58" i="4"/>
  <c r="AU58" i="4" s="1"/>
  <c r="G33" i="12"/>
  <c r="G51" i="12" s="1"/>
  <c r="H32" i="13"/>
  <c r="M15" i="11"/>
  <c r="AT191" i="4"/>
  <c r="AK191" i="4"/>
  <c r="AU191" i="4" s="1"/>
  <c r="AQ34" i="4"/>
  <c r="AH34" i="4"/>
  <c r="AR34" i="4" s="1"/>
  <c r="AQ68" i="4"/>
  <c r="AH68" i="4"/>
  <c r="AR68" i="4" s="1"/>
  <c r="AT98" i="4"/>
  <c r="AK98" i="4"/>
  <c r="AU98" i="4" s="1"/>
  <c r="AQ195" i="4"/>
  <c r="AH195" i="4"/>
  <c r="AR195" i="4" s="1"/>
  <c r="AQ224" i="4"/>
  <c r="AH224" i="4"/>
  <c r="AR224" i="4" s="1"/>
  <c r="AT53" i="4"/>
  <c r="AK53" i="4"/>
  <c r="AU53" i="4" s="1"/>
  <c r="AT193" i="4"/>
  <c r="AK193" i="4"/>
  <c r="AU193" i="4" s="1"/>
  <c r="AQ121" i="4"/>
  <c r="AH121" i="4"/>
  <c r="AR121" i="4" s="1"/>
  <c r="AT215" i="4"/>
  <c r="AK215" i="4"/>
  <c r="AU215" i="4" s="1"/>
  <c r="AQ97" i="4"/>
  <c r="AH97" i="4"/>
  <c r="AR97" i="4" s="1"/>
  <c r="AQ164" i="4"/>
  <c r="AH164" i="4"/>
  <c r="AR164" i="4" s="1"/>
  <c r="AQ17" i="4"/>
  <c r="AH17" i="4"/>
  <c r="AR17" i="4" s="1"/>
  <c r="AT12" i="4"/>
  <c r="AK12" i="4"/>
  <c r="AU12" i="4" s="1"/>
  <c r="G17" i="10"/>
  <c r="AQ126" i="4"/>
  <c r="AH126" i="4"/>
  <c r="AR126" i="4" s="1"/>
  <c r="AT45" i="4"/>
  <c r="AK45" i="4"/>
  <c r="AU45" i="4" s="1"/>
  <c r="AQ35" i="4"/>
  <c r="AH35" i="4"/>
  <c r="AR35" i="4" s="1"/>
  <c r="AQ40" i="4"/>
  <c r="AH40" i="4"/>
  <c r="AR40" i="4" s="1"/>
  <c r="AQ132" i="4"/>
  <c r="AH132" i="4"/>
  <c r="AR132" i="4" s="1"/>
  <c r="AQ93" i="4"/>
  <c r="AH93" i="4"/>
  <c r="AR93" i="4" s="1"/>
  <c r="C17" i="10"/>
  <c r="C35" i="10"/>
  <c r="AT147" i="4"/>
  <c r="AK147" i="4"/>
  <c r="AU147" i="4" s="1"/>
  <c r="AQ62" i="4"/>
  <c r="AH62" i="4"/>
  <c r="AR62" i="4" s="1"/>
  <c r="AQ152" i="4"/>
  <c r="AH152" i="4"/>
  <c r="AR152" i="4" s="1"/>
  <c r="AQ209" i="4"/>
  <c r="AH209" i="4"/>
  <c r="AR209" i="4" s="1"/>
  <c r="AQ233" i="4"/>
  <c r="AH233" i="4"/>
  <c r="AR233" i="4" s="1"/>
  <c r="AT61" i="4"/>
  <c r="AK61" i="4"/>
  <c r="AU61" i="4" s="1"/>
  <c r="AT46" i="4"/>
  <c r="AK46" i="4"/>
  <c r="AU46" i="4" s="1"/>
  <c r="AQ225" i="4"/>
  <c r="AH225" i="4"/>
  <c r="AR225" i="4" s="1"/>
  <c r="AT71" i="4"/>
  <c r="AK71" i="4"/>
  <c r="AU71" i="4" s="1"/>
  <c r="AQ6" i="4"/>
  <c r="AH6" i="4"/>
  <c r="AR6" i="4" s="1"/>
  <c r="AQ130" i="4"/>
  <c r="AH130" i="4"/>
  <c r="AR130" i="4" s="1"/>
  <c r="AQ47" i="4"/>
  <c r="AH47" i="4"/>
  <c r="AR47" i="4" s="1"/>
  <c r="AT206" i="4"/>
  <c r="AK206" i="4"/>
  <c r="AU206" i="4" s="1"/>
  <c r="AT130" i="4"/>
  <c r="AK130" i="4"/>
  <c r="AU130" i="4" s="1"/>
  <c r="AQ114" i="4"/>
  <c r="AH114" i="4"/>
  <c r="AR114" i="4" s="1"/>
  <c r="AT135" i="4"/>
  <c r="AK135" i="4"/>
  <c r="AU135" i="4" s="1"/>
  <c r="AQ183" i="4"/>
  <c r="AH183" i="4"/>
  <c r="AR183" i="4" s="1"/>
  <c r="AT146" i="4"/>
  <c r="AK146" i="4"/>
  <c r="AU146" i="4" s="1"/>
  <c r="AT199" i="4"/>
  <c r="AK199" i="4"/>
  <c r="AU199" i="4" s="1"/>
  <c r="AT103" i="4"/>
  <c r="AK103" i="4"/>
  <c r="AU103" i="4" s="1"/>
  <c r="AT198" i="4"/>
  <c r="AK198" i="4"/>
  <c r="AU198" i="4" s="1"/>
  <c r="AQ87" i="4"/>
  <c r="AH87" i="4"/>
  <c r="AR87" i="4" s="1"/>
  <c r="F16" i="10"/>
  <c r="AT156" i="4"/>
  <c r="AK156" i="4"/>
  <c r="AU156" i="4" s="1"/>
  <c r="AT113" i="4"/>
  <c r="AK113" i="4"/>
  <c r="AU113" i="4" s="1"/>
  <c r="AQ25" i="4"/>
  <c r="AH25" i="4"/>
  <c r="AR25" i="4" s="1"/>
  <c r="AT10" i="4"/>
  <c r="AK10" i="4"/>
  <c r="AU10" i="4" s="1"/>
  <c r="AQ90" i="4"/>
  <c r="AH90" i="4"/>
  <c r="AR90" i="4" s="1"/>
  <c r="AC185" i="20"/>
  <c r="AC188" i="20" s="1"/>
  <c r="AT42" i="4"/>
  <c r="AK42" i="4"/>
  <c r="AU42" i="4" s="1"/>
  <c r="AQ101" i="4"/>
  <c r="AH101" i="4"/>
  <c r="AR101" i="4" s="1"/>
  <c r="D17" i="10"/>
  <c r="AT203" i="4"/>
  <c r="AK203" i="4"/>
  <c r="AU203" i="4" s="1"/>
  <c r="AQ118" i="4"/>
  <c r="AH118" i="4"/>
  <c r="AR118" i="4" s="1"/>
  <c r="AT187" i="4"/>
  <c r="AK187" i="4"/>
  <c r="AU187" i="4" s="1"/>
  <c r="AQ102" i="4"/>
  <c r="AH102" i="4"/>
  <c r="AR102" i="4" s="1"/>
  <c r="AQ163" i="4"/>
  <c r="AH163" i="4"/>
  <c r="AR163" i="4" s="1"/>
  <c r="AQ214" i="4"/>
  <c r="AH214" i="4"/>
  <c r="AR214" i="4" s="1"/>
  <c r="AT43" i="4"/>
  <c r="AK43" i="4"/>
  <c r="AU43" i="4" s="1"/>
  <c r="AT136" i="4"/>
  <c r="AK136" i="4"/>
  <c r="AU136" i="4" s="1"/>
  <c r="AQ51" i="4"/>
  <c r="AH51" i="4"/>
  <c r="AR51" i="4" s="1"/>
  <c r="AQ175" i="4"/>
  <c r="AH175" i="4"/>
  <c r="AR175" i="4" s="1"/>
  <c r="AT128" i="4"/>
  <c r="AK128" i="4"/>
  <c r="AU128" i="4" s="1"/>
  <c r="AQ43" i="4"/>
  <c r="AH43" i="4"/>
  <c r="AR43" i="4" s="1"/>
  <c r="AT85" i="4"/>
  <c r="AK85" i="4"/>
  <c r="AU85" i="4" s="1"/>
  <c r="AT112" i="4"/>
  <c r="AK112" i="4"/>
  <c r="AU112" i="4" s="1"/>
  <c r="AQ27" i="4"/>
  <c r="AH27" i="4"/>
  <c r="AR27" i="4" s="1"/>
  <c r="AQ213" i="4"/>
  <c r="AH213" i="4"/>
  <c r="AR213" i="4" s="1"/>
  <c r="AQ212" i="4"/>
  <c r="AH212" i="4"/>
  <c r="AR212" i="4" s="1"/>
  <c r="D15" i="10"/>
  <c r="AQ8" i="4"/>
  <c r="AH8" i="4"/>
  <c r="AR8" i="4" s="1"/>
  <c r="AT76" i="4"/>
  <c r="AK76" i="4"/>
  <c r="AU76" i="4" s="1"/>
  <c r="AQ60" i="4"/>
  <c r="AH60" i="4"/>
  <c r="AR60" i="4" s="1"/>
  <c r="AQ217" i="4"/>
  <c r="AH217" i="4"/>
  <c r="AR217" i="4" s="1"/>
  <c r="AT129" i="4"/>
  <c r="AK129" i="4"/>
  <c r="AU129" i="4" s="1"/>
  <c r="AT62" i="4"/>
  <c r="AK62" i="4"/>
  <c r="AU62" i="4" s="1"/>
  <c r="AQ100" i="4"/>
  <c r="AH100" i="4"/>
  <c r="AR100" i="4" s="1"/>
  <c r="AQ188" i="4"/>
  <c r="AH188" i="4"/>
  <c r="AR188" i="4" s="1"/>
  <c r="AQ119" i="4"/>
  <c r="AH119" i="4"/>
  <c r="AR119" i="4" s="1"/>
  <c r="AT225" i="4"/>
  <c r="AK225" i="4"/>
  <c r="AU225" i="4" s="1"/>
  <c r="AT140" i="4"/>
  <c r="AK140" i="4"/>
  <c r="AU140" i="4" s="1"/>
  <c r="AQ124" i="4"/>
  <c r="AH124" i="4"/>
  <c r="AR124" i="4" s="1"/>
  <c r="AT175" i="4"/>
  <c r="AK175" i="4"/>
  <c r="AU175" i="4" s="1"/>
  <c r="AT155" i="4"/>
  <c r="AK155" i="4"/>
  <c r="AU155" i="4" s="1"/>
  <c r="AQ116" i="4"/>
  <c r="AH116" i="4"/>
  <c r="AR116" i="4" s="1"/>
  <c r="AQ170" i="4"/>
  <c r="AH170" i="4"/>
  <c r="AR170" i="4" s="1"/>
  <c r="AQ154" i="4"/>
  <c r="AH154" i="4"/>
  <c r="AR154" i="4" s="1"/>
  <c r="AQ5" i="4"/>
  <c r="AH5" i="4"/>
  <c r="AR5" i="4" s="1"/>
  <c r="AT145" i="4"/>
  <c r="AK145" i="4"/>
  <c r="AU145" i="4" s="1"/>
  <c r="AT60" i="4"/>
  <c r="AK60" i="4"/>
  <c r="AU60" i="4" s="1"/>
  <c r="AT151" i="4"/>
  <c r="AK151" i="4"/>
  <c r="AU151" i="4" s="1"/>
  <c r="C16" i="10"/>
  <c r="AT133" i="4"/>
  <c r="AK133" i="4"/>
  <c r="AU133" i="4" s="1"/>
  <c r="AT169" i="4"/>
  <c r="AK169" i="4"/>
  <c r="AU169" i="4" s="1"/>
  <c r="AT110" i="4"/>
  <c r="AK110" i="4"/>
  <c r="AU110" i="4" s="1"/>
  <c r="E32" i="13"/>
  <c r="D33" i="12"/>
  <c r="AQ135" i="4"/>
  <c r="AH135" i="4"/>
  <c r="AR135" i="4" s="1"/>
  <c r="AQ92" i="4"/>
  <c r="AH92" i="4"/>
  <c r="AR92" i="4" s="1"/>
  <c r="AQ181" i="4"/>
  <c r="AH181" i="4"/>
  <c r="AR181" i="4" s="1"/>
  <c r="AQ185" i="4"/>
  <c r="AH185" i="4"/>
  <c r="AR185" i="4" s="1"/>
  <c r="AQ157" i="4"/>
  <c r="AH157" i="4"/>
  <c r="AR157" i="4" s="1"/>
  <c r="AT88" i="4"/>
  <c r="AK88" i="4"/>
  <c r="AU88" i="4" s="1"/>
  <c r="AQ145" i="4"/>
  <c r="AH145" i="4"/>
  <c r="AR145" i="4" s="1"/>
  <c r="AT180" i="4"/>
  <c r="AK180" i="4"/>
  <c r="AU180" i="4" s="1"/>
  <c r="AQ153" i="4"/>
  <c r="AH153" i="4"/>
  <c r="AR153" i="4" s="1"/>
  <c r="AT209" i="4"/>
  <c r="AK209" i="4"/>
  <c r="AU209" i="4" s="1"/>
  <c r="AQ73" i="4"/>
  <c r="AH73" i="4"/>
  <c r="AR73" i="4" s="1"/>
  <c r="AT14" i="4"/>
  <c r="AK14" i="4"/>
  <c r="AU14" i="4" s="1"/>
  <c r="AQ10" i="4"/>
  <c r="AH10" i="4"/>
  <c r="AR10" i="4" s="1"/>
  <c r="AQ12" i="4"/>
  <c r="AH12" i="4"/>
  <c r="AR12" i="4" s="1"/>
  <c r="AT207" i="4"/>
  <c r="AK207" i="4"/>
  <c r="AU207" i="4" s="1"/>
  <c r="AR64" i="5"/>
  <c r="F17" i="10"/>
  <c r="AT179" i="4"/>
  <c r="AK179" i="4"/>
  <c r="AU179" i="4" s="1"/>
  <c r="AT99" i="4"/>
  <c r="AK99" i="4"/>
  <c r="AU99" i="4" s="1"/>
  <c r="AT160" i="4"/>
  <c r="AK160" i="4"/>
  <c r="AU160" i="4" s="1"/>
  <c r="AQ75" i="4"/>
  <c r="AH75" i="4"/>
  <c r="AR75" i="4" s="1"/>
  <c r="AQ187" i="4"/>
  <c r="AH187" i="4"/>
  <c r="AR187" i="4" s="1"/>
  <c r="AQ80" i="4"/>
  <c r="AH80" i="4"/>
  <c r="AR80" i="4" s="1"/>
  <c r="AT67" i="4"/>
  <c r="AK67" i="4"/>
  <c r="AU67" i="4" s="1"/>
  <c r="AT223" i="4"/>
  <c r="AK223" i="4"/>
  <c r="AU223" i="4" s="1"/>
  <c r="AT141" i="4"/>
  <c r="AK141" i="4"/>
  <c r="AU141" i="4" s="1"/>
  <c r="AQ56" i="4"/>
  <c r="AH56" i="4"/>
  <c r="AR56" i="4" s="1"/>
  <c r="AT233" i="4"/>
  <c r="AK233" i="4"/>
  <c r="AU233" i="4" s="1"/>
  <c r="AQ147" i="4"/>
  <c r="AH147" i="4"/>
  <c r="AR147" i="4" s="1"/>
  <c r="AT143" i="4"/>
  <c r="AK143" i="4"/>
  <c r="AU143" i="4" s="1"/>
  <c r="AQ65" i="4"/>
  <c r="AH65" i="4"/>
  <c r="AR65" i="4" s="1"/>
  <c r="AT93" i="4"/>
  <c r="AK93" i="4"/>
  <c r="AU93" i="4" s="1"/>
  <c r="AT186" i="4"/>
  <c r="AK186" i="4"/>
  <c r="AU186" i="4" s="1"/>
  <c r="AT190" i="4"/>
  <c r="AK190" i="4"/>
  <c r="AU190" i="4" s="1"/>
  <c r="AT229" i="4"/>
  <c r="AK229" i="4"/>
  <c r="AU229" i="4" s="1"/>
  <c r="AQ69" i="4"/>
  <c r="AH69" i="4"/>
  <c r="AR69" i="4" s="1"/>
  <c r="AQ205" i="4"/>
  <c r="AH205" i="4"/>
  <c r="AR205" i="4" s="1"/>
  <c r="AQ204" i="4"/>
  <c r="AH204" i="4"/>
  <c r="AR204" i="4" s="1"/>
  <c r="AQ129" i="4"/>
  <c r="AH129" i="4"/>
  <c r="AR129" i="4" s="1"/>
  <c r="AT31" i="4"/>
  <c r="AK31" i="4"/>
  <c r="AU31" i="4" s="1"/>
  <c r="AQ140" i="4"/>
  <c r="AH140" i="4"/>
  <c r="AR140" i="4" s="1"/>
  <c r="AQ176" i="4"/>
  <c r="AH176" i="4"/>
  <c r="AR176" i="4" s="1"/>
  <c r="AQ149" i="4"/>
  <c r="AH149" i="4"/>
  <c r="AR149" i="4" s="1"/>
  <c r="AQ48" i="4"/>
  <c r="AH48" i="4"/>
  <c r="AR48" i="4" s="1"/>
  <c r="AT102" i="4"/>
  <c r="AK102" i="4"/>
  <c r="AU102" i="4" s="1"/>
  <c r="AT30" i="4"/>
  <c r="AK30" i="4"/>
  <c r="AU30" i="4" s="1"/>
  <c r="AQ112" i="4"/>
  <c r="AH112" i="4"/>
  <c r="AR112" i="4" s="1"/>
  <c r="C15" i="10"/>
  <c r="D16" i="10"/>
  <c r="AT197" i="4"/>
  <c r="AK197" i="4"/>
  <c r="AU197" i="4" s="1"/>
  <c r="AT170" i="4"/>
  <c r="AK170" i="4"/>
  <c r="AU170" i="4" s="1"/>
  <c r="AQ143" i="4"/>
  <c r="AH143" i="4"/>
  <c r="AR143" i="4" s="1"/>
  <c r="AQ127" i="4"/>
  <c r="AH127" i="4"/>
  <c r="AR127" i="4" s="1"/>
  <c r="AT117" i="4"/>
  <c r="AK117" i="4"/>
  <c r="AU117" i="4" s="1"/>
  <c r="AQ32" i="4"/>
  <c r="AH32" i="4"/>
  <c r="AR32" i="4" s="1"/>
  <c r="AQ169" i="4"/>
  <c r="AH169" i="4"/>
  <c r="AR169" i="4" s="1"/>
  <c r="AT111" i="4"/>
  <c r="AK111" i="4"/>
  <c r="AU111" i="4" s="1"/>
  <c r="AQ159" i="4"/>
  <c r="AH159" i="4"/>
  <c r="AR159" i="4" s="1"/>
  <c r="AQ113" i="4"/>
  <c r="AH113" i="4"/>
  <c r="AR113" i="4" s="1"/>
  <c r="AT27" i="4"/>
  <c r="AK27" i="4"/>
  <c r="AU27" i="4" s="1"/>
  <c r="AQ106" i="4"/>
  <c r="AH106" i="4"/>
  <c r="AR106" i="4" s="1"/>
  <c r="AT16" i="4"/>
  <c r="AK16" i="4"/>
  <c r="AU16" i="4" s="1"/>
  <c r="AH13" i="4"/>
  <c r="AR13" i="4" s="1"/>
  <c r="AT51" i="4"/>
  <c r="AK51" i="4"/>
  <c r="AU51" i="4" s="1"/>
  <c r="AQ182" i="4"/>
  <c r="AH182" i="4"/>
  <c r="AR182" i="4" s="1"/>
  <c r="AQ166" i="4"/>
  <c r="AH166" i="4"/>
  <c r="AR166" i="4" s="1"/>
  <c r="AQ228" i="4"/>
  <c r="AH228" i="4"/>
  <c r="AR228" i="4" s="1"/>
  <c r="AT56" i="4"/>
  <c r="AK56" i="4"/>
  <c r="AU56" i="4" s="1"/>
  <c r="AT107" i="4"/>
  <c r="AK107" i="4"/>
  <c r="AU107" i="4" s="1"/>
  <c r="AT200" i="4"/>
  <c r="AK200" i="4"/>
  <c r="AU200" i="4" s="1"/>
  <c r="AY200" i="4" s="1"/>
  <c r="AQ115" i="4"/>
  <c r="AH115" i="4"/>
  <c r="AR115" i="4" s="1"/>
  <c r="AQ107" i="4"/>
  <c r="AH107" i="4"/>
  <c r="AR107" i="4" s="1"/>
  <c r="AT149" i="4"/>
  <c r="AK149" i="4"/>
  <c r="AU149" i="4" s="1"/>
  <c r="AQ64" i="4"/>
  <c r="AH64" i="4"/>
  <c r="AR64" i="4" s="1"/>
  <c r="AQ199" i="4"/>
  <c r="AH199" i="4"/>
  <c r="AR199" i="4" s="1"/>
  <c r="AT176" i="4"/>
  <c r="AK176" i="4"/>
  <c r="AU176" i="4" s="1"/>
  <c r="AQ91" i="4"/>
  <c r="AH91" i="4"/>
  <c r="AR91" i="4" s="1"/>
  <c r="AQ98" i="4"/>
  <c r="AH98" i="4"/>
  <c r="AR98" i="4" s="1"/>
  <c r="AQ31" i="4"/>
  <c r="AH31" i="4"/>
  <c r="AR31" i="4" s="1"/>
  <c r="AT162" i="4"/>
  <c r="AK162" i="4"/>
  <c r="AU162" i="4" s="1"/>
  <c r="AT81" i="4"/>
  <c r="AK81" i="4"/>
  <c r="AU81" i="4" s="1"/>
  <c r="AT148" i="4"/>
  <c r="AK148" i="4"/>
  <c r="AU148" i="4" s="1"/>
  <c r="AQ138" i="4"/>
  <c r="AH138" i="4"/>
  <c r="AR138" i="4" s="1"/>
  <c r="AT82" i="4"/>
  <c r="AK82" i="4"/>
  <c r="AU82" i="4" s="1"/>
  <c r="AT178" i="4"/>
  <c r="AK178" i="4"/>
  <c r="AU178" i="4" s="1"/>
  <c r="AQ57" i="4"/>
  <c r="AH57" i="4"/>
  <c r="AR57" i="4" s="1"/>
  <c r="AT84" i="4"/>
  <c r="AK84" i="4"/>
  <c r="AU84" i="4" s="1"/>
  <c r="AT219" i="4"/>
  <c r="AK219" i="4"/>
  <c r="AU219" i="4" s="1"/>
  <c r="AQ134" i="4"/>
  <c r="AH134" i="4"/>
  <c r="AR134" i="4" s="1"/>
  <c r="AQ79" i="4"/>
  <c r="AH79" i="4"/>
  <c r="AR79" i="4" s="1"/>
  <c r="AQ63" i="4"/>
  <c r="AH63" i="4"/>
  <c r="AR63" i="4" s="1"/>
  <c r="AT74" i="4"/>
  <c r="AK74" i="4"/>
  <c r="AU74" i="4" s="1"/>
  <c r="AT232" i="4"/>
  <c r="AK232" i="4"/>
  <c r="AU232" i="4" s="1"/>
  <c r="AT69" i="4"/>
  <c r="AK69" i="4"/>
  <c r="AU69" i="4" s="1"/>
  <c r="AQ82" i="4"/>
  <c r="AH82" i="4"/>
  <c r="AR82" i="4" s="1"/>
  <c r="AT121" i="4"/>
  <c r="AK121" i="4"/>
  <c r="AU121" i="4" s="1"/>
  <c r="AT138" i="4"/>
  <c r="AK138" i="4"/>
  <c r="AU138" i="4" s="1"/>
  <c r="AT90" i="4"/>
  <c r="AK90" i="4"/>
  <c r="AU90" i="4" s="1"/>
  <c r="AQ173" i="4"/>
  <c r="AH173" i="4"/>
  <c r="AR173" i="4" s="1"/>
  <c r="AQ178" i="4"/>
  <c r="AH178" i="4"/>
  <c r="AR178" i="4" s="1"/>
  <c r="AQ29" i="4"/>
  <c r="AH29" i="4"/>
  <c r="AR29" i="4" s="1"/>
  <c r="AQ66" i="4"/>
  <c r="AH66" i="4"/>
  <c r="AR66" i="4" s="1"/>
  <c r="AK227" i="4"/>
  <c r="AU227" i="4" s="1"/>
  <c r="AQ67" i="4"/>
  <c r="AH67" i="4"/>
  <c r="AR67" i="4" s="1"/>
  <c r="AT222" i="4"/>
  <c r="AK222" i="4"/>
  <c r="AU222" i="4" s="1"/>
  <c r="AQ103" i="4"/>
  <c r="AH103" i="4"/>
  <c r="AR103" i="4" s="1"/>
  <c r="AT18" i="4"/>
  <c r="AK18" i="4"/>
  <c r="AU18" i="4" s="1"/>
  <c r="AT21" i="4"/>
  <c r="AK21" i="4"/>
  <c r="AU21" i="4" s="1"/>
  <c r="AT125" i="4"/>
  <c r="AK125" i="4"/>
  <c r="AU125" i="4" s="1"/>
  <c r="AT196" i="4"/>
  <c r="AK196" i="4"/>
  <c r="AU196" i="4" s="1"/>
  <c r="AQ39" i="4"/>
  <c r="AH39" i="4"/>
  <c r="AR39" i="4" s="1"/>
  <c r="AQ201" i="4"/>
  <c r="AH201" i="4"/>
  <c r="AR201" i="4" s="1"/>
  <c r="K35" i="10"/>
  <c r="H22" i="15" s="1"/>
  <c r="F37" i="10"/>
  <c r="AQ158" i="4"/>
  <c r="AH158" i="4"/>
  <c r="AR158" i="4" s="1"/>
  <c r="AT163" i="4"/>
  <c r="AK163" i="4"/>
  <c r="AU163" i="4" s="1"/>
  <c r="AQ78" i="4"/>
  <c r="AH78" i="4"/>
  <c r="AR78" i="4" s="1"/>
  <c r="AT224" i="4"/>
  <c r="AK224" i="4"/>
  <c r="AU224" i="4" s="1"/>
  <c r="AQ139" i="4"/>
  <c r="AH139" i="4"/>
  <c r="AR139" i="4" s="1"/>
  <c r="AT80" i="4"/>
  <c r="AK80" i="4"/>
  <c r="AU80" i="4" s="1"/>
  <c r="AQ74" i="4"/>
  <c r="AH74" i="4"/>
  <c r="AR74" i="4" s="1"/>
  <c r="AQ144" i="4"/>
  <c r="AH144" i="4"/>
  <c r="AR144" i="4" s="1"/>
  <c r="AT131" i="4"/>
  <c r="AK131" i="4"/>
  <c r="AU131" i="4" s="1"/>
  <c r="AQ46" i="4"/>
  <c r="AH46" i="4"/>
  <c r="AR46" i="4" s="1"/>
  <c r="AT192" i="4"/>
  <c r="AK192" i="4"/>
  <c r="AU192" i="4" s="1"/>
  <c r="AT205" i="4"/>
  <c r="AK205" i="4"/>
  <c r="AU205" i="4" s="1"/>
  <c r="AQ120" i="4"/>
  <c r="AH120" i="4"/>
  <c r="AR120" i="4" s="1"/>
  <c r="AQ211" i="4"/>
  <c r="AH211" i="4"/>
  <c r="AR211" i="4" s="1"/>
  <c r="AT40" i="4"/>
  <c r="AK40" i="4"/>
  <c r="AU40" i="4" s="1"/>
  <c r="AQ50" i="4"/>
  <c r="AH50" i="4"/>
  <c r="AR50" i="4" s="1"/>
  <c r="AT167" i="4"/>
  <c r="AK167" i="4"/>
  <c r="AU167" i="4" s="1"/>
  <c r="AQ151" i="4"/>
  <c r="AH151" i="4"/>
  <c r="AR151" i="4" s="1"/>
  <c r="AT157" i="4"/>
  <c r="AK157" i="4"/>
  <c r="AU157" i="4" s="1"/>
  <c r="AQ72" i="4"/>
  <c r="AH72" i="4"/>
  <c r="AR72" i="4" s="1"/>
  <c r="AT153" i="4"/>
  <c r="AK153" i="4"/>
  <c r="AU153" i="4" s="1"/>
  <c r="AT86" i="4"/>
  <c r="AK86" i="4"/>
  <c r="AU86" i="4" s="1"/>
  <c r="AQ71" i="4"/>
  <c r="AH71" i="4"/>
  <c r="AR71" i="4" s="1"/>
  <c r="AQ76" i="4"/>
  <c r="AH76" i="4"/>
  <c r="AR76" i="4" s="1"/>
  <c r="AT92" i="4"/>
  <c r="AK92" i="4"/>
  <c r="AU92" i="4" s="1"/>
  <c r="AT25" i="4"/>
  <c r="AK25" i="4"/>
  <c r="AU25" i="4" s="1"/>
  <c r="AQ49" i="4"/>
  <c r="AH49" i="4"/>
  <c r="AR49" i="4" s="1"/>
  <c r="AQ58" i="4"/>
  <c r="AH58" i="4"/>
  <c r="AR58" i="4" s="1"/>
  <c r="AT33" i="4"/>
  <c r="AK33" i="4"/>
  <c r="AU33" i="4" s="1"/>
  <c r="AT154" i="4"/>
  <c r="AK154" i="4"/>
  <c r="AU154" i="4" s="1"/>
  <c r="AQ117" i="4"/>
  <c r="AH117" i="4"/>
  <c r="AR117" i="4" s="1"/>
  <c r="AQ52" i="4"/>
  <c r="AH52" i="4"/>
  <c r="AR52" i="4" s="1"/>
  <c r="AQ36" i="4"/>
  <c r="AH36" i="4"/>
  <c r="AR36" i="4" s="1"/>
  <c r="AT152" i="4"/>
  <c r="AK152" i="4"/>
  <c r="AU152" i="4" s="1"/>
  <c r="AT181" i="4"/>
  <c r="AK181" i="4"/>
  <c r="AU181" i="4" s="1"/>
  <c r="AQ96" i="4"/>
  <c r="AH96" i="4"/>
  <c r="AR96" i="4" s="1"/>
  <c r="AT15" i="4"/>
  <c r="AK15" i="4"/>
  <c r="AU15" i="4" s="1"/>
  <c r="AH11" i="4"/>
  <c r="AR11" i="4" s="1"/>
  <c r="AQ19" i="4"/>
  <c r="AH19" i="4"/>
  <c r="AR19" i="4" s="1"/>
  <c r="AT41" i="4"/>
  <c r="AK41" i="4"/>
  <c r="AU41" i="4" s="1"/>
  <c r="AQ177" i="4"/>
  <c r="AH177" i="4"/>
  <c r="AR177" i="4" s="1"/>
  <c r="AQ190" i="4"/>
  <c r="AH190" i="4"/>
  <c r="AR190" i="4" s="1"/>
  <c r="AT109" i="4"/>
  <c r="AK109" i="4"/>
  <c r="AU109" i="4" s="1"/>
  <c r="AQ24" i="4"/>
  <c r="AH24" i="4"/>
  <c r="AR24" i="4" s="1"/>
  <c r="AT231" i="4"/>
  <c r="AK231" i="4"/>
  <c r="AU231" i="4" s="1"/>
  <c r="AT230" i="4"/>
  <c r="AK230" i="4"/>
  <c r="AU230" i="4" s="1"/>
  <c r="AT115" i="4"/>
  <c r="AK115" i="4"/>
  <c r="AU115" i="4" s="1"/>
  <c r="AQ30" i="4"/>
  <c r="AH30" i="4"/>
  <c r="AR30" i="4" s="1"/>
  <c r="AT189" i="4"/>
  <c r="AK189" i="4"/>
  <c r="AU189" i="4" s="1"/>
  <c r="AQ104" i="4"/>
  <c r="AH104" i="4"/>
  <c r="AR104" i="4" s="1"/>
  <c r="AQ215" i="4"/>
  <c r="AH215" i="4"/>
  <c r="AR215" i="4" s="1"/>
  <c r="AT66" i="4"/>
  <c r="AK66" i="4"/>
  <c r="AU66" i="4" s="1"/>
  <c r="AT28" i="4"/>
  <c r="AK28" i="4"/>
  <c r="AU28" i="4" s="1"/>
  <c r="AQ156" i="4"/>
  <c r="AH156" i="4"/>
  <c r="AR156" i="4" s="1"/>
  <c r="AT217" i="4"/>
  <c r="AK217" i="4"/>
  <c r="AU217" i="4" s="1"/>
  <c r="AT204" i="4"/>
  <c r="AK204" i="4"/>
  <c r="AU204" i="4" s="1"/>
  <c r="AT182" i="4"/>
  <c r="AK182" i="4"/>
  <c r="AU182" i="4" s="1"/>
  <c r="AQ81" i="4"/>
  <c r="AH81" i="4"/>
  <c r="AR81" i="4" s="1"/>
  <c r="AT6" i="4"/>
  <c r="AK6" i="4"/>
  <c r="AU6" i="4" s="1"/>
  <c r="AQ137" i="4"/>
  <c r="AH137" i="4"/>
  <c r="AR137" i="4" s="1"/>
  <c r="AK23" i="4"/>
  <c r="AU23" i="4" s="1"/>
  <c r="AT183" i="4"/>
  <c r="AK183" i="4"/>
  <c r="AU183" i="4" s="1"/>
  <c r="AT122" i="4"/>
  <c r="AK122" i="4"/>
  <c r="AU122" i="4" s="1"/>
  <c r="AT8" i="4"/>
  <c r="AK8" i="4"/>
  <c r="AU8" i="4" s="1"/>
  <c r="AT57" i="4"/>
  <c r="AK57" i="4"/>
  <c r="AU57" i="4" s="1"/>
  <c r="AQ220" i="4"/>
  <c r="AH220" i="4"/>
  <c r="AR220" i="4" s="1"/>
  <c r="AT124" i="4"/>
  <c r="AK124" i="4"/>
  <c r="AU124" i="4" s="1"/>
  <c r="AK36" i="4"/>
  <c r="AU36" i="4" s="1"/>
  <c r="AQ223" i="4"/>
  <c r="AH223" i="4"/>
  <c r="AR223" i="4" s="1"/>
  <c r="AT91" i="4"/>
  <c r="AK91" i="4"/>
  <c r="AU91" i="4" s="1"/>
  <c r="AQ45" i="4"/>
  <c r="AH45" i="4"/>
  <c r="AR45" i="4" s="1"/>
  <c r="D32" i="13"/>
  <c r="C33" i="12"/>
  <c r="AT19" i="4"/>
  <c r="AK19" i="4"/>
  <c r="AU19" i="4" s="1"/>
  <c r="AQ42" i="4"/>
  <c r="AH42" i="4"/>
  <c r="AR42" i="4" s="1"/>
  <c r="AQ20" i="4"/>
  <c r="AH20" i="4"/>
  <c r="AR20" i="4" s="1"/>
  <c r="G35" i="10"/>
  <c r="G37" i="10"/>
  <c r="AT75" i="4"/>
  <c r="AK75" i="4"/>
  <c r="AU75" i="4" s="1"/>
  <c r="AQ231" i="4"/>
  <c r="AH231" i="4"/>
  <c r="AR231" i="4" s="1"/>
  <c r="AT59" i="4"/>
  <c r="AK59" i="4"/>
  <c r="AU59" i="4" s="1"/>
  <c r="AT120" i="4"/>
  <c r="AK120" i="4"/>
  <c r="AU120" i="4" s="1"/>
  <c r="AT171" i="4"/>
  <c r="AK171" i="4"/>
  <c r="AU171" i="4" s="1"/>
  <c r="AQ86" i="4"/>
  <c r="AH86" i="4"/>
  <c r="AR86" i="4" s="1"/>
  <c r="AQ221" i="4"/>
  <c r="AH221" i="4"/>
  <c r="AR221" i="4" s="1"/>
  <c r="AQ179" i="4"/>
  <c r="AH179" i="4"/>
  <c r="AR179" i="4" s="1"/>
  <c r="AQ171" i="4"/>
  <c r="AH171" i="4"/>
  <c r="AR171" i="4" s="1"/>
  <c r="AT213" i="4"/>
  <c r="AK213" i="4"/>
  <c r="AU213" i="4" s="1"/>
  <c r="AQ128" i="4"/>
  <c r="AH128" i="4"/>
  <c r="AR128" i="4" s="1"/>
  <c r="AQ155" i="4"/>
  <c r="AH155" i="4"/>
  <c r="AR155" i="4" s="1"/>
  <c r="AQ55" i="4"/>
  <c r="AH55" i="4"/>
  <c r="AR55" i="4" s="1"/>
  <c r="AQ189" i="4"/>
  <c r="AH189" i="4"/>
  <c r="AR189" i="4" s="1"/>
  <c r="AQ61" i="4"/>
  <c r="AH61" i="4"/>
  <c r="AR61" i="4" s="1"/>
  <c r="G16" i="10"/>
  <c r="AQ186" i="4"/>
  <c r="AH186" i="4"/>
  <c r="AR186" i="4" s="1"/>
  <c r="AT34" i="4"/>
  <c r="AK34" i="4"/>
  <c r="AU34" i="4" s="1"/>
  <c r="AT159" i="4"/>
  <c r="AK159" i="4"/>
  <c r="AU159" i="4" s="1"/>
  <c r="AQ4" i="4"/>
  <c r="AH4" i="4"/>
  <c r="AR4" i="4" s="1"/>
  <c r="AQ111" i="4"/>
  <c r="AH111" i="4"/>
  <c r="AR111" i="4" s="1"/>
  <c r="AQ198" i="4"/>
  <c r="AH198" i="4"/>
  <c r="AR198" i="4" s="1"/>
  <c r="AQ180" i="4"/>
  <c r="AH180" i="4"/>
  <c r="AR180" i="4" s="1"/>
  <c r="AT150" i="4"/>
  <c r="AK150" i="4"/>
  <c r="AU150" i="4" s="1"/>
  <c r="AT126" i="4"/>
  <c r="AK126" i="4"/>
  <c r="AU126" i="4" s="1"/>
  <c r="AT54" i="4"/>
  <c r="AK54" i="4"/>
  <c r="AU54" i="4" s="1"/>
  <c r="AT94" i="4"/>
  <c r="AK94" i="4"/>
  <c r="AU94" i="4" s="1"/>
  <c r="AT47" i="4"/>
  <c r="AK47" i="4"/>
  <c r="AU47" i="4" s="1"/>
  <c r="AT164" i="4"/>
  <c r="AK164" i="4"/>
  <c r="AU164" i="4" s="1"/>
  <c r="AT161" i="4"/>
  <c r="AK161" i="4"/>
  <c r="AU161" i="4" s="1"/>
  <c r="AT174" i="4"/>
  <c r="AK174" i="4"/>
  <c r="AU174" i="4" s="1"/>
  <c r="AQ15" i="4"/>
  <c r="AH15" i="4"/>
  <c r="AR15" i="4" s="1"/>
  <c r="AQ37" i="4"/>
  <c r="AH37" i="4"/>
  <c r="AR37" i="4" s="1"/>
  <c r="AT218" i="4"/>
  <c r="AK218" i="4"/>
  <c r="AU218" i="4" s="1"/>
  <c r="AQ222" i="4"/>
  <c r="AH222" i="4"/>
  <c r="AR222" i="4" s="1"/>
  <c r="AT228" i="4"/>
  <c r="AK228" i="4"/>
  <c r="AU228" i="4" s="1"/>
  <c r="AQ142" i="4"/>
  <c r="AH142" i="4"/>
  <c r="AR142" i="4" s="1"/>
  <c r="AQ203" i="4"/>
  <c r="AH203" i="4"/>
  <c r="AR203" i="4" s="1"/>
  <c r="AT144" i="4"/>
  <c r="AK144" i="4"/>
  <c r="AU144" i="4" s="1"/>
  <c r="AQ59" i="4"/>
  <c r="AH59" i="4"/>
  <c r="AR59" i="4" s="1"/>
  <c r="AT37" i="4"/>
  <c r="AK37" i="4"/>
  <c r="AU37" i="4" s="1"/>
  <c r="AQ197" i="4"/>
  <c r="AH197" i="4"/>
  <c r="AR197" i="4" s="1"/>
  <c r="AT95" i="4"/>
  <c r="AK95" i="4"/>
  <c r="AU95" i="4" s="1"/>
  <c r="AT195" i="4"/>
  <c r="AK195" i="4"/>
  <c r="AU195" i="4" s="1"/>
  <c r="AQ110" i="4"/>
  <c r="AH110" i="4"/>
  <c r="AR110" i="4" s="1"/>
  <c r="AQ230" i="4"/>
  <c r="AH230" i="4"/>
  <c r="AR230" i="4" s="1"/>
  <c r="AQ184" i="4"/>
  <c r="AH184" i="4"/>
  <c r="AT104" i="4"/>
  <c r="AK104" i="4"/>
  <c r="AU104" i="4" s="1"/>
  <c r="AQ193" i="4"/>
  <c r="AH193" i="4"/>
  <c r="AR193" i="4" s="1"/>
  <c r="AQ122" i="4"/>
  <c r="AH122" i="4"/>
  <c r="AR122" i="4" s="1"/>
  <c r="AT194" i="4"/>
  <c r="AK194" i="4"/>
  <c r="AU194" i="4" s="1"/>
  <c r="AT221" i="4"/>
  <c r="AK221" i="4"/>
  <c r="AU221" i="4" s="1"/>
  <c r="AQ136" i="4"/>
  <c r="AH136" i="4"/>
  <c r="AR136" i="4" s="1"/>
  <c r="AT188" i="4"/>
  <c r="AK188" i="4"/>
  <c r="AU188" i="4" s="1"/>
  <c r="AT172" i="4"/>
  <c r="AK172" i="4"/>
  <c r="AU172" i="4" s="1"/>
  <c r="AT106" i="4"/>
  <c r="AK106" i="4"/>
  <c r="AU106" i="4" s="1"/>
  <c r="AT39" i="4"/>
  <c r="AK39" i="4"/>
  <c r="AU39" i="4" s="1"/>
  <c r="AH23" i="4"/>
  <c r="AR23" i="4" s="1"/>
  <c r="AQ148" i="4"/>
  <c r="AH148" i="4"/>
  <c r="AR148" i="4" s="1"/>
  <c r="AQ202" i="4"/>
  <c r="AH202" i="4"/>
  <c r="AR202" i="4" s="1"/>
  <c r="AT44" i="4"/>
  <c r="AK44" i="4"/>
  <c r="AU44" i="4" s="1"/>
  <c r="AQ125" i="4"/>
  <c r="AH125" i="4"/>
  <c r="AR125" i="4" s="1"/>
  <c r="AT212" i="4"/>
  <c r="AK212" i="4"/>
  <c r="AU212" i="4" s="1"/>
  <c r="F15" i="10"/>
  <c r="AT63" i="4"/>
  <c r="AK63" i="4"/>
  <c r="AU63" i="4" s="1"/>
  <c r="AT134" i="4"/>
  <c r="AK134" i="4"/>
  <c r="AU134" i="4" s="1"/>
  <c r="AT55" i="4"/>
  <c r="AK55" i="4"/>
  <c r="AU55" i="4" s="1"/>
  <c r="AT4" i="4"/>
  <c r="AK4" i="4"/>
  <c r="AU4" i="4" s="1"/>
  <c r="AT216" i="4"/>
  <c r="AK216" i="4"/>
  <c r="AU216" i="4" s="1"/>
  <c r="AQ131" i="4"/>
  <c r="AH131" i="4"/>
  <c r="AR131" i="4" s="1"/>
  <c r="AQ160" i="4"/>
  <c r="AH160" i="4"/>
  <c r="AT65" i="4"/>
  <c r="AK65" i="4"/>
  <c r="AU65" i="4" s="1"/>
  <c r="AT127" i="4"/>
  <c r="AK127" i="4"/>
  <c r="AU127" i="4" s="1"/>
  <c r="AT50" i="4"/>
  <c r="AK50" i="4"/>
  <c r="AU50" i="4" s="1"/>
  <c r="AT108" i="4"/>
  <c r="AK108" i="4"/>
  <c r="AU108" i="4" s="1"/>
  <c r="AT13" i="4"/>
  <c r="AK13" i="4"/>
  <c r="AU13" i="4" s="1"/>
  <c r="AQ14" i="4"/>
  <c r="AH14" i="4"/>
  <c r="AT97" i="4"/>
  <c r="AK97" i="4"/>
  <c r="AU97" i="4" s="1"/>
  <c r="AT114" i="4"/>
  <c r="AK114" i="4"/>
  <c r="AU114" i="4" s="1"/>
  <c r="F35" i="10"/>
  <c r="AT83" i="4"/>
  <c r="AK83" i="4"/>
  <c r="AU83" i="4" s="1"/>
  <c r="AT173" i="4"/>
  <c r="AK173" i="4"/>
  <c r="AU173" i="4" s="1"/>
  <c r="AY173" i="4" s="1"/>
  <c r="AQ88" i="4"/>
  <c r="AH88" i="4"/>
  <c r="AR88" i="4" s="1"/>
  <c r="AT185" i="4"/>
  <c r="AK185" i="4"/>
  <c r="AU185" i="4" s="1"/>
  <c r="AQ165" i="4"/>
  <c r="AH165" i="4"/>
  <c r="AR165" i="4" s="1"/>
  <c r="AQ208" i="4"/>
  <c r="AH208" i="4"/>
  <c r="AR208" i="4" s="1"/>
  <c r="AQ84" i="4"/>
  <c r="AH84" i="4"/>
  <c r="AR84" i="4" s="1"/>
  <c r="AQ94" i="4"/>
  <c r="AH94" i="4"/>
  <c r="AR94" i="4" s="1"/>
  <c r="AT202" i="4"/>
  <c r="AK202" i="4"/>
  <c r="AU202" i="4" s="1"/>
  <c r="AT32" i="4"/>
  <c r="AK32" i="4"/>
  <c r="AU32" i="4" s="1"/>
  <c r="AQ168" i="4"/>
  <c r="AH168" i="4"/>
  <c r="AR168" i="4" s="1"/>
  <c r="AQ141" i="4"/>
  <c r="AH141" i="4"/>
  <c r="AR141" i="4" s="1"/>
  <c r="AT137" i="4"/>
  <c r="AK137" i="4"/>
  <c r="AU137" i="4" s="1"/>
  <c r="AQ232" i="4"/>
  <c r="AH232" i="4"/>
  <c r="AR232" i="4" s="1"/>
  <c r="AT9" i="4"/>
  <c r="AK9" i="4"/>
  <c r="AU9" i="4" s="1"/>
  <c r="AQ207" i="4"/>
  <c r="AH207" i="4"/>
  <c r="AR207" i="4" s="1"/>
  <c r="AT105" i="4"/>
  <c r="AK105" i="4"/>
  <c r="AU105" i="4" s="1"/>
  <c r="AT38" i="4"/>
  <c r="AK38" i="4"/>
  <c r="AU38" i="4" s="1"/>
  <c r="AT177" i="4"/>
  <c r="AK177" i="4"/>
  <c r="AU177" i="4" s="1"/>
  <c r="AQ161" i="4"/>
  <c r="AH161" i="4"/>
  <c r="AR161" i="4" s="1"/>
  <c r="AQ162" i="4"/>
  <c r="AH162" i="4"/>
  <c r="AR162" i="4" s="1"/>
  <c r="AQ95" i="4"/>
  <c r="AH95" i="4"/>
  <c r="AR95" i="4" s="1"/>
  <c r="AQ28" i="4"/>
  <c r="AH28" i="4"/>
  <c r="AR28" i="4" s="1"/>
  <c r="AT116" i="4"/>
  <c r="AK116" i="4"/>
  <c r="AU116" i="4" s="1"/>
  <c r="AT49" i="4"/>
  <c r="AK49" i="4"/>
  <c r="AU49" i="4" s="1"/>
  <c r="AQ33" i="4"/>
  <c r="AH33" i="4"/>
  <c r="AR33" i="4" s="1"/>
  <c r="AT201" i="4"/>
  <c r="AK201" i="4"/>
  <c r="AU201" i="4" s="1"/>
  <c r="AQ167" i="4"/>
  <c r="AH167" i="4"/>
  <c r="AR167" i="4" s="1"/>
  <c r="AT87" i="4"/>
  <c r="AK87" i="4"/>
  <c r="AU87" i="4" s="1"/>
  <c r="AQ89" i="4"/>
  <c r="AH89" i="4"/>
  <c r="AR89" i="4" s="1"/>
  <c r="AT78" i="4"/>
  <c r="AK78" i="4"/>
  <c r="AU78" i="4" s="1"/>
  <c r="G15" i="10"/>
  <c r="AQ26" i="4"/>
  <c r="AH26" i="4"/>
  <c r="AR26" i="4" s="1"/>
  <c r="AQ44" i="4"/>
  <c r="AH44" i="4"/>
  <c r="AR44" i="4" s="1"/>
  <c r="AT220" i="4"/>
  <c r="AK220" i="4"/>
  <c r="AU220" i="4" s="1"/>
  <c r="AT100" i="4"/>
  <c r="AK100" i="4"/>
  <c r="AU100" i="4" s="1"/>
  <c r="AQ70" i="4"/>
  <c r="AH70" i="4"/>
  <c r="AR70" i="4" s="1"/>
  <c r="AT24" i="4"/>
  <c r="AK24" i="4"/>
  <c r="AU24" i="4" s="1"/>
  <c r="AT89" i="4"/>
  <c r="AK89" i="4"/>
  <c r="AU89" i="4" s="1"/>
  <c r="AT214" i="4"/>
  <c r="AK214" i="4"/>
  <c r="AU214" i="4" s="1"/>
  <c r="AQ133" i="4"/>
  <c r="AH133" i="4"/>
  <c r="AR133" i="4" s="1"/>
  <c r="F10" i="10"/>
  <c r="AQ16" i="4"/>
  <c r="AH16" i="4"/>
  <c r="AR16" i="4" s="1"/>
  <c r="AT20" i="4"/>
  <c r="AK20" i="4"/>
  <c r="AU20" i="4" s="1"/>
  <c r="AH21" i="4"/>
  <c r="AR21" i="4" s="1"/>
  <c r="AT11" i="4"/>
  <c r="AK11" i="4"/>
  <c r="AU11" i="4" s="1"/>
  <c r="AQ216" i="4"/>
  <c r="AH216" i="4"/>
  <c r="AR216" i="4" s="1"/>
  <c r="AT210" i="4"/>
  <c r="AK210" i="4"/>
  <c r="AU210" i="4" s="1"/>
  <c r="D37" i="10"/>
  <c r="AT139" i="4"/>
  <c r="AK139" i="4"/>
  <c r="AU139" i="4" s="1"/>
  <c r="AQ54" i="4"/>
  <c r="AH54" i="4"/>
  <c r="AR54" i="4" s="1"/>
  <c r="AT123" i="4"/>
  <c r="AK123" i="4"/>
  <c r="AU123" i="4" s="1"/>
  <c r="AQ38" i="4"/>
  <c r="AH38" i="4"/>
  <c r="AR38" i="4" s="1"/>
  <c r="AT184" i="4"/>
  <c r="AK184" i="4"/>
  <c r="AU184" i="4" s="1"/>
  <c r="AQ99" i="4"/>
  <c r="AH99" i="4"/>
  <c r="AQ150" i="4"/>
  <c r="AH150" i="4"/>
  <c r="AR150" i="4" s="1"/>
  <c r="AT72" i="4"/>
  <c r="AK72" i="4"/>
  <c r="AU72" i="4" s="1"/>
  <c r="AT64" i="4"/>
  <c r="AK64" i="4"/>
  <c r="AU64" i="4" s="1"/>
  <c r="AQ192" i="4"/>
  <c r="AH192" i="4"/>
  <c r="AR192" i="4" s="1"/>
  <c r="AQ219" i="4"/>
  <c r="AH219" i="4"/>
  <c r="AR219" i="4" s="1"/>
  <c r="AT48" i="4"/>
  <c r="AK48" i="4"/>
  <c r="AU48" i="4" s="1"/>
  <c r="AQ191" i="4"/>
  <c r="AH191" i="4"/>
  <c r="AR191" i="4" s="1"/>
  <c r="AT166" i="4"/>
  <c r="AK166" i="4"/>
  <c r="AU166" i="4" s="1"/>
  <c r="AT119" i="4"/>
  <c r="AK119" i="4"/>
  <c r="AU119" i="4" s="1"/>
  <c r="AT52" i="4"/>
  <c r="AK52" i="4"/>
  <c r="AU52" i="4" s="1"/>
  <c r="AQ7" i="4"/>
  <c r="AH7" i="4"/>
  <c r="AR7" i="4" s="1"/>
  <c r="AQ172" i="4"/>
  <c r="AH172" i="4"/>
  <c r="AR172" i="4" s="1"/>
  <c r="AQ105" i="4"/>
  <c r="AH105" i="4"/>
  <c r="AR105" i="4" s="1"/>
  <c r="F33" i="12"/>
  <c r="F51" i="12" s="1"/>
  <c r="G32" i="13"/>
  <c r="L15" i="11"/>
  <c r="AQ229" i="4"/>
  <c r="AH229" i="4"/>
  <c r="AR229" i="4" s="1"/>
  <c r="AT158" i="4"/>
  <c r="AK158" i="4"/>
  <c r="AU158" i="4" s="1"/>
  <c r="AQ194" i="4"/>
  <c r="AH194" i="4"/>
  <c r="AR194" i="4" s="1"/>
  <c r="AQ77" i="4"/>
  <c r="AH77" i="4"/>
  <c r="AR77" i="4" s="1"/>
  <c r="AQ210" i="4"/>
  <c r="AH210" i="4"/>
  <c r="AR210" i="4" s="1"/>
  <c r="AT73" i="4"/>
  <c r="AK73" i="4"/>
  <c r="AU73" i="4" s="1"/>
  <c r="AT79" i="4"/>
  <c r="AK79" i="4"/>
  <c r="AU79" i="4" s="1"/>
  <c r="AT70" i="4"/>
  <c r="AK70" i="4"/>
  <c r="AU70" i="4" s="1"/>
  <c r="AT132" i="4"/>
  <c r="AK132" i="4"/>
  <c r="AU132" i="4" s="1"/>
  <c r="AQ9" i="4"/>
  <c r="AH9" i="4"/>
  <c r="AR9" i="4" s="1"/>
  <c r="AQ196" i="4"/>
  <c r="AH196" i="4"/>
  <c r="AR196" i="4" s="1"/>
  <c r="AQ53" i="4"/>
  <c r="AH53" i="4"/>
  <c r="AR53" i="4" s="1"/>
  <c r="E33" i="12"/>
  <c r="E51" i="12" s="1"/>
  <c r="F32" i="13"/>
  <c r="K15" i="11"/>
  <c r="G26" i="10"/>
  <c r="F26" i="10"/>
  <c r="C26" i="10"/>
  <c r="D26" i="10"/>
  <c r="AF67" i="5"/>
  <c r="AP67" i="5" s="1"/>
  <c r="AI74" i="5"/>
  <c r="AS74" i="5" s="1"/>
  <c r="AF114" i="5"/>
  <c r="AP114" i="5" s="1"/>
  <c r="AT157" i="5"/>
  <c r="AA33" i="1"/>
  <c r="AX158" i="5"/>
  <c r="J37" i="10"/>
  <c r="G26" i="15" s="1"/>
  <c r="AC35" i="1"/>
  <c r="J31" i="10"/>
  <c r="G14" i="15" s="1"/>
  <c r="AC29" i="1"/>
  <c r="E31" i="10"/>
  <c r="Z29" i="1"/>
  <c r="AM6" i="5"/>
  <c r="AF35" i="5"/>
  <c r="AP35" i="5" s="1"/>
  <c r="AM69" i="5"/>
  <c r="AF140" i="5"/>
  <c r="AP140" i="5" s="1"/>
  <c r="AI66" i="5"/>
  <c r="AS66" i="5" s="1"/>
  <c r="AF8" i="5"/>
  <c r="AP8" i="5" s="1"/>
  <c r="AI110" i="5"/>
  <c r="AS110" i="5" s="1"/>
  <c r="AU157" i="5"/>
  <c r="AB33" i="1"/>
  <c r="AM85" i="5"/>
  <c r="AM105" i="5"/>
  <c r="AI140" i="5"/>
  <c r="AS140" i="5" s="1"/>
  <c r="H31" i="10"/>
  <c r="E14" i="15" s="1"/>
  <c r="AA29" i="1"/>
  <c r="AH26" i="5"/>
  <c r="AH122" i="5"/>
  <c r="AH29" i="5"/>
  <c r="AM120" i="5"/>
  <c r="U159" i="5"/>
  <c r="U162" i="5" s="1"/>
  <c r="K31" i="10"/>
  <c r="H14" i="15" s="1"/>
  <c r="AD29" i="1"/>
  <c r="I37" i="10"/>
  <c r="F26" i="15" s="1"/>
  <c r="AB35" i="1"/>
  <c r="AH27" i="5"/>
  <c r="AF74" i="5"/>
  <c r="AP74" i="5" s="1"/>
  <c r="AM45" i="5"/>
  <c r="AH104" i="5"/>
  <c r="AF103" i="5"/>
  <c r="AP103" i="5" s="1"/>
  <c r="AM18" i="5"/>
  <c r="AI38" i="5"/>
  <c r="AS38" i="5" s="1"/>
  <c r="AF101" i="5"/>
  <c r="AP101" i="5" s="1"/>
  <c r="AH40" i="5"/>
  <c r="AM58" i="5"/>
  <c r="AF95" i="5"/>
  <c r="AP95" i="5" s="1"/>
  <c r="AQ157" i="5"/>
  <c r="Z33" i="1"/>
  <c r="AB29" i="1"/>
  <c r="I31" i="10"/>
  <c r="F14" i="15" s="1"/>
  <c r="AM115" i="5"/>
  <c r="AI119" i="5"/>
  <c r="AS119" i="5" s="1"/>
  <c r="AI52" i="5"/>
  <c r="AS52" i="5" s="1"/>
  <c r="I26" i="10"/>
  <c r="F20" i="14" s="1"/>
  <c r="AB24" i="1"/>
  <c r="AM16" i="3"/>
  <c r="AW16" i="3" s="1"/>
  <c r="AM70" i="3"/>
  <c r="AW70" i="3" s="1"/>
  <c r="AY141" i="3"/>
  <c r="K26" i="10"/>
  <c r="H20" i="14" s="1"/>
  <c r="AD24" i="1"/>
  <c r="E26" i="10"/>
  <c r="D20" i="14" s="1"/>
  <c r="Z24" i="1"/>
  <c r="J26" i="10"/>
  <c r="G20" i="14" s="1"/>
  <c r="AC24" i="1"/>
  <c r="AJ109" i="3"/>
  <c r="AT109" i="3" s="1"/>
  <c r="AA24" i="1"/>
  <c r="H26" i="10"/>
  <c r="E20" i="14" s="1"/>
  <c r="Z13" i="1"/>
  <c r="E15" i="10"/>
  <c r="D24" i="13" s="1"/>
  <c r="I16" i="10"/>
  <c r="F26" i="13" s="1"/>
  <c r="AB14" i="1"/>
  <c r="K16" i="10"/>
  <c r="H26" i="13" s="1"/>
  <c r="AD14" i="1"/>
  <c r="K15" i="10"/>
  <c r="H24" i="13" s="1"/>
  <c r="AD13" i="1"/>
  <c r="AC13" i="1"/>
  <c r="J15" i="10"/>
  <c r="G24" i="13" s="1"/>
  <c r="J16" i="10"/>
  <c r="G26" i="13" s="1"/>
  <c r="AC14" i="1"/>
  <c r="AA13" i="1"/>
  <c r="H15" i="10"/>
  <c r="E24" i="13" s="1"/>
  <c r="E16" i="10"/>
  <c r="D26" i="13" s="1"/>
  <c r="Z14" i="1"/>
  <c r="H16" i="10"/>
  <c r="E26" i="13" s="1"/>
  <c r="AA14" i="1"/>
  <c r="AX4" i="4"/>
  <c r="AX166" i="4"/>
  <c r="AN22" i="4"/>
  <c r="W30" i="1" s="1"/>
  <c r="AF241" i="4"/>
  <c r="AP241" i="4" s="1"/>
  <c r="AX147" i="4"/>
  <c r="AX121" i="4"/>
  <c r="AM241" i="4"/>
  <c r="AW241" i="4" s="1"/>
  <c r="AL22" i="4"/>
  <c r="U30" i="1" s="1"/>
  <c r="AW10" i="4"/>
  <c r="AX62" i="4"/>
  <c r="AX138" i="4"/>
  <c r="AX204" i="4"/>
  <c r="AL141" i="2"/>
  <c r="AV141" i="2" s="1"/>
  <c r="AL149" i="2"/>
  <c r="AV149" i="2" s="1"/>
  <c r="AL146" i="2"/>
  <c r="AV146" i="2" s="1"/>
  <c r="AL145" i="2"/>
  <c r="AV145" i="2" s="1"/>
  <c r="AL147" i="2"/>
  <c r="AV147" i="2" s="1"/>
  <c r="AL148" i="2"/>
  <c r="AV148" i="2" s="1"/>
  <c r="AL142" i="2"/>
  <c r="AV142" i="2" s="1"/>
  <c r="AL143" i="2"/>
  <c r="AV143" i="2" s="1"/>
  <c r="AG44" i="3"/>
  <c r="AQ44" i="3" s="1"/>
  <c r="AG31" i="3"/>
  <c r="AQ31" i="3" s="1"/>
  <c r="AG54" i="3"/>
  <c r="AQ54" i="3" s="1"/>
  <c r="AG39" i="3"/>
  <c r="AQ39" i="3" s="1"/>
  <c r="AG24" i="3"/>
  <c r="AQ24" i="3" s="1"/>
  <c r="AG58" i="3"/>
  <c r="AQ58" i="3" s="1"/>
  <c r="AG29" i="3"/>
  <c r="AQ29" i="3" s="1"/>
  <c r="AG48" i="3"/>
  <c r="AQ48" i="3" s="1"/>
  <c r="AG35" i="3"/>
  <c r="AQ35" i="3" s="1"/>
  <c r="AG45" i="3"/>
  <c r="AQ45" i="3" s="1"/>
  <c r="AG33" i="3"/>
  <c r="AQ33" i="3" s="1"/>
  <c r="AG53" i="3"/>
  <c r="AQ53" i="3" s="1"/>
  <c r="AG38" i="3"/>
  <c r="AQ38" i="3" s="1"/>
  <c r="AG23" i="3"/>
  <c r="AQ23" i="3" s="1"/>
  <c r="AG43" i="3"/>
  <c r="AQ43" i="3" s="1"/>
  <c r="AG57" i="3"/>
  <c r="AQ57" i="3" s="1"/>
  <c r="AG36" i="3"/>
  <c r="AQ36" i="3" s="1"/>
  <c r="AG49" i="3"/>
  <c r="AQ49" i="3" s="1"/>
  <c r="AG37" i="3"/>
  <c r="AQ37" i="3" s="1"/>
  <c r="AG22" i="3"/>
  <c r="AQ22" i="3" s="1"/>
  <c r="AG56" i="3"/>
  <c r="AQ56" i="3" s="1"/>
  <c r="AG30" i="3"/>
  <c r="AQ30" i="3" s="1"/>
  <c r="AG18" i="3"/>
  <c r="AG26" i="3"/>
  <c r="AQ26" i="3" s="1"/>
  <c r="AG47" i="3"/>
  <c r="AQ47" i="3" s="1"/>
  <c r="AG32" i="3"/>
  <c r="AQ32" i="3" s="1"/>
  <c r="AG34" i="3"/>
  <c r="AQ34" i="3" s="1"/>
  <c r="AG51" i="3"/>
  <c r="AQ51" i="3" s="1"/>
  <c r="AG52" i="3"/>
  <c r="AQ52" i="3" s="1"/>
  <c r="AG28" i="3"/>
  <c r="AQ28" i="3" s="1"/>
  <c r="AG27" i="3"/>
  <c r="AQ27" i="3" s="1"/>
  <c r="AG25" i="3"/>
  <c r="AQ25" i="3" s="1"/>
  <c r="AG59" i="3"/>
  <c r="AQ59" i="3" s="1"/>
  <c r="AG46" i="3"/>
  <c r="AQ46" i="3" s="1"/>
  <c r="AG42" i="3"/>
  <c r="AQ42" i="3" s="1"/>
  <c r="AG21" i="3"/>
  <c r="AQ21" i="3" s="1"/>
  <c r="AG50" i="3"/>
  <c r="AQ50" i="3" s="1"/>
  <c r="AG55" i="3"/>
  <c r="AQ55" i="3" s="1"/>
  <c r="AG40" i="3"/>
  <c r="AQ40" i="3" s="1"/>
  <c r="AG19" i="3"/>
  <c r="AQ19" i="3" s="1"/>
  <c r="AF134" i="5"/>
  <c r="AP134" i="5" s="1"/>
  <c r="AF92" i="5"/>
  <c r="AP92" i="5" s="1"/>
  <c r="AF62" i="5"/>
  <c r="AP62" i="5" s="1"/>
  <c r="AF85" i="5"/>
  <c r="AP85" i="5" s="1"/>
  <c r="AF78" i="5"/>
  <c r="AP78" i="5" s="1"/>
  <c r="AF81" i="5"/>
  <c r="AP81" i="5" s="1"/>
  <c r="AF99" i="5"/>
  <c r="AP99" i="5" s="1"/>
  <c r="AF126" i="5"/>
  <c r="AP126" i="5" s="1"/>
  <c r="AF70" i="5"/>
  <c r="AP70" i="5" s="1"/>
  <c r="AF22" i="5"/>
  <c r="AP22" i="5" s="1"/>
  <c r="AF97" i="5"/>
  <c r="AP97" i="5" s="1"/>
  <c r="AF86" i="5"/>
  <c r="AP86" i="5" s="1"/>
  <c r="AF129" i="5"/>
  <c r="AP129" i="5" s="1"/>
  <c r="AF11" i="5"/>
  <c r="AP11" i="5" s="1"/>
  <c r="AF43" i="5"/>
  <c r="AP43" i="5" s="1"/>
  <c r="AF102" i="5"/>
  <c r="AP102" i="5" s="1"/>
  <c r="AF33" i="5"/>
  <c r="AP33" i="5" s="1"/>
  <c r="AF51" i="5"/>
  <c r="AP51" i="5" s="1"/>
  <c r="AF31" i="5"/>
  <c r="AP31" i="5" s="1"/>
  <c r="AF98" i="5"/>
  <c r="AP98" i="5" s="1"/>
  <c r="AF44" i="5"/>
  <c r="AP44" i="5" s="1"/>
  <c r="AF54" i="5"/>
  <c r="AP54" i="5" s="1"/>
  <c r="AF27" i="5"/>
  <c r="AP27" i="5" s="1"/>
  <c r="AF91" i="5"/>
  <c r="AP91" i="5" s="1"/>
  <c r="AF6" i="5"/>
  <c r="AP6" i="5" s="1"/>
  <c r="AF32" i="5"/>
  <c r="AP32" i="5" s="1"/>
  <c r="AF16" i="5"/>
  <c r="AP16" i="5" s="1"/>
  <c r="AF64" i="5"/>
  <c r="AP64" i="5" s="1"/>
  <c r="AF75" i="5"/>
  <c r="AP75" i="5" s="1"/>
  <c r="AF139" i="5"/>
  <c r="AP139" i="5" s="1"/>
  <c r="AF118" i="5"/>
  <c r="AP118" i="5" s="1"/>
  <c r="AF48" i="5"/>
  <c r="AP48" i="5" s="1"/>
  <c r="AF96" i="5"/>
  <c r="AP96" i="5" s="1"/>
  <c r="AF19" i="5"/>
  <c r="AP19" i="5" s="1"/>
  <c r="AF15" i="5"/>
  <c r="AP15" i="5" s="1"/>
  <c r="AF120" i="5"/>
  <c r="AP120" i="5" s="1"/>
  <c r="AF73" i="5"/>
  <c r="AP73" i="5" s="1"/>
  <c r="AF90" i="5"/>
  <c r="AP90" i="5" s="1"/>
  <c r="AF36" i="5"/>
  <c r="AP36" i="5" s="1"/>
  <c r="AF109" i="5"/>
  <c r="AP109" i="5" s="1"/>
  <c r="AF50" i="5"/>
  <c r="AP50" i="5" s="1"/>
  <c r="AF66" i="5"/>
  <c r="AP66" i="5" s="1"/>
  <c r="AF12" i="5"/>
  <c r="AF121" i="5"/>
  <c r="AP121" i="5" s="1"/>
  <c r="AF123" i="5"/>
  <c r="AP123" i="5" s="1"/>
  <c r="AF41" i="5"/>
  <c r="AP41" i="5" s="1"/>
  <c r="AF80" i="5"/>
  <c r="AP80" i="5" s="1"/>
  <c r="AF127" i="5"/>
  <c r="AP127" i="5" s="1"/>
  <c r="AF9" i="5"/>
  <c r="AP9" i="5" s="1"/>
  <c r="AF79" i="5"/>
  <c r="AP79" i="5" s="1"/>
  <c r="AF128" i="5"/>
  <c r="AP128" i="5" s="1"/>
  <c r="AF112" i="5"/>
  <c r="AP112" i="5" s="1"/>
  <c r="AF89" i="5"/>
  <c r="AP89" i="5" s="1"/>
  <c r="AF63" i="5"/>
  <c r="AP63" i="5" s="1"/>
  <c r="AF107" i="5"/>
  <c r="AP107" i="5" s="1"/>
  <c r="AF46" i="5"/>
  <c r="AP46" i="5" s="1"/>
  <c r="AF65" i="5"/>
  <c r="AP65" i="5" s="1"/>
  <c r="AF83" i="5"/>
  <c r="AP83" i="5" s="1"/>
  <c r="AF47" i="5"/>
  <c r="AP47" i="5" s="1"/>
  <c r="AF18" i="5"/>
  <c r="AP18" i="5" s="1"/>
  <c r="AF115" i="5"/>
  <c r="AP115" i="5" s="1"/>
  <c r="AF110" i="5"/>
  <c r="AP110" i="5" s="1"/>
  <c r="AF94" i="5"/>
  <c r="AP94" i="5" s="1"/>
  <c r="AF113" i="5"/>
  <c r="AP113" i="5" s="1"/>
  <c r="AF87" i="5"/>
  <c r="AP87" i="5" s="1"/>
  <c r="AF55" i="5"/>
  <c r="AP55" i="5" s="1"/>
  <c r="AF71" i="5"/>
  <c r="AP71" i="5" s="1"/>
  <c r="AF42" i="5"/>
  <c r="AP42" i="5" s="1"/>
  <c r="AF52" i="5"/>
  <c r="AP52" i="5" s="1"/>
  <c r="AF58" i="5"/>
  <c r="AP58" i="5" s="1"/>
  <c r="AF4" i="5"/>
  <c r="AP4" i="5" s="1"/>
  <c r="AF136" i="5"/>
  <c r="AP136" i="5" s="1"/>
  <c r="AF29" i="5"/>
  <c r="AP29" i="5" s="1"/>
  <c r="AF61" i="5"/>
  <c r="AP61" i="5" s="1"/>
  <c r="AF5" i="5"/>
  <c r="AP5" i="5" s="1"/>
  <c r="AF138" i="5"/>
  <c r="AP138" i="5" s="1"/>
  <c r="AF84" i="5"/>
  <c r="AP84" i="5" s="1"/>
  <c r="AF24" i="5"/>
  <c r="AP24" i="5" s="1"/>
  <c r="AF111" i="5"/>
  <c r="AP111" i="5" s="1"/>
  <c r="AF82" i="5"/>
  <c r="AP82" i="5" s="1"/>
  <c r="AF28" i="5"/>
  <c r="AP28" i="5" s="1"/>
  <c r="AF30" i="5"/>
  <c r="AP30" i="5" s="1"/>
  <c r="AF59" i="5"/>
  <c r="AP59" i="5" s="1"/>
  <c r="AF56" i="5"/>
  <c r="AP56" i="5" s="1"/>
  <c r="AF21" i="5"/>
  <c r="AP21" i="5" s="1"/>
  <c r="AF105" i="5"/>
  <c r="AP105" i="5" s="1"/>
  <c r="AF38" i="5"/>
  <c r="AP38" i="5" s="1"/>
  <c r="AF104" i="5"/>
  <c r="AP104" i="5" s="1"/>
  <c r="AF40" i="5"/>
  <c r="AP40" i="5" s="1"/>
  <c r="AF119" i="5"/>
  <c r="AP119" i="5" s="1"/>
  <c r="AF72" i="5"/>
  <c r="AP72" i="5" s="1"/>
  <c r="AF135" i="5"/>
  <c r="AP135" i="5" s="1"/>
  <c r="AF106" i="5"/>
  <c r="AP106" i="5" s="1"/>
  <c r="AF116" i="5"/>
  <c r="AP116" i="5" s="1"/>
  <c r="AF122" i="5"/>
  <c r="AP122" i="5" s="1"/>
  <c r="AF68" i="5"/>
  <c r="AP68" i="5" s="1"/>
  <c r="AF93" i="5"/>
  <c r="AP93" i="5" s="1"/>
  <c r="AF53" i="5"/>
  <c r="AP53" i="5" s="1"/>
  <c r="AF125" i="5"/>
  <c r="AP125" i="5" s="1"/>
  <c r="AF69" i="5"/>
  <c r="AP69" i="5" s="1"/>
  <c r="AI77" i="2"/>
  <c r="AS77" i="2" s="1"/>
  <c r="AI71" i="2"/>
  <c r="AS71" i="2" s="1"/>
  <c r="AI129" i="2"/>
  <c r="AS129" i="2" s="1"/>
  <c r="AI139" i="2"/>
  <c r="AS139" i="2" s="1"/>
  <c r="AI104" i="2"/>
  <c r="AS104" i="2" s="1"/>
  <c r="AI89" i="2"/>
  <c r="AS89" i="2" s="1"/>
  <c r="AI92" i="2"/>
  <c r="AS92" i="2" s="1"/>
  <c r="AI86" i="2"/>
  <c r="AS86" i="2" s="1"/>
  <c r="AI101" i="2"/>
  <c r="AS101" i="2" s="1"/>
  <c r="AI125" i="2"/>
  <c r="AS125" i="2" s="1"/>
  <c r="AI135" i="2"/>
  <c r="AS135" i="2" s="1"/>
  <c r="AI93" i="2"/>
  <c r="AS93" i="2" s="1"/>
  <c r="AI82" i="2"/>
  <c r="AS82" i="2" s="1"/>
  <c r="AI87" i="2"/>
  <c r="AS87" i="2" s="1"/>
  <c r="AI84" i="2"/>
  <c r="AS84" i="2" s="1"/>
  <c r="AI118" i="2"/>
  <c r="AS118" i="2" s="1"/>
  <c r="AI98" i="2"/>
  <c r="AS98" i="2" s="1"/>
  <c r="AI97" i="2"/>
  <c r="AS97" i="2" s="1"/>
  <c r="AI91" i="2"/>
  <c r="AS91" i="2" s="1"/>
  <c r="AI120" i="2"/>
  <c r="AS120" i="2" s="1"/>
  <c r="AI121" i="2"/>
  <c r="AS121" i="2" s="1"/>
  <c r="AI102" i="2"/>
  <c r="AS102" i="2" s="1"/>
  <c r="AI119" i="2"/>
  <c r="AS119" i="2" s="1"/>
  <c r="AI117" i="2"/>
  <c r="AS117" i="2" s="1"/>
  <c r="AI126" i="2"/>
  <c r="AS126" i="2" s="1"/>
  <c r="AI122" i="2"/>
  <c r="AS122" i="2" s="1"/>
  <c r="AI134" i="2"/>
  <c r="AS134" i="2" s="1"/>
  <c r="AI80" i="2"/>
  <c r="AS80" i="2" s="1"/>
  <c r="AI130" i="2"/>
  <c r="AS130" i="2" s="1"/>
  <c r="AI112" i="2"/>
  <c r="AS112" i="2" s="1"/>
  <c r="AI113" i="2"/>
  <c r="AS113" i="2" s="1"/>
  <c r="AI69" i="2"/>
  <c r="AI100" i="2"/>
  <c r="AS100" i="2" s="1"/>
  <c r="AI99" i="2"/>
  <c r="AS99" i="2" s="1"/>
  <c r="AI79" i="2"/>
  <c r="AS79" i="2" s="1"/>
  <c r="AI133" i="2"/>
  <c r="AS133" i="2" s="1"/>
  <c r="AI131" i="2"/>
  <c r="AS131" i="2" s="1"/>
  <c r="AI76" i="2"/>
  <c r="AS76" i="2" s="1"/>
  <c r="AI72" i="2"/>
  <c r="AS72" i="2" s="1"/>
  <c r="AI88" i="2"/>
  <c r="AS88" i="2" s="1"/>
  <c r="AI103" i="2"/>
  <c r="AS103" i="2" s="1"/>
  <c r="AI85" i="2"/>
  <c r="AS85" i="2" s="1"/>
  <c r="AI107" i="2"/>
  <c r="AS107" i="2" s="1"/>
  <c r="AI116" i="2"/>
  <c r="AS116" i="2" s="1"/>
  <c r="AI95" i="2"/>
  <c r="AS95" i="2" s="1"/>
  <c r="AI81" i="2"/>
  <c r="AS81" i="2" s="1"/>
  <c r="AI96" i="2"/>
  <c r="AS96" i="2" s="1"/>
  <c r="AI70" i="2"/>
  <c r="AS70" i="2" s="1"/>
  <c r="AI128" i="2"/>
  <c r="AS128" i="2" s="1"/>
  <c r="AI115" i="2"/>
  <c r="AS115" i="2" s="1"/>
  <c r="AI83" i="2"/>
  <c r="AS83" i="2" s="1"/>
  <c r="AI74" i="2"/>
  <c r="AS74" i="2" s="1"/>
  <c r="AI127" i="2"/>
  <c r="AS127" i="2" s="1"/>
  <c r="AI73" i="2"/>
  <c r="AS73" i="2" s="1"/>
  <c r="AI124" i="2"/>
  <c r="AS124" i="2" s="1"/>
  <c r="AI123" i="2"/>
  <c r="AS123" i="2" s="1"/>
  <c r="AI132" i="2"/>
  <c r="AS132" i="2" s="1"/>
  <c r="AI137" i="2"/>
  <c r="AS137" i="2" s="1"/>
  <c r="AI106" i="2"/>
  <c r="AS106" i="2" s="1"/>
  <c r="AI114" i="2"/>
  <c r="AS114" i="2" s="1"/>
  <c r="AI111" i="2"/>
  <c r="AS111" i="2" s="1"/>
  <c r="AI138" i="2"/>
  <c r="AS138" i="2" s="1"/>
  <c r="AI108" i="2"/>
  <c r="AS108" i="2" s="1"/>
  <c r="AI110" i="2"/>
  <c r="AS110" i="2" s="1"/>
  <c r="AI78" i="2"/>
  <c r="AS78" i="2" s="1"/>
  <c r="AI136" i="2"/>
  <c r="AS136" i="2" s="1"/>
  <c r="AI109" i="2"/>
  <c r="AS109" i="2" s="1"/>
  <c r="AI75" i="2"/>
  <c r="AS75" i="2" s="1"/>
  <c r="AI36" i="2"/>
  <c r="AS36" i="2" s="1"/>
  <c r="AI18" i="2"/>
  <c r="AS18" i="2" s="1"/>
  <c r="AI32" i="2"/>
  <c r="AI31" i="2"/>
  <c r="AI22" i="2"/>
  <c r="AI25" i="2"/>
  <c r="AS25" i="2" s="1"/>
  <c r="AI6" i="2"/>
  <c r="AI21" i="2"/>
  <c r="AS21" i="2" s="1"/>
  <c r="AI30" i="2"/>
  <c r="AS30" i="2" s="1"/>
  <c r="AI34" i="2"/>
  <c r="AI35" i="2"/>
  <c r="AS35" i="2" s="1"/>
  <c r="AI13" i="2"/>
  <c r="AS13" i="2" s="1"/>
  <c r="AI10" i="2"/>
  <c r="AS10" i="2" s="1"/>
  <c r="AI17" i="2"/>
  <c r="AS17" i="2" s="1"/>
  <c r="AI37" i="2"/>
  <c r="AI19" i="2"/>
  <c r="AI33" i="2"/>
  <c r="AI29" i="2"/>
  <c r="AS29" i="2" s="1"/>
  <c r="AI15" i="2"/>
  <c r="AI26" i="2"/>
  <c r="AS26" i="2" s="1"/>
  <c r="AI39" i="2"/>
  <c r="AS39" i="2" s="1"/>
  <c r="AI24" i="2"/>
  <c r="AI38" i="2"/>
  <c r="AS38" i="2" s="1"/>
  <c r="AI8" i="2"/>
  <c r="AS8" i="2" s="1"/>
  <c r="AI12" i="2"/>
  <c r="AS12" i="2" s="1"/>
  <c r="AI7" i="2"/>
  <c r="AS7" i="2" s="1"/>
  <c r="AI23" i="2"/>
  <c r="AS23" i="2" s="1"/>
  <c r="AI16" i="2"/>
  <c r="AI9" i="2"/>
  <c r="AI20" i="2"/>
  <c r="AS20" i="2" s="1"/>
  <c r="AI11" i="2"/>
  <c r="AI5" i="2"/>
  <c r="AI27" i="2"/>
  <c r="AS27" i="2" s="1"/>
  <c r="AI28" i="2"/>
  <c r="AM48" i="2"/>
  <c r="AW48" i="2" s="1"/>
  <c r="AM53" i="2"/>
  <c r="AM67" i="2"/>
  <c r="AW67" i="2" s="1"/>
  <c r="AM52" i="2"/>
  <c r="AW52" i="2" s="1"/>
  <c r="AM55" i="2"/>
  <c r="AM46" i="2"/>
  <c r="AW46" i="2" s="1"/>
  <c r="AM47" i="2"/>
  <c r="AW47" i="2" s="1"/>
  <c r="AM61" i="2"/>
  <c r="AW61" i="2" s="1"/>
  <c r="AM60" i="2"/>
  <c r="AW60" i="2" s="1"/>
  <c r="AM54" i="2"/>
  <c r="AW54" i="2" s="1"/>
  <c r="AM43" i="2"/>
  <c r="AM59" i="2"/>
  <c r="AW59" i="2" s="1"/>
  <c r="AM63" i="2"/>
  <c r="AW63" i="2" s="1"/>
  <c r="AM42" i="2"/>
  <c r="AM64" i="2"/>
  <c r="AW64" i="2" s="1"/>
  <c r="AM57" i="2"/>
  <c r="AW57" i="2" s="1"/>
  <c r="AM66" i="2"/>
  <c r="AW66" i="2" s="1"/>
  <c r="AM56" i="2"/>
  <c r="AW56" i="2" s="1"/>
  <c r="AM62" i="2"/>
  <c r="AW62" i="2" s="1"/>
  <c r="AM45" i="2"/>
  <c r="AM58" i="2"/>
  <c r="AW58" i="2" s="1"/>
  <c r="AM44" i="2"/>
  <c r="AW44" i="2" s="1"/>
  <c r="AJ132" i="3"/>
  <c r="AJ72" i="3"/>
  <c r="AT72" i="3" s="1"/>
  <c r="AJ120" i="3"/>
  <c r="AT120" i="3" s="1"/>
  <c r="AJ133" i="3"/>
  <c r="AT133" i="3" s="1"/>
  <c r="AJ118" i="3"/>
  <c r="AJ113" i="3"/>
  <c r="AJ74" i="3"/>
  <c r="AJ115" i="3"/>
  <c r="AJ114" i="3"/>
  <c r="AJ80" i="3"/>
  <c r="AJ104" i="3"/>
  <c r="AT104" i="3" s="1"/>
  <c r="AJ88" i="3"/>
  <c r="AJ130" i="3"/>
  <c r="AJ108" i="3"/>
  <c r="AT108" i="3" s="1"/>
  <c r="AJ93" i="3"/>
  <c r="AT93" i="3" s="1"/>
  <c r="AJ78" i="3"/>
  <c r="AT78" i="3" s="1"/>
  <c r="AJ96" i="3"/>
  <c r="AT96" i="3" s="1"/>
  <c r="AJ75" i="3"/>
  <c r="AJ105" i="3"/>
  <c r="AJ136" i="3"/>
  <c r="AJ84" i="3"/>
  <c r="AJ128" i="3"/>
  <c r="AJ107" i="3"/>
  <c r="AT107" i="3" s="1"/>
  <c r="AJ81" i="3"/>
  <c r="AJ97" i="3"/>
  <c r="AJ92" i="3"/>
  <c r="AJ77" i="3"/>
  <c r="AT77" i="3" s="1"/>
  <c r="AJ127" i="3"/>
  <c r="AT127" i="3" s="1"/>
  <c r="AJ86" i="3"/>
  <c r="AT86" i="3" s="1"/>
  <c r="AJ71" i="3"/>
  <c r="AT71" i="3" s="1"/>
  <c r="AJ73" i="3"/>
  <c r="AJ87" i="3"/>
  <c r="AJ76" i="3"/>
  <c r="AJ112" i="3"/>
  <c r="AK112" i="3" s="1"/>
  <c r="AU112" i="3" s="1"/>
  <c r="AJ99" i="3"/>
  <c r="AT99" i="3" s="1"/>
  <c r="AJ126" i="3"/>
  <c r="AJ111" i="3"/>
  <c r="AJ129" i="3"/>
  <c r="AT129" i="3" s="1"/>
  <c r="AJ116" i="3"/>
  <c r="AT116" i="3" s="1"/>
  <c r="AJ101" i="3"/>
  <c r="AT101" i="3" s="1"/>
  <c r="AJ135" i="3"/>
  <c r="AJ79" i="3"/>
  <c r="AT79" i="3" s="1"/>
  <c r="AJ125" i="3"/>
  <c r="AT125" i="3" s="1"/>
  <c r="AJ110" i="3"/>
  <c r="AJ117" i="3"/>
  <c r="AT117" i="3" s="1"/>
  <c r="AJ102" i="3"/>
  <c r="AJ131" i="3"/>
  <c r="AT131" i="3" s="1"/>
  <c r="AJ82" i="3"/>
  <c r="AJ103" i="3"/>
  <c r="AJ83" i="3"/>
  <c r="AT83" i="3" s="1"/>
  <c r="AJ121" i="3"/>
  <c r="AT121" i="3" s="1"/>
  <c r="AJ134" i="3"/>
  <c r="AT134" i="3" s="1"/>
  <c r="AJ119" i="3"/>
  <c r="AT119" i="3" s="1"/>
  <c r="AJ122" i="3"/>
  <c r="AJ89" i="3"/>
  <c r="AJ91" i="3"/>
  <c r="AJ69" i="3"/>
  <c r="AJ98" i="3"/>
  <c r="AJ123" i="3"/>
  <c r="AT123" i="3" s="1"/>
  <c r="AM74" i="3"/>
  <c r="AW74" i="3" s="1"/>
  <c r="AM112" i="3"/>
  <c r="AW112" i="3" s="1"/>
  <c r="AM131" i="3"/>
  <c r="AW131" i="3" s="1"/>
  <c r="AM90" i="3"/>
  <c r="AW90" i="3" s="1"/>
  <c r="AM85" i="3"/>
  <c r="AW85" i="3" s="1"/>
  <c r="AM116" i="3"/>
  <c r="AW116" i="3" s="1"/>
  <c r="AM125" i="3"/>
  <c r="AW125" i="3" s="1"/>
  <c r="AM121" i="3"/>
  <c r="AW121" i="3" s="1"/>
  <c r="AM106" i="3"/>
  <c r="AW106" i="3" s="1"/>
  <c r="AM91" i="3"/>
  <c r="AW91" i="3" s="1"/>
  <c r="AM76" i="3"/>
  <c r="AW76" i="3" s="1"/>
  <c r="AM130" i="3"/>
  <c r="AW130" i="3" s="1"/>
  <c r="AM115" i="3"/>
  <c r="AW115" i="3" s="1"/>
  <c r="AM123" i="3"/>
  <c r="AW123" i="3" s="1"/>
  <c r="AM69" i="3"/>
  <c r="AM86" i="3"/>
  <c r="AW86" i="3" s="1"/>
  <c r="AM110" i="3"/>
  <c r="AW110" i="3" s="1"/>
  <c r="AM71" i="3"/>
  <c r="AW71" i="3" s="1"/>
  <c r="AM126" i="3"/>
  <c r="AW126" i="3" s="1"/>
  <c r="AM77" i="3"/>
  <c r="AW77" i="3" s="1"/>
  <c r="AM89" i="3"/>
  <c r="AW89" i="3" s="1"/>
  <c r="AM88" i="3"/>
  <c r="AW88" i="3" s="1"/>
  <c r="AM111" i="3"/>
  <c r="AW111" i="3" s="1"/>
  <c r="AM119" i="3"/>
  <c r="AW119" i="3" s="1"/>
  <c r="AM104" i="3"/>
  <c r="AW104" i="3" s="1"/>
  <c r="AM102" i="3"/>
  <c r="AW102" i="3" s="1"/>
  <c r="AM79" i="3"/>
  <c r="AW79" i="3" s="1"/>
  <c r="AM72" i="3"/>
  <c r="AW72" i="3" s="1"/>
  <c r="AM134" i="3"/>
  <c r="AW134" i="3" s="1"/>
  <c r="AM103" i="3"/>
  <c r="AW103" i="3" s="1"/>
  <c r="AM128" i="3"/>
  <c r="AW128" i="3" s="1"/>
  <c r="AM105" i="3"/>
  <c r="AW105" i="3" s="1"/>
  <c r="AM127" i="3"/>
  <c r="AW127" i="3" s="1"/>
  <c r="AM75" i="3"/>
  <c r="AW75" i="3" s="1"/>
  <c r="AM101" i="3"/>
  <c r="AW101" i="3" s="1"/>
  <c r="AM80" i="3"/>
  <c r="AW80" i="3" s="1"/>
  <c r="AM135" i="3"/>
  <c r="AW135" i="3" s="1"/>
  <c r="AM96" i="3"/>
  <c r="AW96" i="3" s="1"/>
  <c r="AM117" i="3"/>
  <c r="AW117" i="3" s="1"/>
  <c r="AM94" i="3"/>
  <c r="AW94" i="3" s="1"/>
  <c r="AM78" i="3"/>
  <c r="AW78" i="3" s="1"/>
  <c r="AM120" i="3"/>
  <c r="AW120" i="3" s="1"/>
  <c r="AM93" i="3"/>
  <c r="AW93" i="3" s="1"/>
  <c r="AM95" i="3"/>
  <c r="AW95" i="3" s="1"/>
  <c r="AM133" i="3"/>
  <c r="AW133" i="3" s="1"/>
  <c r="AM136" i="3"/>
  <c r="AW136" i="3" s="1"/>
  <c r="AM118" i="3"/>
  <c r="AW118" i="3" s="1"/>
  <c r="AM113" i="3"/>
  <c r="AW113" i="3" s="1"/>
  <c r="AM98" i="3"/>
  <c r="AW98" i="3" s="1"/>
  <c r="AM83" i="3"/>
  <c r="AW83" i="3" s="1"/>
  <c r="AM73" i="3"/>
  <c r="AW73" i="3" s="1"/>
  <c r="AM107" i="3"/>
  <c r="AW107" i="3" s="1"/>
  <c r="AM92" i="3"/>
  <c r="AW92" i="3" s="1"/>
  <c r="AM108" i="3"/>
  <c r="AW108" i="3" s="1"/>
  <c r="AM97" i="3"/>
  <c r="AW97" i="3" s="1"/>
  <c r="AM82" i="3"/>
  <c r="AW82" i="3" s="1"/>
  <c r="AM87" i="3"/>
  <c r="AW87" i="3" s="1"/>
  <c r="AM124" i="3"/>
  <c r="AW124" i="3" s="1"/>
  <c r="AM132" i="3"/>
  <c r="AW132" i="3" s="1"/>
  <c r="AM122" i="3"/>
  <c r="AW122" i="3" s="1"/>
  <c r="AM81" i="3"/>
  <c r="AW81" i="3" s="1"/>
  <c r="AM100" i="3"/>
  <c r="AW100" i="3" s="1"/>
  <c r="AN28" i="3"/>
  <c r="AN42" i="3"/>
  <c r="AN21" i="3"/>
  <c r="AN57" i="3"/>
  <c r="AN47" i="3"/>
  <c r="AN32" i="3"/>
  <c r="AN56" i="3"/>
  <c r="AN58" i="3"/>
  <c r="AN37" i="3"/>
  <c r="AN46" i="3"/>
  <c r="AN45" i="3"/>
  <c r="AN59" i="3"/>
  <c r="AN18" i="3"/>
  <c r="AX18" i="3" s="1"/>
  <c r="AN44" i="3"/>
  <c r="AN30" i="3"/>
  <c r="AN51" i="3"/>
  <c r="AN53" i="3"/>
  <c r="AN31" i="3"/>
  <c r="AN26" i="3"/>
  <c r="AN36" i="3"/>
  <c r="AN19" i="3"/>
  <c r="AN34" i="3"/>
  <c r="AN54" i="3"/>
  <c r="AN39" i="3"/>
  <c r="AN24" i="3"/>
  <c r="AX24" i="3" s="1"/>
  <c r="AN48" i="3"/>
  <c r="AN33" i="3"/>
  <c r="AN49" i="3"/>
  <c r="AN29" i="3"/>
  <c r="AN52" i="3"/>
  <c r="AN38" i="3"/>
  <c r="AN23" i="3"/>
  <c r="AN35" i="3"/>
  <c r="AN43" i="3"/>
  <c r="AN20" i="3"/>
  <c r="AX20" i="3" s="1"/>
  <c r="AN22" i="3"/>
  <c r="AN41" i="3"/>
  <c r="AX41" i="3" s="1"/>
  <c r="AM103" i="5"/>
  <c r="AM49" i="5"/>
  <c r="AM92" i="5"/>
  <c r="AM114" i="5"/>
  <c r="AM15" i="5"/>
  <c r="AM19" i="5"/>
  <c r="AM55" i="5"/>
  <c r="AM82" i="5"/>
  <c r="AM113" i="5"/>
  <c r="AM97" i="5"/>
  <c r="AM47" i="5"/>
  <c r="AM10" i="5"/>
  <c r="AM75" i="5"/>
  <c r="AM21" i="5"/>
  <c r="AM94" i="5"/>
  <c r="AM35" i="5"/>
  <c r="AM51" i="5"/>
  <c r="AM63" i="5"/>
  <c r="AM79" i="5"/>
  <c r="AM48" i="5"/>
  <c r="AW48" i="5" s="1"/>
  <c r="AM106" i="5"/>
  <c r="AW106" i="5" s="1"/>
  <c r="AM33" i="5"/>
  <c r="AM26" i="5"/>
  <c r="AM8" i="5"/>
  <c r="AM132" i="5"/>
  <c r="AM128" i="5"/>
  <c r="AM34" i="5"/>
  <c r="AW34" i="5" s="1"/>
  <c r="AM52" i="5"/>
  <c r="AW52" i="5" s="1"/>
  <c r="AM88" i="5"/>
  <c r="AM86" i="5"/>
  <c r="AW86" i="5" s="1"/>
  <c r="AM109" i="5"/>
  <c r="AM125" i="5"/>
  <c r="AM59" i="5"/>
  <c r="AM5" i="5"/>
  <c r="AM74" i="5"/>
  <c r="AM32" i="5"/>
  <c r="AW32" i="5" s="1"/>
  <c r="AM23" i="5"/>
  <c r="AM87" i="5"/>
  <c r="AM116" i="5"/>
  <c r="AM135" i="5"/>
  <c r="AM12" i="5"/>
  <c r="AM20" i="5"/>
  <c r="AW20" i="5" s="1"/>
  <c r="AM72" i="5"/>
  <c r="AM40" i="5"/>
  <c r="AW40" i="5" s="1"/>
  <c r="AM122" i="5"/>
  <c r="AM56" i="5"/>
  <c r="AW56" i="5" s="1"/>
  <c r="AM27" i="5"/>
  <c r="AM37" i="5"/>
  <c r="AM73" i="5"/>
  <c r="AM50" i="5"/>
  <c r="AM68" i="5"/>
  <c r="AW68" i="5" s="1"/>
  <c r="AM96" i="5"/>
  <c r="AM67" i="5"/>
  <c r="AM13" i="5"/>
  <c r="AM71" i="5"/>
  <c r="AM9" i="5"/>
  <c r="AM131" i="5"/>
  <c r="AM77" i="5"/>
  <c r="AW77" i="5" s="1"/>
  <c r="AM7" i="5"/>
  <c r="AM17" i="5"/>
  <c r="AM140" i="5"/>
  <c r="AM28" i="5"/>
  <c r="AM70" i="5"/>
  <c r="AW70" i="5" s="1"/>
  <c r="AM90" i="5"/>
  <c r="AW90" i="5" s="1"/>
  <c r="AM81" i="5"/>
  <c r="AM60" i="5"/>
  <c r="AW60" i="5" s="1"/>
  <c r="AM119" i="5"/>
  <c r="AM129" i="5"/>
  <c r="AM89" i="5"/>
  <c r="AW89" i="5" s="1"/>
  <c r="AM76" i="5"/>
  <c r="AW76" i="5" s="1"/>
  <c r="AM25" i="5"/>
  <c r="AM57" i="5"/>
  <c r="AM117" i="5"/>
  <c r="AW117" i="5" s="1"/>
  <c r="AM95" i="5"/>
  <c r="AM102" i="5"/>
  <c r="AM118" i="5"/>
  <c r="AM62" i="5"/>
  <c r="AM111" i="5"/>
  <c r="AM108" i="5"/>
  <c r="AM137" i="5"/>
  <c r="AM100" i="5"/>
  <c r="AM41" i="5"/>
  <c r="AM39" i="5"/>
  <c r="AM134" i="5"/>
  <c r="AM66" i="5"/>
  <c r="AW66" i="5" s="1"/>
  <c r="AM84" i="5"/>
  <c r="AW84" i="5" s="1"/>
  <c r="AM65" i="5"/>
  <c r="AM42" i="5"/>
  <c r="AW42" i="5" s="1"/>
  <c r="AM16" i="5"/>
  <c r="AM83" i="5"/>
  <c r="AM29" i="5"/>
  <c r="AJ243" i="4"/>
  <c r="AJ242" i="4"/>
  <c r="AJ246" i="4"/>
  <c r="AJ241" i="4"/>
  <c r="AJ235" i="4"/>
  <c r="AJ244" i="4"/>
  <c r="AJ238" i="4"/>
  <c r="AJ240" i="4"/>
  <c r="AJ239" i="4"/>
  <c r="AJ237" i="4"/>
  <c r="AJ43" i="2"/>
  <c r="AT43" i="2" s="1"/>
  <c r="AJ67" i="2"/>
  <c r="AT67" i="2" s="1"/>
  <c r="AJ61" i="2"/>
  <c r="AT61" i="2" s="1"/>
  <c r="AJ54" i="2"/>
  <c r="AT54" i="2" s="1"/>
  <c r="AJ45" i="2"/>
  <c r="AT45" i="2" s="1"/>
  <c r="AJ59" i="2"/>
  <c r="AT59" i="2" s="1"/>
  <c r="AJ62" i="2"/>
  <c r="AT62" i="2" s="1"/>
  <c r="AJ46" i="2"/>
  <c r="AJ63" i="2"/>
  <c r="AJ50" i="2"/>
  <c r="AJ51" i="2"/>
  <c r="AT51" i="2" s="1"/>
  <c r="AJ64" i="2"/>
  <c r="AJ44" i="2"/>
  <c r="AT44" i="2" s="1"/>
  <c r="AJ42" i="2"/>
  <c r="AJ55" i="2"/>
  <c r="AT55" i="2" s="1"/>
  <c r="AJ49" i="2"/>
  <c r="AJ58" i="2"/>
  <c r="AT58" i="2" s="1"/>
  <c r="AJ57" i="2"/>
  <c r="AT57" i="2" s="1"/>
  <c r="AJ66" i="2"/>
  <c r="AT66" i="2" s="1"/>
  <c r="AJ60" i="2"/>
  <c r="AJ48" i="2"/>
  <c r="AJ56" i="2"/>
  <c r="AJ52" i="2"/>
  <c r="AT52" i="2" s="1"/>
  <c r="AJ53" i="2"/>
  <c r="AN143" i="2"/>
  <c r="AX143" i="2" s="1"/>
  <c r="AN141" i="2"/>
  <c r="AX141" i="2" s="1"/>
  <c r="AN142" i="2"/>
  <c r="AN147" i="2"/>
  <c r="AX147" i="2" s="1"/>
  <c r="AN149" i="2"/>
  <c r="AX149" i="2" s="1"/>
  <c r="AN145" i="2"/>
  <c r="AX145" i="2" s="1"/>
  <c r="AN148" i="2"/>
  <c r="AG72" i="2"/>
  <c r="AG133" i="2"/>
  <c r="AG77" i="2"/>
  <c r="AG107" i="2"/>
  <c r="AQ107" i="2" s="1"/>
  <c r="AG103" i="2"/>
  <c r="AG128" i="2"/>
  <c r="AQ128" i="2" s="1"/>
  <c r="AG122" i="2"/>
  <c r="AQ122" i="2" s="1"/>
  <c r="AG137" i="2"/>
  <c r="AQ137" i="2" s="1"/>
  <c r="AG134" i="2"/>
  <c r="AQ134" i="2" s="1"/>
  <c r="AG108" i="2"/>
  <c r="AQ108" i="2" s="1"/>
  <c r="AG71" i="2"/>
  <c r="AQ71" i="2" s="1"/>
  <c r="AG87" i="2"/>
  <c r="AQ87" i="2" s="1"/>
  <c r="AG86" i="2"/>
  <c r="AG127" i="2"/>
  <c r="AG115" i="2"/>
  <c r="AG117" i="2"/>
  <c r="AQ117" i="2" s="1"/>
  <c r="AG80" i="2"/>
  <c r="AG89" i="2"/>
  <c r="AQ89" i="2" s="1"/>
  <c r="AG74" i="2"/>
  <c r="AQ74" i="2" s="1"/>
  <c r="AG106" i="2"/>
  <c r="AQ106" i="2" s="1"/>
  <c r="AG93" i="2"/>
  <c r="AQ93" i="2" s="1"/>
  <c r="AG102" i="2"/>
  <c r="AQ102" i="2" s="1"/>
  <c r="AG82" i="2"/>
  <c r="AQ82" i="2" s="1"/>
  <c r="AG129" i="2"/>
  <c r="AQ129" i="2" s="1"/>
  <c r="AG126" i="2"/>
  <c r="AG81" i="2"/>
  <c r="AG130" i="2"/>
  <c r="AG116" i="2"/>
  <c r="AQ116" i="2" s="1"/>
  <c r="AG112" i="2"/>
  <c r="AQ112" i="2" s="1"/>
  <c r="AG101" i="2"/>
  <c r="AQ101" i="2" s="1"/>
  <c r="AG120" i="2"/>
  <c r="AQ120" i="2" s="1"/>
  <c r="AG132" i="2"/>
  <c r="AQ132" i="2" s="1"/>
  <c r="AG104" i="2"/>
  <c r="AQ104" i="2" s="1"/>
  <c r="AG94" i="2"/>
  <c r="AQ94" i="2" s="1"/>
  <c r="AG95" i="2"/>
  <c r="AQ95" i="2" s="1"/>
  <c r="AG91" i="2"/>
  <c r="AQ91" i="2" s="1"/>
  <c r="AG76" i="2"/>
  <c r="AQ76" i="2" s="1"/>
  <c r="AG131" i="2"/>
  <c r="AG98" i="2"/>
  <c r="AQ98" i="2" s="1"/>
  <c r="AG113" i="2"/>
  <c r="AQ113" i="2" s="1"/>
  <c r="AG135" i="2"/>
  <c r="AG110" i="2"/>
  <c r="AQ110" i="2" s="1"/>
  <c r="AG109" i="2"/>
  <c r="AQ109" i="2" s="1"/>
  <c r="AG118" i="2"/>
  <c r="AH118" i="2" s="1"/>
  <c r="AR118" i="2" s="1"/>
  <c r="AG123" i="2"/>
  <c r="AQ123" i="2" s="1"/>
  <c r="AG92" i="2"/>
  <c r="AQ92" i="2" s="1"/>
  <c r="AG100" i="2"/>
  <c r="AQ100" i="2" s="1"/>
  <c r="AG69" i="2"/>
  <c r="AG78" i="2"/>
  <c r="AG99" i="2"/>
  <c r="AG97" i="2"/>
  <c r="AG124" i="2"/>
  <c r="AQ124" i="2" s="1"/>
  <c r="AG79" i="2"/>
  <c r="AG114" i="2"/>
  <c r="AQ114" i="2" s="1"/>
  <c r="AG119" i="2"/>
  <c r="AQ119" i="2" s="1"/>
  <c r="AG88" i="2"/>
  <c r="AQ88" i="2" s="1"/>
  <c r="AG105" i="2"/>
  <c r="AQ105" i="2" s="1"/>
  <c r="AG125" i="2"/>
  <c r="AQ125" i="2" s="1"/>
  <c r="AG90" i="2"/>
  <c r="AQ90" i="2" s="1"/>
  <c r="AG121" i="2"/>
  <c r="AQ121" i="2" s="1"/>
  <c r="AG73" i="2"/>
  <c r="AG70" i="2"/>
  <c r="AG138" i="2"/>
  <c r="AG84" i="2"/>
  <c r="AQ84" i="2" s="1"/>
  <c r="AG139" i="2"/>
  <c r="AG83" i="2"/>
  <c r="AQ83" i="2" s="1"/>
  <c r="AG136" i="2"/>
  <c r="AQ136" i="2" s="1"/>
  <c r="AF55" i="2"/>
  <c r="AP55" i="2" s="1"/>
  <c r="AF56" i="2"/>
  <c r="AP56" i="2" s="1"/>
  <c r="AF57" i="2"/>
  <c r="AP57" i="2" s="1"/>
  <c r="AF54" i="2"/>
  <c r="AP54" i="2" s="1"/>
  <c r="AF64" i="2"/>
  <c r="AP64" i="2" s="1"/>
  <c r="AF42" i="2"/>
  <c r="AF59" i="2"/>
  <c r="AP59" i="2" s="1"/>
  <c r="AF46" i="2"/>
  <c r="AP46" i="2" s="1"/>
  <c r="AF52" i="2"/>
  <c r="AP52" i="2" s="1"/>
  <c r="AF47" i="2"/>
  <c r="AP47" i="2" s="1"/>
  <c r="AF50" i="2"/>
  <c r="AP50" i="2" s="1"/>
  <c r="AF61" i="2"/>
  <c r="AP61" i="2" s="1"/>
  <c r="AF51" i="2"/>
  <c r="AP51" i="2" s="1"/>
  <c r="AF67" i="2"/>
  <c r="AP67" i="2" s="1"/>
  <c r="AF53" i="2"/>
  <c r="AP53" i="2" s="1"/>
  <c r="AF49" i="2"/>
  <c r="AP49" i="2" s="1"/>
  <c r="AF48" i="2"/>
  <c r="AP48" i="2" s="1"/>
  <c r="AF43" i="2"/>
  <c r="AP43" i="2" s="1"/>
  <c r="AF58" i="2"/>
  <c r="AP58" i="2" s="1"/>
  <c r="AF60" i="2"/>
  <c r="AP60" i="2" s="1"/>
  <c r="AF62" i="2"/>
  <c r="AP62" i="2" s="1"/>
  <c r="AF44" i="2"/>
  <c r="AP44" i="2" s="1"/>
  <c r="AF66" i="2"/>
  <c r="AP66" i="2" s="1"/>
  <c r="AF45" i="2"/>
  <c r="AP45" i="2" s="1"/>
  <c r="AG8" i="2"/>
  <c r="AQ8" i="2" s="1"/>
  <c r="AG20" i="2"/>
  <c r="AQ20" i="2" s="1"/>
  <c r="AG24" i="2"/>
  <c r="AQ24" i="2" s="1"/>
  <c r="AG16" i="2"/>
  <c r="AQ16" i="2" s="1"/>
  <c r="AG23" i="2"/>
  <c r="AQ23" i="2" s="1"/>
  <c r="AG27" i="2"/>
  <c r="AQ27" i="2" s="1"/>
  <c r="AG28" i="2"/>
  <c r="AQ28" i="2" s="1"/>
  <c r="AG6" i="2"/>
  <c r="AQ6" i="2" s="1"/>
  <c r="AG15" i="2"/>
  <c r="AQ15" i="2" s="1"/>
  <c r="AG32" i="2"/>
  <c r="AQ32" i="2" s="1"/>
  <c r="AG30" i="2"/>
  <c r="AQ30" i="2" s="1"/>
  <c r="AG36" i="2"/>
  <c r="AQ36" i="2" s="1"/>
  <c r="AG35" i="2"/>
  <c r="AQ35" i="2" s="1"/>
  <c r="AG37" i="2"/>
  <c r="AQ37" i="2" s="1"/>
  <c r="AG25" i="2"/>
  <c r="AQ25" i="2" s="1"/>
  <c r="AG10" i="2"/>
  <c r="AH10" i="2" s="1"/>
  <c r="AR10" i="2" s="1"/>
  <c r="AG21" i="2"/>
  <c r="AQ21" i="2" s="1"/>
  <c r="AG29" i="2"/>
  <c r="AQ29" i="2" s="1"/>
  <c r="AG5" i="2"/>
  <c r="AG26" i="2"/>
  <c r="AQ26" i="2" s="1"/>
  <c r="AG34" i="2"/>
  <c r="AQ34" i="2" s="1"/>
  <c r="AG31" i="2"/>
  <c r="AQ31" i="2" s="1"/>
  <c r="AG9" i="2"/>
  <c r="AQ9" i="2" s="1"/>
  <c r="AG39" i="2"/>
  <c r="AQ39" i="2" s="1"/>
  <c r="AG12" i="2"/>
  <c r="AQ12" i="2" s="1"/>
  <c r="AG38" i="2"/>
  <c r="AQ38" i="2" s="1"/>
  <c r="AG13" i="2"/>
  <c r="AQ13" i="2" s="1"/>
  <c r="AG14" i="2"/>
  <c r="AQ14" i="2" s="1"/>
  <c r="AG18" i="2"/>
  <c r="AQ18" i="2" s="1"/>
  <c r="AG17" i="2"/>
  <c r="AQ17" i="2" s="1"/>
  <c r="AG33" i="2"/>
  <c r="AQ33" i="2" s="1"/>
  <c r="AG11" i="2"/>
  <c r="AQ11" i="2" s="1"/>
  <c r="AG19" i="2"/>
  <c r="AQ19" i="2" s="1"/>
  <c r="AG7" i="2"/>
  <c r="AQ7" i="2" s="1"/>
  <c r="AG40" i="2"/>
  <c r="AQ40" i="2" s="1"/>
  <c r="AI147" i="2"/>
  <c r="AS147" i="2" s="1"/>
  <c r="AI149" i="2"/>
  <c r="AS149" i="2" s="1"/>
  <c r="AI142" i="2"/>
  <c r="AS142" i="2" s="1"/>
  <c r="AI144" i="2"/>
  <c r="AS144" i="2" s="1"/>
  <c r="AI141" i="2"/>
  <c r="AS141" i="2" s="1"/>
  <c r="AI145" i="2"/>
  <c r="AS145" i="2" s="1"/>
  <c r="AI148" i="2"/>
  <c r="AS148" i="2" s="1"/>
  <c r="AI143" i="2"/>
  <c r="AS143" i="2" s="1"/>
  <c r="I13" i="11"/>
  <c r="I15" i="11" s="1"/>
  <c r="AX120" i="4"/>
  <c r="AX153" i="4"/>
  <c r="AF77" i="5"/>
  <c r="AP77" i="5" s="1"/>
  <c r="AN241" i="4"/>
  <c r="AM133" i="5"/>
  <c r="AF20" i="5"/>
  <c r="AP20" i="5" s="1"/>
  <c r="AK109" i="5"/>
  <c r="AU109" i="5" s="1"/>
  <c r="AN238" i="4"/>
  <c r="AM61" i="5"/>
  <c r="AI23" i="5"/>
  <c r="AS23" i="5" s="1"/>
  <c r="AE54" i="5"/>
  <c r="AL95" i="5"/>
  <c r="AV95" i="5" s="1"/>
  <c r="AE117" i="5"/>
  <c r="AM30" i="5"/>
  <c r="AJ236" i="4"/>
  <c r="AL68" i="5"/>
  <c r="AK138" i="5"/>
  <c r="AU138" i="5" s="1"/>
  <c r="AM24" i="5"/>
  <c r="AW24" i="5" s="1"/>
  <c r="AW214" i="4"/>
  <c r="AK20" i="5"/>
  <c r="AU20" i="5" s="1"/>
  <c r="AL245" i="4"/>
  <c r="AV245" i="4" s="1"/>
  <c r="AW206" i="4"/>
  <c r="AM36" i="5"/>
  <c r="AL75" i="5"/>
  <c r="AV75" i="5" s="1"/>
  <c r="AK103" i="5"/>
  <c r="AU103" i="5" s="1"/>
  <c r="AE51" i="5"/>
  <c r="AM64" i="5"/>
  <c r="AW64" i="5" s="1"/>
  <c r="AM101" i="5"/>
  <c r="AF23" i="5"/>
  <c r="AP23" i="5" s="1"/>
  <c r="AK75" i="5"/>
  <c r="AU75" i="5" s="1"/>
  <c r="AF17" i="5"/>
  <c r="AP17" i="5" s="1"/>
  <c r="AN55" i="3"/>
  <c r="AX55" i="3" s="1"/>
  <c r="AJ70" i="3"/>
  <c r="AL9" i="2"/>
  <c r="AV9" i="2" s="1"/>
  <c r="AF131" i="5"/>
  <c r="AP131" i="5" s="1"/>
  <c r="AI90" i="2"/>
  <c r="AS90" i="2" s="1"/>
  <c r="AM92" i="2"/>
  <c r="AW92" i="2" s="1"/>
  <c r="AK120" i="5"/>
  <c r="AU120" i="5" s="1"/>
  <c r="AM49" i="2"/>
  <c r="AW49" i="2" s="1"/>
  <c r="AM112" i="2"/>
  <c r="AW112" i="2" s="1"/>
  <c r="AF63" i="2"/>
  <c r="AP63" i="2" s="1"/>
  <c r="AG97" i="3"/>
  <c r="AQ97" i="3" s="1"/>
  <c r="AM115" i="2"/>
  <c r="AW115" i="2" s="1"/>
  <c r="AG41" i="3"/>
  <c r="AQ41" i="3" s="1"/>
  <c r="AM29" i="2"/>
  <c r="AW29" i="2" s="1"/>
  <c r="AL85" i="2"/>
  <c r="AV85" i="2" s="1"/>
  <c r="AI67" i="2"/>
  <c r="AS67" i="2" s="1"/>
  <c r="AI124" i="3"/>
  <c r="AS124" i="3" s="1"/>
  <c r="AM147" i="2"/>
  <c r="AW147" i="2" s="1"/>
  <c r="AM145" i="2"/>
  <c r="AW145" i="2" s="1"/>
  <c r="AM146" i="2"/>
  <c r="AW146" i="2" s="1"/>
  <c r="AM144" i="2"/>
  <c r="AW144" i="2" s="1"/>
  <c r="AM142" i="2"/>
  <c r="AW142" i="2" s="1"/>
  <c r="AM143" i="2"/>
  <c r="AW143" i="2" s="1"/>
  <c r="AM148" i="2"/>
  <c r="AW148" i="2" s="1"/>
  <c r="AM149" i="2"/>
  <c r="AW149" i="2" s="1"/>
  <c r="AE103" i="5"/>
  <c r="AE18" i="5"/>
  <c r="AE111" i="5"/>
  <c r="AE60" i="5"/>
  <c r="AE7" i="5"/>
  <c r="AE98" i="5"/>
  <c r="AE23" i="5"/>
  <c r="AE66" i="5"/>
  <c r="AE12" i="5"/>
  <c r="AE87" i="5"/>
  <c r="AE50" i="5"/>
  <c r="AE42" i="5"/>
  <c r="AE4" i="5"/>
  <c r="AE95" i="5"/>
  <c r="AE74" i="5"/>
  <c r="AE92" i="5"/>
  <c r="AE27" i="5"/>
  <c r="AE88" i="5"/>
  <c r="AE65" i="5"/>
  <c r="AE19" i="5"/>
  <c r="AE101" i="5"/>
  <c r="AE38" i="5"/>
  <c r="AE122" i="5"/>
  <c r="AE140" i="5"/>
  <c r="AE116" i="5"/>
  <c r="AE135" i="5"/>
  <c r="AE34" i="5"/>
  <c r="AE31" i="5"/>
  <c r="AE33" i="5"/>
  <c r="AE127" i="5"/>
  <c r="AE81" i="5"/>
  <c r="AE10" i="5"/>
  <c r="AE28" i="5"/>
  <c r="AE68" i="5"/>
  <c r="AE100" i="5"/>
  <c r="AE97" i="5"/>
  <c r="AE120" i="5"/>
  <c r="AE129" i="5"/>
  <c r="AE72" i="5"/>
  <c r="AE32" i="5"/>
  <c r="AE93" i="5"/>
  <c r="AE30" i="5"/>
  <c r="AE107" i="5"/>
  <c r="AE53" i="5"/>
  <c r="AE123" i="5"/>
  <c r="AE69" i="5"/>
  <c r="AE84" i="5"/>
  <c r="AE56" i="5"/>
  <c r="AE119" i="5"/>
  <c r="AE15" i="5"/>
  <c r="AE138" i="5"/>
  <c r="AE25" i="5"/>
  <c r="AE63" i="5"/>
  <c r="AE58" i="5"/>
  <c r="AE89" i="5"/>
  <c r="AE73" i="5"/>
  <c r="AE16" i="5"/>
  <c r="AE121" i="5"/>
  <c r="AE132" i="5"/>
  <c r="AE20" i="5"/>
  <c r="AE136" i="5"/>
  <c r="AE52" i="5"/>
  <c r="AE40" i="5"/>
  <c r="AE11" i="5"/>
  <c r="AE55" i="5"/>
  <c r="AE104" i="5"/>
  <c r="AE75" i="5"/>
  <c r="AE21" i="5"/>
  <c r="AE14" i="5"/>
  <c r="AE36" i="5"/>
  <c r="AE137" i="5"/>
  <c r="AE112" i="5"/>
  <c r="AE128" i="5"/>
  <c r="AE99" i="5"/>
  <c r="AE109" i="5"/>
  <c r="AE82" i="5"/>
  <c r="AE115" i="5"/>
  <c r="AE61" i="5"/>
  <c r="AE49" i="5"/>
  <c r="AE71" i="5"/>
  <c r="AE86" i="5"/>
  <c r="AE46" i="5"/>
  <c r="AE118" i="5"/>
  <c r="AE62" i="5"/>
  <c r="AE6" i="5"/>
  <c r="AE139" i="5"/>
  <c r="AE85" i="5"/>
  <c r="AE26" i="5"/>
  <c r="AE113" i="5"/>
  <c r="AE47" i="5"/>
  <c r="AE78" i="5"/>
  <c r="AE57" i="5"/>
  <c r="AE41" i="5"/>
  <c r="AE76" i="5"/>
  <c r="AE125" i="5"/>
  <c r="AE130" i="5"/>
  <c r="AE110" i="5"/>
  <c r="AE126" i="5"/>
  <c r="AN84" i="2"/>
  <c r="AN127" i="2"/>
  <c r="AN88" i="2"/>
  <c r="AN135" i="2"/>
  <c r="AX135" i="2" s="1"/>
  <c r="AN73" i="2"/>
  <c r="AN78" i="2"/>
  <c r="AN87" i="2"/>
  <c r="AN89" i="2"/>
  <c r="AN114" i="2"/>
  <c r="AN111" i="2"/>
  <c r="AN134" i="2"/>
  <c r="AN129" i="2"/>
  <c r="AN112" i="2"/>
  <c r="AN86" i="2"/>
  <c r="AN90" i="2"/>
  <c r="AN105" i="2"/>
  <c r="AN130" i="2"/>
  <c r="AN76" i="2"/>
  <c r="AN116" i="2"/>
  <c r="AN131" i="2"/>
  <c r="AN101" i="2"/>
  <c r="AN96" i="2"/>
  <c r="AN97" i="2"/>
  <c r="AN98" i="2"/>
  <c r="AN95" i="2"/>
  <c r="AN94" i="2"/>
  <c r="AN103" i="2"/>
  <c r="AN117" i="2"/>
  <c r="AN79" i="2"/>
  <c r="AN72" i="2"/>
  <c r="AN108" i="2"/>
  <c r="AN125" i="2"/>
  <c r="AN77" i="2"/>
  <c r="AN139" i="2"/>
  <c r="AX139" i="2" s="1"/>
  <c r="AN85" i="2"/>
  <c r="AN136" i="2"/>
  <c r="AN121" i="2"/>
  <c r="AN82" i="2"/>
  <c r="AN109" i="2"/>
  <c r="AN99" i="2"/>
  <c r="AN75" i="2"/>
  <c r="AN120" i="2"/>
  <c r="AN70" i="2"/>
  <c r="AN110" i="2"/>
  <c r="AN115" i="2"/>
  <c r="AN138" i="2"/>
  <c r="AN118" i="2"/>
  <c r="AN106" i="2"/>
  <c r="AN104" i="2"/>
  <c r="AN92" i="2"/>
  <c r="AN128" i="2"/>
  <c r="AN122" i="2"/>
  <c r="AN100" i="2"/>
  <c r="AN119" i="2"/>
  <c r="AN93" i="2"/>
  <c r="AN133" i="2"/>
  <c r="AX133" i="2" s="1"/>
  <c r="AN132" i="2"/>
  <c r="AN113" i="2"/>
  <c r="AN74" i="2"/>
  <c r="AN126" i="2"/>
  <c r="AN71" i="2"/>
  <c r="AN80" i="2"/>
  <c r="AN91" i="2"/>
  <c r="AN102" i="2"/>
  <c r="AN137" i="2"/>
  <c r="AX137" i="2" s="1"/>
  <c r="AN81" i="2"/>
  <c r="AN107" i="2"/>
  <c r="AI63" i="3"/>
  <c r="AS63" i="3" s="1"/>
  <c r="AI62" i="3"/>
  <c r="AS62" i="3" s="1"/>
  <c r="AI65" i="3"/>
  <c r="AS65" i="3" s="1"/>
  <c r="AI61" i="3"/>
  <c r="AI67" i="3"/>
  <c r="AS67" i="3" s="1"/>
  <c r="AI66" i="3"/>
  <c r="AS66" i="3" s="1"/>
  <c r="AI64" i="3"/>
  <c r="AS64" i="3" s="1"/>
  <c r="AN62" i="2"/>
  <c r="AX62" i="2" s="1"/>
  <c r="AN52" i="2"/>
  <c r="AX52" i="2" s="1"/>
  <c r="AN63" i="2"/>
  <c r="AX63" i="2" s="1"/>
  <c r="AN51" i="2"/>
  <c r="AX51" i="2" s="1"/>
  <c r="AN53" i="2"/>
  <c r="AX53" i="2" s="1"/>
  <c r="AN60" i="2"/>
  <c r="AX60" i="2" s="1"/>
  <c r="AN48" i="2"/>
  <c r="AX48" i="2" s="1"/>
  <c r="AN44" i="2"/>
  <c r="AX44" i="2" s="1"/>
  <c r="AN56" i="2"/>
  <c r="AX56" i="2" s="1"/>
  <c r="AN58" i="2"/>
  <c r="AX58" i="2" s="1"/>
  <c r="AN43" i="2"/>
  <c r="AX43" i="2" s="1"/>
  <c r="AN59" i="2"/>
  <c r="AX59" i="2" s="1"/>
  <c r="AN45" i="2"/>
  <c r="AX45" i="2" s="1"/>
  <c r="AN64" i="2"/>
  <c r="AX64" i="2" s="1"/>
  <c r="AN47" i="2"/>
  <c r="AX47" i="2" s="1"/>
  <c r="AN55" i="2"/>
  <c r="AX55" i="2" s="1"/>
  <c r="AN50" i="2"/>
  <c r="AX50" i="2" s="1"/>
  <c r="AN61" i="2"/>
  <c r="AX61" i="2" s="1"/>
  <c r="AN66" i="2"/>
  <c r="AX66" i="2" s="1"/>
  <c r="AN57" i="2"/>
  <c r="AX57" i="2" s="1"/>
  <c r="AN49" i="2"/>
  <c r="AX49" i="2" s="1"/>
  <c r="AN46" i="2"/>
  <c r="AX46" i="2" s="1"/>
  <c r="AN42" i="2"/>
  <c r="AL42" i="2"/>
  <c r="AL62" i="2"/>
  <c r="AV62" i="2" s="1"/>
  <c r="AL67" i="2"/>
  <c r="AV67" i="2" s="1"/>
  <c r="AL55" i="2"/>
  <c r="AV55" i="2" s="1"/>
  <c r="AL45" i="2"/>
  <c r="AV45" i="2" s="1"/>
  <c r="AL57" i="2"/>
  <c r="AV57" i="2" s="1"/>
  <c r="AL64" i="2"/>
  <c r="AV64" i="2" s="1"/>
  <c r="AL44" i="2"/>
  <c r="AV44" i="2" s="1"/>
  <c r="AL59" i="2"/>
  <c r="AV59" i="2" s="1"/>
  <c r="AL58" i="2"/>
  <c r="AV58" i="2" s="1"/>
  <c r="AL54" i="2"/>
  <c r="AV54" i="2" s="1"/>
  <c r="AL53" i="2"/>
  <c r="AV53" i="2" s="1"/>
  <c r="AL66" i="2"/>
  <c r="AV66" i="2" s="1"/>
  <c r="AL47" i="2"/>
  <c r="AV47" i="2" s="1"/>
  <c r="AL43" i="2"/>
  <c r="AV43" i="2" s="1"/>
  <c r="AL56" i="2"/>
  <c r="AV56" i="2" s="1"/>
  <c r="AL63" i="2"/>
  <c r="AV63" i="2" s="1"/>
  <c r="AL51" i="2"/>
  <c r="AV51" i="2" s="1"/>
  <c r="AL60" i="2"/>
  <c r="AV60" i="2" s="1"/>
  <c r="AL48" i="2"/>
  <c r="AV48" i="2" s="1"/>
  <c r="AL50" i="2"/>
  <c r="AV50" i="2" s="1"/>
  <c r="AL49" i="2"/>
  <c r="AV49" i="2" s="1"/>
  <c r="AL52" i="2"/>
  <c r="AV52" i="2" s="1"/>
  <c r="AL61" i="2"/>
  <c r="AV61" i="2" s="1"/>
  <c r="AL46" i="2"/>
  <c r="AV46" i="2" s="1"/>
  <c r="AN63" i="3"/>
  <c r="AN61" i="3"/>
  <c r="AN65" i="3"/>
  <c r="AN62" i="3"/>
  <c r="AN67" i="3"/>
  <c r="AN66" i="3"/>
  <c r="AN64" i="3"/>
  <c r="AH137" i="5"/>
  <c r="AH38" i="5"/>
  <c r="AH61" i="5"/>
  <c r="AH32" i="5"/>
  <c r="AH119" i="5"/>
  <c r="AH94" i="5"/>
  <c r="AH9" i="5"/>
  <c r="AH132" i="5"/>
  <c r="AH118" i="5"/>
  <c r="AH101" i="5"/>
  <c r="AH54" i="5"/>
  <c r="AH69" i="5"/>
  <c r="AH86" i="5"/>
  <c r="AH85" i="5"/>
  <c r="AH56" i="5"/>
  <c r="AH66" i="5"/>
  <c r="AH125" i="5"/>
  <c r="AH96" i="5"/>
  <c r="AH42" i="5"/>
  <c r="AH100" i="5"/>
  <c r="AH30" i="5"/>
  <c r="AH7" i="5"/>
  <c r="AH111" i="5"/>
  <c r="AH35" i="5"/>
  <c r="AH95" i="5"/>
  <c r="AH113" i="5"/>
  <c r="AH121" i="5"/>
  <c r="AH15" i="5"/>
  <c r="AH44" i="5"/>
  <c r="AH133" i="5"/>
  <c r="AH120" i="5"/>
  <c r="AH130" i="5"/>
  <c r="AH136" i="5"/>
  <c r="AH82" i="5"/>
  <c r="AH71" i="5"/>
  <c r="AH107" i="5"/>
  <c r="AH67" i="5"/>
  <c r="AH139" i="5"/>
  <c r="AH83" i="5"/>
  <c r="AH106" i="5"/>
  <c r="AH99" i="5"/>
  <c r="AH126" i="5"/>
  <c r="AH76" i="5"/>
  <c r="AH28" i="5"/>
  <c r="AH92" i="5"/>
  <c r="AH108" i="5"/>
  <c r="AH39" i="5"/>
  <c r="AH6" i="5"/>
  <c r="AH45" i="5"/>
  <c r="AH112" i="5"/>
  <c r="AH58" i="5"/>
  <c r="AH14" i="5"/>
  <c r="AH20" i="5"/>
  <c r="AH62" i="5"/>
  <c r="AH135" i="5"/>
  <c r="AH78" i="5"/>
  <c r="AH4" i="5"/>
  <c r="AH12" i="5"/>
  <c r="AH48" i="5"/>
  <c r="AH33" i="5"/>
  <c r="AH52" i="5"/>
  <c r="AH68" i="5"/>
  <c r="AH103" i="5"/>
  <c r="AH13" i="5"/>
  <c r="AH129" i="5"/>
  <c r="AH70" i="5"/>
  <c r="AH60" i="5"/>
  <c r="AH31" i="5"/>
  <c r="AH49" i="5"/>
  <c r="AH73" i="5"/>
  <c r="AH102" i="5"/>
  <c r="AH93" i="5"/>
  <c r="AH22" i="5"/>
  <c r="AH53" i="5"/>
  <c r="AH114" i="5"/>
  <c r="AH51" i="5"/>
  <c r="AH128" i="5"/>
  <c r="AH74" i="5"/>
  <c r="AH90" i="5"/>
  <c r="AH24" i="5"/>
  <c r="AH36" i="5"/>
  <c r="AH140" i="5"/>
  <c r="AH79" i="5"/>
  <c r="AH97" i="5"/>
  <c r="AH46" i="5"/>
  <c r="AH25" i="5"/>
  <c r="AH57" i="5"/>
  <c r="AH84" i="5"/>
  <c r="AH77" i="5"/>
  <c r="AH110" i="5"/>
  <c r="AH89" i="5"/>
  <c r="AH127" i="5"/>
  <c r="AH37" i="5"/>
  <c r="AH105" i="5"/>
  <c r="AH5" i="5"/>
  <c r="AH21" i="5"/>
  <c r="AH8" i="5"/>
  <c r="AH124" i="5"/>
  <c r="AH117" i="5"/>
  <c r="AH115" i="5"/>
  <c r="AH138" i="5"/>
  <c r="AH11" i="5"/>
  <c r="AH88" i="5"/>
  <c r="AH34" i="5"/>
  <c r="AI4" i="5"/>
  <c r="AS4" i="5" s="1"/>
  <c r="AI54" i="5"/>
  <c r="AS54" i="5" s="1"/>
  <c r="AI85" i="5"/>
  <c r="AS85" i="5" s="1"/>
  <c r="AI69" i="5"/>
  <c r="AS69" i="5" s="1"/>
  <c r="AI44" i="5"/>
  <c r="AS44" i="5" s="1"/>
  <c r="AI19" i="5"/>
  <c r="AS19" i="5" s="1"/>
  <c r="AI12" i="5"/>
  <c r="AS12" i="5" s="1"/>
  <c r="AI28" i="5"/>
  <c r="AS28" i="5" s="1"/>
  <c r="AI9" i="5"/>
  <c r="AI131" i="5"/>
  <c r="AS131" i="5" s="1"/>
  <c r="AI68" i="5"/>
  <c r="AS68" i="5" s="1"/>
  <c r="AI39" i="5"/>
  <c r="AS39" i="5" s="1"/>
  <c r="AI107" i="5"/>
  <c r="AS107" i="5" s="1"/>
  <c r="AI35" i="5"/>
  <c r="AS35" i="5" s="1"/>
  <c r="AI108" i="5"/>
  <c r="AS108" i="5" s="1"/>
  <c r="AI51" i="5"/>
  <c r="AS51" i="5" s="1"/>
  <c r="AI76" i="5"/>
  <c r="AS76" i="5" s="1"/>
  <c r="AI92" i="5"/>
  <c r="AS92" i="5" s="1"/>
  <c r="AI63" i="5"/>
  <c r="AS63" i="5" s="1"/>
  <c r="AI73" i="5"/>
  <c r="AS73" i="5" s="1"/>
  <c r="AI104" i="5"/>
  <c r="AS104" i="5" s="1"/>
  <c r="AI79" i="5"/>
  <c r="AS79" i="5" s="1"/>
  <c r="AI25" i="5"/>
  <c r="AS25" i="5" s="1"/>
  <c r="AI6" i="5"/>
  <c r="AS6" i="5" s="1"/>
  <c r="AI24" i="5"/>
  <c r="AS24" i="5" s="1"/>
  <c r="AI50" i="5"/>
  <c r="AS50" i="5" s="1"/>
  <c r="AI10" i="5"/>
  <c r="AS10" i="5" s="1"/>
  <c r="AI82" i="5"/>
  <c r="AS82" i="5" s="1"/>
  <c r="AI26" i="5"/>
  <c r="AS26" i="5" s="1"/>
  <c r="AI105" i="5"/>
  <c r="AS105" i="5" s="1"/>
  <c r="AI46" i="5"/>
  <c r="AS46" i="5" s="1"/>
  <c r="AI132" i="5"/>
  <c r="AS132" i="5" s="1"/>
  <c r="AI103" i="5"/>
  <c r="AS103" i="5" s="1"/>
  <c r="AI49" i="5"/>
  <c r="AS49" i="5" s="1"/>
  <c r="AI115" i="5"/>
  <c r="AS115" i="5" s="1"/>
  <c r="AI42" i="5"/>
  <c r="AS42" i="5" s="1"/>
  <c r="AI139" i="5"/>
  <c r="AS139" i="5" s="1"/>
  <c r="AI88" i="5"/>
  <c r="AS88" i="5" s="1"/>
  <c r="AI123" i="5"/>
  <c r="AS123" i="5" s="1"/>
  <c r="AI126" i="5"/>
  <c r="AS126" i="5" s="1"/>
  <c r="AI22" i="5"/>
  <c r="AS22" i="5" s="1"/>
  <c r="AI40" i="5"/>
  <c r="AS40" i="5" s="1"/>
  <c r="AI113" i="5"/>
  <c r="AS113" i="5" s="1"/>
  <c r="AI5" i="5"/>
  <c r="AS5" i="5" s="1"/>
  <c r="AI78" i="5"/>
  <c r="AS78" i="5" s="1"/>
  <c r="AI21" i="5"/>
  <c r="AS21" i="5" s="1"/>
  <c r="AI106" i="5"/>
  <c r="AS106" i="5" s="1"/>
  <c r="AI59" i="5"/>
  <c r="AS59" i="5" s="1"/>
  <c r="AI70" i="5"/>
  <c r="AS70" i="5" s="1"/>
  <c r="AI102" i="5"/>
  <c r="AS102" i="5" s="1"/>
  <c r="AI120" i="5"/>
  <c r="AS120" i="5" s="1"/>
  <c r="AI93" i="5"/>
  <c r="AS93" i="5" s="1"/>
  <c r="AI138" i="5"/>
  <c r="AS138" i="5" s="1"/>
  <c r="AI98" i="5"/>
  <c r="AS98" i="5" s="1"/>
  <c r="AI62" i="5"/>
  <c r="AS62" i="5" s="1"/>
  <c r="AI75" i="5"/>
  <c r="AS75" i="5" s="1"/>
  <c r="AI96" i="5"/>
  <c r="AS96" i="5" s="1"/>
  <c r="AI61" i="5"/>
  <c r="AS61" i="5" s="1"/>
  <c r="AI128" i="5"/>
  <c r="AS128" i="5" s="1"/>
  <c r="AI16" i="5"/>
  <c r="AS16" i="5" s="1"/>
  <c r="AI29" i="5"/>
  <c r="AS29" i="5" s="1"/>
  <c r="AI109" i="5"/>
  <c r="AS109" i="5" s="1"/>
  <c r="AI112" i="5"/>
  <c r="AS112" i="5" s="1"/>
  <c r="AI83" i="5"/>
  <c r="AS83" i="5" s="1"/>
  <c r="AI80" i="5"/>
  <c r="AS80" i="5" s="1"/>
  <c r="AI13" i="5"/>
  <c r="AS13" i="5" s="1"/>
  <c r="AI72" i="5"/>
  <c r="AS72" i="5" s="1"/>
  <c r="AI11" i="5"/>
  <c r="AS11" i="5" s="1"/>
  <c r="AI27" i="5"/>
  <c r="AS27" i="5" s="1"/>
  <c r="AI43" i="5"/>
  <c r="AS43" i="5" s="1"/>
  <c r="AI37" i="5"/>
  <c r="AS37" i="5" s="1"/>
  <c r="AI86" i="5"/>
  <c r="AS86" i="5" s="1"/>
  <c r="AI133" i="5"/>
  <c r="AS133" i="5" s="1"/>
  <c r="AI84" i="5"/>
  <c r="AS84" i="5" s="1"/>
  <c r="AI36" i="5"/>
  <c r="AS36" i="5" s="1"/>
  <c r="AI8" i="5"/>
  <c r="AS8" i="5" s="1"/>
  <c r="AI111" i="5"/>
  <c r="AS111" i="5" s="1"/>
  <c r="AI57" i="5"/>
  <c r="AS57" i="5" s="1"/>
  <c r="AI130" i="5"/>
  <c r="AS130" i="5" s="1"/>
  <c r="AI71" i="5"/>
  <c r="AS71" i="5" s="1"/>
  <c r="AI17" i="5"/>
  <c r="AS17" i="5" s="1"/>
  <c r="AI87" i="5"/>
  <c r="AS87" i="5" s="1"/>
  <c r="AI33" i="5"/>
  <c r="AS33" i="5" s="1"/>
  <c r="AI20" i="5"/>
  <c r="AS20" i="5" s="1"/>
  <c r="AI64" i="5"/>
  <c r="AS64" i="5" s="1"/>
  <c r="AI100" i="5"/>
  <c r="AS100" i="5" s="1"/>
  <c r="AI118" i="5"/>
  <c r="AS118" i="5" s="1"/>
  <c r="AI136" i="5"/>
  <c r="AS136" i="5" s="1"/>
  <c r="AI99" i="5"/>
  <c r="AS99" i="5" s="1"/>
  <c r="AI60" i="5"/>
  <c r="AS60" i="5" s="1"/>
  <c r="AI121" i="5"/>
  <c r="AS121" i="5" s="1"/>
  <c r="AI58" i="5"/>
  <c r="AS58" i="5" s="1"/>
  <c r="AI135" i="5"/>
  <c r="AS135" i="5" s="1"/>
  <c r="AI81" i="5"/>
  <c r="AS81" i="5" s="1"/>
  <c r="AI97" i="5"/>
  <c r="AS97" i="5" s="1"/>
  <c r="AI31" i="5"/>
  <c r="AS31" i="5" s="1"/>
  <c r="AG13" i="3"/>
  <c r="AQ13" i="3" s="1"/>
  <c r="AG7" i="3"/>
  <c r="AQ7" i="3" s="1"/>
  <c r="AG12" i="3"/>
  <c r="AQ12" i="3" s="1"/>
  <c r="AG6" i="3"/>
  <c r="AQ6" i="3" s="1"/>
  <c r="AG14" i="3"/>
  <c r="AQ14" i="3" s="1"/>
  <c r="AG15" i="3"/>
  <c r="AQ15" i="3" s="1"/>
  <c r="AG16" i="3"/>
  <c r="AQ16" i="3" s="1"/>
  <c r="AG8" i="3"/>
  <c r="AQ8" i="3" s="1"/>
  <c r="AG11" i="3"/>
  <c r="AQ11" i="3" s="1"/>
  <c r="AG236" i="4"/>
  <c r="AG243" i="4"/>
  <c r="AG239" i="4"/>
  <c r="AG242" i="4"/>
  <c r="AG246" i="4"/>
  <c r="AG144" i="2"/>
  <c r="AQ144" i="2" s="1"/>
  <c r="AG149" i="2"/>
  <c r="AQ149" i="2" s="1"/>
  <c r="AG148" i="2"/>
  <c r="AG142" i="2"/>
  <c r="AG146" i="2"/>
  <c r="AG147" i="2"/>
  <c r="AQ147" i="2" s="1"/>
  <c r="AG145" i="2"/>
  <c r="AG141" i="2"/>
  <c r="AQ141" i="2" s="1"/>
  <c r="AG143" i="2"/>
  <c r="AQ143" i="2" s="1"/>
  <c r="AV157" i="5"/>
  <c r="AX156" i="5"/>
  <c r="AE70" i="5"/>
  <c r="AL126" i="5"/>
  <c r="AV126" i="5" s="1"/>
  <c r="AE13" i="5"/>
  <c r="AI95" i="5"/>
  <c r="AS95" i="5" s="1"/>
  <c r="AF133" i="5"/>
  <c r="AP133" i="5" s="1"/>
  <c r="AH19" i="5"/>
  <c r="AK47" i="5"/>
  <c r="AU47" i="5" s="1"/>
  <c r="AF130" i="5"/>
  <c r="AP130" i="5" s="1"/>
  <c r="AH16" i="5"/>
  <c r="AM46" i="5"/>
  <c r="AW46" i="5" s="1"/>
  <c r="AK88" i="5"/>
  <c r="AU88" i="5" s="1"/>
  <c r="AL102" i="5"/>
  <c r="AV102" i="5" s="1"/>
  <c r="AH123" i="5"/>
  <c r="AI65" i="5"/>
  <c r="AS65" i="5" s="1"/>
  <c r="AM78" i="5"/>
  <c r="AW78" i="5" s="1"/>
  <c r="AF100" i="5"/>
  <c r="AP100" i="5" s="1"/>
  <c r="AI47" i="5"/>
  <c r="AS47" i="5" s="1"/>
  <c r="AI124" i="5"/>
  <c r="AS124" i="5" s="1"/>
  <c r="AK10" i="5"/>
  <c r="AU10" i="5" s="1"/>
  <c r="AM121" i="5"/>
  <c r="AW121" i="5" s="1"/>
  <c r="AM127" i="5"/>
  <c r="AH109" i="5"/>
  <c r="AV179" i="4"/>
  <c r="AW122" i="4"/>
  <c r="AH134" i="5"/>
  <c r="AH47" i="5"/>
  <c r="AI89" i="5"/>
  <c r="AS89" i="5" s="1"/>
  <c r="AM43" i="5"/>
  <c r="AE35" i="5"/>
  <c r="AL27" i="3"/>
  <c r="AV27" i="3" s="1"/>
  <c r="AL7" i="3"/>
  <c r="AV7" i="3" s="1"/>
  <c r="AG96" i="2"/>
  <c r="AQ96" i="2" s="1"/>
  <c r="AM99" i="3"/>
  <c r="AW99" i="3" s="1"/>
  <c r="AI101" i="5"/>
  <c r="AS101" i="5" s="1"/>
  <c r="AH17" i="5"/>
  <c r="AL76" i="3"/>
  <c r="AV76" i="3" s="1"/>
  <c r="AI32" i="5"/>
  <c r="AS32" i="5" s="1"/>
  <c r="AJ31" i="2"/>
  <c r="AT31" i="2" s="1"/>
  <c r="AL63" i="5"/>
  <c r="AV63" i="5" s="1"/>
  <c r="AN54" i="2"/>
  <c r="AX54" i="2" s="1"/>
  <c r="AL113" i="3"/>
  <c r="AV113" i="3" s="1"/>
  <c r="AJ34" i="2"/>
  <c r="AT34" i="2" s="1"/>
  <c r="AG241" i="4"/>
  <c r="AL117" i="3"/>
  <c r="AV117" i="3" s="1"/>
  <c r="AN83" i="2"/>
  <c r="AM50" i="2"/>
  <c r="AW50" i="2" s="1"/>
  <c r="AK33" i="5"/>
  <c r="AK68" i="5"/>
  <c r="AU68" i="5" s="1"/>
  <c r="AK137" i="5"/>
  <c r="AU137" i="5" s="1"/>
  <c r="AK126" i="5"/>
  <c r="AU126" i="5" s="1"/>
  <c r="AK14" i="5"/>
  <c r="AU14" i="5" s="1"/>
  <c r="AK73" i="5"/>
  <c r="AU73" i="5" s="1"/>
  <c r="AK98" i="5"/>
  <c r="AU98" i="5" s="1"/>
  <c r="AK34" i="5"/>
  <c r="AU34" i="5" s="1"/>
  <c r="AK30" i="5"/>
  <c r="AU30" i="5" s="1"/>
  <c r="AK62" i="5"/>
  <c r="AU62" i="5" s="1"/>
  <c r="AK35" i="5"/>
  <c r="AU35" i="5" s="1"/>
  <c r="AK46" i="5"/>
  <c r="AU46" i="5" s="1"/>
  <c r="AK124" i="5"/>
  <c r="AU124" i="5" s="1"/>
  <c r="AK114" i="5"/>
  <c r="AU114" i="5" s="1"/>
  <c r="AK91" i="5"/>
  <c r="AU91" i="5" s="1"/>
  <c r="AK44" i="5"/>
  <c r="AU44" i="5" s="1"/>
  <c r="AK74" i="5"/>
  <c r="AK135" i="5"/>
  <c r="AU135" i="5" s="1"/>
  <c r="AK72" i="5"/>
  <c r="AU72" i="5" s="1"/>
  <c r="AK95" i="5"/>
  <c r="AU95" i="5" s="1"/>
  <c r="AK111" i="5"/>
  <c r="AU111" i="5" s="1"/>
  <c r="AK45" i="5"/>
  <c r="AU45" i="5" s="1"/>
  <c r="AK18" i="5"/>
  <c r="AU18" i="5" s="1"/>
  <c r="AK131" i="5"/>
  <c r="AU131" i="5" s="1"/>
  <c r="AK110" i="5"/>
  <c r="AU110" i="5" s="1"/>
  <c r="AK121" i="5"/>
  <c r="AU121" i="5" s="1"/>
  <c r="AK92" i="5"/>
  <c r="AU92" i="5" s="1"/>
  <c r="AK12" i="5"/>
  <c r="AU12" i="5" s="1"/>
  <c r="AK58" i="5"/>
  <c r="AU58" i="5" s="1"/>
  <c r="AK19" i="5"/>
  <c r="AU19" i="5" s="1"/>
  <c r="AK67" i="5"/>
  <c r="AU67" i="5" s="1"/>
  <c r="AK78" i="5"/>
  <c r="AU78" i="5" s="1"/>
  <c r="AK60" i="5"/>
  <c r="AU60" i="5" s="1"/>
  <c r="AK82" i="5"/>
  <c r="AU82" i="5" s="1"/>
  <c r="AK53" i="5"/>
  <c r="AU53" i="5" s="1"/>
  <c r="AK102" i="5"/>
  <c r="AU102" i="5" s="1"/>
  <c r="AK94" i="5"/>
  <c r="AU94" i="5" s="1"/>
  <c r="AK6" i="5"/>
  <c r="AU6" i="5" s="1"/>
  <c r="AK140" i="5"/>
  <c r="AU140" i="5" s="1"/>
  <c r="AK122" i="5"/>
  <c r="AU122" i="5" s="1"/>
  <c r="AK51" i="5"/>
  <c r="AU51" i="5" s="1"/>
  <c r="AK90" i="5"/>
  <c r="AU90" i="5" s="1"/>
  <c r="AK108" i="5"/>
  <c r="AU108" i="5" s="1"/>
  <c r="AK106" i="5"/>
  <c r="AU106" i="5" s="1"/>
  <c r="AK77" i="5"/>
  <c r="AU77" i="5" s="1"/>
  <c r="AK87" i="5"/>
  <c r="AU87" i="5" s="1"/>
  <c r="AK59" i="5"/>
  <c r="AU59" i="5" s="1"/>
  <c r="AK93" i="5"/>
  <c r="AU93" i="5" s="1"/>
  <c r="AK39" i="5"/>
  <c r="AK64" i="5"/>
  <c r="AU64" i="5" s="1"/>
  <c r="AK24" i="5"/>
  <c r="AU24" i="5" s="1"/>
  <c r="AK96" i="5"/>
  <c r="AU96" i="5" s="1"/>
  <c r="AK40" i="5"/>
  <c r="AU40" i="5" s="1"/>
  <c r="AK119" i="5"/>
  <c r="AU119" i="5" s="1"/>
  <c r="AK83" i="5"/>
  <c r="AU83" i="5" s="1"/>
  <c r="AK36" i="5"/>
  <c r="AU36" i="5" s="1"/>
  <c r="AK54" i="5"/>
  <c r="AU54" i="5" s="1"/>
  <c r="AK117" i="5"/>
  <c r="AU117" i="5" s="1"/>
  <c r="AK63" i="5"/>
  <c r="AU63" i="5" s="1"/>
  <c r="AK115" i="5"/>
  <c r="AU115" i="5" s="1"/>
  <c r="AK57" i="5"/>
  <c r="AU57" i="5" s="1"/>
  <c r="AK4" i="5"/>
  <c r="AK56" i="5"/>
  <c r="AU56" i="5" s="1"/>
  <c r="AK84" i="5"/>
  <c r="AU84" i="5" s="1"/>
  <c r="AK129" i="5"/>
  <c r="AU129" i="5" s="1"/>
  <c r="AK116" i="5"/>
  <c r="AU116" i="5" s="1"/>
  <c r="AK134" i="5"/>
  <c r="AU134" i="5" s="1"/>
  <c r="AK17" i="5"/>
  <c r="AU17" i="5" s="1"/>
  <c r="AK127" i="5"/>
  <c r="AU127" i="5" s="1"/>
  <c r="AK123" i="5"/>
  <c r="AU123" i="5" s="1"/>
  <c r="AK81" i="5"/>
  <c r="AU81" i="5" s="1"/>
  <c r="AK52" i="5"/>
  <c r="AU52" i="5" s="1"/>
  <c r="AK70" i="5"/>
  <c r="AU70" i="5" s="1"/>
  <c r="AK113" i="5"/>
  <c r="AU113" i="5" s="1"/>
  <c r="AK9" i="5"/>
  <c r="AU9" i="5" s="1"/>
  <c r="AK25" i="5"/>
  <c r="AU25" i="5" s="1"/>
  <c r="AK139" i="5"/>
  <c r="AU139" i="5" s="1"/>
  <c r="AK5" i="5"/>
  <c r="AU5" i="5" s="1"/>
  <c r="AK28" i="5"/>
  <c r="AU28" i="5" s="1"/>
  <c r="AK66" i="5"/>
  <c r="AU66" i="5" s="1"/>
  <c r="AK133" i="5"/>
  <c r="AU133" i="5" s="1"/>
  <c r="AK79" i="5"/>
  <c r="AU79" i="5" s="1"/>
  <c r="AK16" i="5"/>
  <c r="AU16" i="5" s="1"/>
  <c r="AK99" i="5"/>
  <c r="AU99" i="5" s="1"/>
  <c r="AK105" i="5"/>
  <c r="AU105" i="5" s="1"/>
  <c r="AK49" i="5"/>
  <c r="AU49" i="5" s="1"/>
  <c r="AK97" i="5"/>
  <c r="AU97" i="5" s="1"/>
  <c r="AK100" i="5"/>
  <c r="AU100" i="5" s="1"/>
  <c r="AK41" i="5"/>
  <c r="AU41" i="5" s="1"/>
  <c r="AK69" i="5"/>
  <c r="AU69" i="5" s="1"/>
  <c r="AK22" i="5"/>
  <c r="AU22" i="5" s="1"/>
  <c r="AK130" i="5"/>
  <c r="AU130" i="5" s="1"/>
  <c r="AK61" i="5"/>
  <c r="AU61" i="5" s="1"/>
  <c r="AK7" i="5"/>
  <c r="AU7" i="5" s="1"/>
  <c r="AK80" i="5"/>
  <c r="AU80" i="5" s="1"/>
  <c r="AK21" i="5"/>
  <c r="AU21" i="5" s="1"/>
  <c r="AK37" i="5"/>
  <c r="AU37" i="5" s="1"/>
  <c r="AJ40" i="2"/>
  <c r="AK40" i="2" s="1"/>
  <c r="AU40" i="2" s="1"/>
  <c r="AJ12" i="2"/>
  <c r="AT12" i="2" s="1"/>
  <c r="AJ11" i="2"/>
  <c r="AT11" i="2" s="1"/>
  <c r="AJ25" i="2"/>
  <c r="AT25" i="2" s="1"/>
  <c r="AJ39" i="2"/>
  <c r="AT39" i="2" s="1"/>
  <c r="AJ38" i="2"/>
  <c r="AT38" i="2" s="1"/>
  <c r="AJ27" i="2"/>
  <c r="AT27" i="2" s="1"/>
  <c r="AJ37" i="2"/>
  <c r="AT37" i="2" s="1"/>
  <c r="AJ32" i="2"/>
  <c r="AT32" i="2" s="1"/>
  <c r="AJ8" i="2"/>
  <c r="AT8" i="2" s="1"/>
  <c r="AJ28" i="2"/>
  <c r="AT28" i="2" s="1"/>
  <c r="AJ24" i="2"/>
  <c r="AT24" i="2" s="1"/>
  <c r="AJ10" i="2"/>
  <c r="AT10" i="2" s="1"/>
  <c r="AJ13" i="2"/>
  <c r="AT13" i="2" s="1"/>
  <c r="AJ20" i="2"/>
  <c r="AT20" i="2" s="1"/>
  <c r="AJ17" i="2"/>
  <c r="AT17" i="2" s="1"/>
  <c r="AJ21" i="2"/>
  <c r="AT21" i="2" s="1"/>
  <c r="AJ6" i="2"/>
  <c r="AT6" i="2" s="1"/>
  <c r="AJ36" i="2"/>
  <c r="AT36" i="2" s="1"/>
  <c r="AJ5" i="2"/>
  <c r="AJ22" i="2"/>
  <c r="AT22" i="2" s="1"/>
  <c r="AJ19" i="2"/>
  <c r="AT19" i="2" s="1"/>
  <c r="AJ15" i="2"/>
  <c r="AT15" i="2" s="1"/>
  <c r="AJ29" i="2"/>
  <c r="AT29" i="2" s="1"/>
  <c r="AJ33" i="2"/>
  <c r="AT33" i="2" s="1"/>
  <c r="AJ7" i="2"/>
  <c r="AT7" i="2" s="1"/>
  <c r="AJ14" i="2"/>
  <c r="AT14" i="2" s="1"/>
  <c r="AJ18" i="2"/>
  <c r="AT18" i="2" s="1"/>
  <c r="AJ23" i="2"/>
  <c r="AT23" i="2" s="1"/>
  <c r="AJ30" i="2"/>
  <c r="AT30" i="2" s="1"/>
  <c r="AJ16" i="2"/>
  <c r="AT16" i="2" s="1"/>
  <c r="AJ35" i="2"/>
  <c r="AT35" i="2" s="1"/>
  <c r="AE134" i="5"/>
  <c r="AK32" i="5"/>
  <c r="AU32" i="5" s="1"/>
  <c r="AK107" i="5"/>
  <c r="AU107" i="5" s="1"/>
  <c r="AL55" i="5"/>
  <c r="AV55" i="5" s="1"/>
  <c r="AL111" i="5"/>
  <c r="AV111" i="5" s="1"/>
  <c r="AE43" i="5"/>
  <c r="AW152" i="4"/>
  <c r="AK29" i="5"/>
  <c r="AU29" i="5" s="1"/>
  <c r="AE45" i="5"/>
  <c r="AK13" i="5"/>
  <c r="AU13" i="5" s="1"/>
  <c r="AW210" i="4"/>
  <c r="AJ53" i="3"/>
  <c r="AT53" i="3" s="1"/>
  <c r="AJ26" i="2"/>
  <c r="AT26" i="2" s="1"/>
  <c r="AK27" i="5"/>
  <c r="AU27" i="5" s="1"/>
  <c r="AV218" i="4"/>
  <c r="AV162" i="4"/>
  <c r="AE44" i="5"/>
  <c r="AM94" i="2"/>
  <c r="AW94" i="2" s="1"/>
  <c r="AM135" i="2"/>
  <c r="AW135" i="2" s="1"/>
  <c r="AM79" i="2"/>
  <c r="AW79" i="2" s="1"/>
  <c r="AM89" i="2"/>
  <c r="AW89" i="2" s="1"/>
  <c r="AM123" i="2"/>
  <c r="AW123" i="2" s="1"/>
  <c r="AM69" i="2"/>
  <c r="AM98" i="2"/>
  <c r="AW98" i="2" s="1"/>
  <c r="AM109" i="2"/>
  <c r="AW109" i="2" s="1"/>
  <c r="AM124" i="2"/>
  <c r="AW124" i="2" s="1"/>
  <c r="AM73" i="2"/>
  <c r="AW73" i="2" s="1"/>
  <c r="AM105" i="2"/>
  <c r="AW105" i="2" s="1"/>
  <c r="AM91" i="2"/>
  <c r="AW91" i="2" s="1"/>
  <c r="AM88" i="2"/>
  <c r="AW88" i="2" s="1"/>
  <c r="AM90" i="2"/>
  <c r="AW90" i="2" s="1"/>
  <c r="AM87" i="2"/>
  <c r="AW87" i="2" s="1"/>
  <c r="AM96" i="2"/>
  <c r="AW96" i="2" s="1"/>
  <c r="AM133" i="2"/>
  <c r="AW133" i="2" s="1"/>
  <c r="AM101" i="2"/>
  <c r="AW101" i="2" s="1"/>
  <c r="AM118" i="2"/>
  <c r="AW118" i="2" s="1"/>
  <c r="AM70" i="2"/>
  <c r="AW70" i="2" s="1"/>
  <c r="AM132" i="2"/>
  <c r="AW132" i="2" s="1"/>
  <c r="AM78" i="2"/>
  <c r="AW78" i="2" s="1"/>
  <c r="AM77" i="2"/>
  <c r="AW77" i="2" s="1"/>
  <c r="AM75" i="2"/>
  <c r="AW75" i="2" s="1"/>
  <c r="AM102" i="2"/>
  <c r="AW102" i="2" s="1"/>
  <c r="AM74" i="2"/>
  <c r="AW74" i="2" s="1"/>
  <c r="AM138" i="2"/>
  <c r="AW138" i="2" s="1"/>
  <c r="AM76" i="2"/>
  <c r="AW76" i="2" s="1"/>
  <c r="AM134" i="2"/>
  <c r="AW134" i="2" s="1"/>
  <c r="AM139" i="2"/>
  <c r="AW139" i="2" s="1"/>
  <c r="AM72" i="2"/>
  <c r="AW72" i="2" s="1"/>
  <c r="AM129" i="2"/>
  <c r="AW129" i="2" s="1"/>
  <c r="AM103" i="2"/>
  <c r="AW103" i="2" s="1"/>
  <c r="AM108" i="2"/>
  <c r="AW108" i="2" s="1"/>
  <c r="AM81" i="2"/>
  <c r="AW81" i="2" s="1"/>
  <c r="AM131" i="2"/>
  <c r="AW131" i="2" s="1"/>
  <c r="AM122" i="2"/>
  <c r="AW122" i="2" s="1"/>
  <c r="AM82" i="2"/>
  <c r="AW82" i="2" s="1"/>
  <c r="AM127" i="2"/>
  <c r="AW127" i="2" s="1"/>
  <c r="AM110" i="2"/>
  <c r="AW110" i="2" s="1"/>
  <c r="AM113" i="2"/>
  <c r="AW113" i="2" s="1"/>
  <c r="AM121" i="2"/>
  <c r="AW121" i="2" s="1"/>
  <c r="AM99" i="2"/>
  <c r="AW99" i="2" s="1"/>
  <c r="AM114" i="2"/>
  <c r="AW114" i="2" s="1"/>
  <c r="AM84" i="2"/>
  <c r="AW84" i="2" s="1"/>
  <c r="AM117" i="2"/>
  <c r="AW117" i="2" s="1"/>
  <c r="AM97" i="2"/>
  <c r="AW97" i="2" s="1"/>
  <c r="AM85" i="2"/>
  <c r="AW85" i="2" s="1"/>
  <c r="AM119" i="2"/>
  <c r="AW119" i="2" s="1"/>
  <c r="AM130" i="2"/>
  <c r="AW130" i="2" s="1"/>
  <c r="AM95" i="2"/>
  <c r="AW95" i="2" s="1"/>
  <c r="AM100" i="2"/>
  <c r="AW100" i="2" s="1"/>
  <c r="AM120" i="2"/>
  <c r="AW120" i="2" s="1"/>
  <c r="AM111" i="2"/>
  <c r="AW111" i="2" s="1"/>
  <c r="AM128" i="2"/>
  <c r="AW128" i="2" s="1"/>
  <c r="AM71" i="2"/>
  <c r="AW71" i="2" s="1"/>
  <c r="AM80" i="2"/>
  <c r="AW80" i="2" s="1"/>
  <c r="AM83" i="2"/>
  <c r="AW83" i="2" s="1"/>
  <c r="AM93" i="2"/>
  <c r="AW93" i="2" s="1"/>
  <c r="AM137" i="2"/>
  <c r="AW137" i="2" s="1"/>
  <c r="AM107" i="2"/>
  <c r="AW107" i="2" s="1"/>
  <c r="AM104" i="2"/>
  <c r="AW104" i="2" s="1"/>
  <c r="AM106" i="2"/>
  <c r="AW106" i="2" s="1"/>
  <c r="AM116" i="2"/>
  <c r="AW116" i="2" s="1"/>
  <c r="AJ63" i="3"/>
  <c r="AJ66" i="3"/>
  <c r="AJ67" i="3"/>
  <c r="AJ62" i="3"/>
  <c r="AJ61" i="3"/>
  <c r="AJ64" i="3"/>
  <c r="AJ65" i="3"/>
  <c r="AG67" i="3"/>
  <c r="AQ67" i="3" s="1"/>
  <c r="AG64" i="3"/>
  <c r="AQ64" i="3" s="1"/>
  <c r="AG65" i="3"/>
  <c r="AQ65" i="3" s="1"/>
  <c r="AG61" i="3"/>
  <c r="AQ61" i="3" s="1"/>
  <c r="AG66" i="3"/>
  <c r="AQ66" i="3" s="1"/>
  <c r="AG62" i="3"/>
  <c r="AQ62" i="3" s="1"/>
  <c r="AF15" i="3"/>
  <c r="AF12" i="3"/>
  <c r="AF14" i="3"/>
  <c r="AF7" i="3"/>
  <c r="AP7" i="3" s="1"/>
  <c r="AF8" i="3"/>
  <c r="AF9" i="3"/>
  <c r="AP9" i="3" s="1"/>
  <c r="AF10" i="3"/>
  <c r="AP10" i="3" s="1"/>
  <c r="AF16" i="3"/>
  <c r="AF6" i="3"/>
  <c r="AF237" i="4"/>
  <c r="AP237" i="4" s="1"/>
  <c r="AF235" i="4"/>
  <c r="AF246" i="4"/>
  <c r="AP246" i="4" s="1"/>
  <c r="AF243" i="4"/>
  <c r="AP243" i="4" s="1"/>
  <c r="AF242" i="4"/>
  <c r="AP242" i="4" s="1"/>
  <c r="AF245" i="4"/>
  <c r="AP245" i="4" s="1"/>
  <c r="AF236" i="4"/>
  <c r="AP236" i="4" s="1"/>
  <c r="AF239" i="4"/>
  <c r="AP239" i="4" s="1"/>
  <c r="AJ142" i="2"/>
  <c r="AJ146" i="2"/>
  <c r="AT146" i="2" s="1"/>
  <c r="AJ147" i="2"/>
  <c r="AT147" i="2" s="1"/>
  <c r="AJ143" i="2"/>
  <c r="AJ144" i="2"/>
  <c r="AJ149" i="2"/>
  <c r="AJ141" i="2"/>
  <c r="AT141" i="2" s="1"/>
  <c r="AJ145" i="2"/>
  <c r="AT145" i="2" s="1"/>
  <c r="AJ165" i="2"/>
  <c r="AJ166" i="2"/>
  <c r="AT166" i="2" s="1"/>
  <c r="AJ161" i="2"/>
  <c r="AK161" i="2" s="1"/>
  <c r="AU161" i="2" s="1"/>
  <c r="AJ162" i="2"/>
  <c r="AT162" i="2" s="1"/>
  <c r="AJ160" i="2"/>
  <c r="AT160" i="2" s="1"/>
  <c r="AJ157" i="2"/>
  <c r="AT157" i="2" s="1"/>
  <c r="AJ171" i="2"/>
  <c r="AJ170" i="2"/>
  <c r="AJ164" i="2"/>
  <c r="AJ167" i="2"/>
  <c r="AT167" i="2" s="1"/>
  <c r="AJ173" i="2"/>
  <c r="AJ172" i="2"/>
  <c r="AT172" i="2" s="1"/>
  <c r="AJ155" i="2"/>
  <c r="AJ156" i="2"/>
  <c r="AT156" i="2" s="1"/>
  <c r="AJ158" i="2"/>
  <c r="AT158" i="2" s="1"/>
  <c r="AJ168" i="2"/>
  <c r="AT168" i="2" s="1"/>
  <c r="AJ154" i="2"/>
  <c r="AT154" i="2" s="1"/>
  <c r="AJ169" i="2"/>
  <c r="AT169" i="2" s="1"/>
  <c r="AJ159" i="2"/>
  <c r="AJ163" i="2"/>
  <c r="AF144" i="2"/>
  <c r="AP144" i="2" s="1"/>
  <c r="AF145" i="2"/>
  <c r="AP145" i="2" s="1"/>
  <c r="AF143" i="2"/>
  <c r="AP143" i="2" s="1"/>
  <c r="AF146" i="2"/>
  <c r="AP146" i="2" s="1"/>
  <c r="AF149" i="2"/>
  <c r="AP149" i="2" s="1"/>
  <c r="AF148" i="2"/>
  <c r="AP148" i="2" s="1"/>
  <c r="AF147" i="2"/>
  <c r="AP147" i="2" s="1"/>
  <c r="AF142" i="2"/>
  <c r="AP142" i="2" s="1"/>
  <c r="AF141" i="2"/>
  <c r="AP141" i="2" s="1"/>
  <c r="AX155" i="5"/>
  <c r="AM126" i="5"/>
  <c r="AK48" i="5"/>
  <c r="AU48" i="5" s="1"/>
  <c r="AH98" i="5"/>
  <c r="AE67" i="5"/>
  <c r="AK104" i="5"/>
  <c r="AU104" i="5" s="1"/>
  <c r="AE133" i="5"/>
  <c r="AK101" i="5"/>
  <c r="AU101" i="5" s="1"/>
  <c r="AI18" i="5"/>
  <c r="AS18" i="5" s="1"/>
  <c r="AL28" i="5"/>
  <c r="AV28" i="5" s="1"/>
  <c r="AE102" i="5"/>
  <c r="AK136" i="5"/>
  <c r="AU136" i="5" s="1"/>
  <c r="AM22" i="5"/>
  <c r="AW22" i="5" s="1"/>
  <c r="AE37" i="5"/>
  <c r="AK71" i="5"/>
  <c r="AU71" i="5" s="1"/>
  <c r="AM139" i="5"/>
  <c r="AF26" i="5"/>
  <c r="AP26" i="5" s="1"/>
  <c r="AE96" i="5"/>
  <c r="AE124" i="5"/>
  <c r="AF14" i="5"/>
  <c r="AP14" i="5" s="1"/>
  <c r="AV150" i="4"/>
  <c r="AM80" i="5"/>
  <c r="AI77" i="5"/>
  <c r="AS77" i="5" s="1"/>
  <c r="AI67" i="5"/>
  <c r="AS67" i="5" s="1"/>
  <c r="AM53" i="5"/>
  <c r="AI15" i="5"/>
  <c r="AS15" i="5" s="1"/>
  <c r="AE8" i="5"/>
  <c r="AK23" i="5"/>
  <c r="AU23" i="5" s="1"/>
  <c r="AI55" i="5"/>
  <c r="AS55" i="5" s="1"/>
  <c r="AM104" i="5"/>
  <c r="AL49" i="3"/>
  <c r="AV49" i="3" s="1"/>
  <c r="AH41" i="5"/>
  <c r="AI91" i="5"/>
  <c r="AS91" i="5" s="1"/>
  <c r="AG244" i="4"/>
  <c r="AI146" i="2"/>
  <c r="AS146" i="2" s="1"/>
  <c r="AL75" i="2"/>
  <c r="AV75" i="2" s="1"/>
  <c r="AG238" i="4"/>
  <c r="AL76" i="2"/>
  <c r="AV76" i="2" s="1"/>
  <c r="AJ148" i="2"/>
  <c r="AG22" i="2"/>
  <c r="AQ22" i="2" s="1"/>
  <c r="AG111" i="2"/>
  <c r="AN50" i="3"/>
  <c r="AN146" i="2"/>
  <c r="AL237" i="4"/>
  <c r="AV237" i="4" s="1"/>
  <c r="AL242" i="4"/>
  <c r="AV242" i="4" s="1"/>
  <c r="AL235" i="4"/>
  <c r="AL246" i="4"/>
  <c r="AV246" i="4" s="1"/>
  <c r="AL238" i="4"/>
  <c r="AV238" i="4" s="1"/>
  <c r="AL241" i="4"/>
  <c r="AV241" i="4" s="1"/>
  <c r="AL244" i="4"/>
  <c r="AV244" i="4" s="1"/>
  <c r="AL240" i="4"/>
  <c r="AV240" i="4" s="1"/>
  <c r="AL236" i="4"/>
  <c r="AV236" i="4" s="1"/>
  <c r="AF20" i="2"/>
  <c r="AP20" i="2" s="1"/>
  <c r="AF21" i="2"/>
  <c r="AF8" i="2"/>
  <c r="AP8" i="2" s="1"/>
  <c r="AF29" i="2"/>
  <c r="AF28" i="2"/>
  <c r="AF17" i="2"/>
  <c r="AP17" i="2" s="1"/>
  <c r="AF14" i="2"/>
  <c r="AF18" i="2"/>
  <c r="AF16" i="2"/>
  <c r="AF40" i="2"/>
  <c r="AF37" i="2"/>
  <c r="AP37" i="2" s="1"/>
  <c r="AF23" i="2"/>
  <c r="AF19" i="2"/>
  <c r="AP19" i="2" s="1"/>
  <c r="AF27" i="2"/>
  <c r="AP27" i="2" s="1"/>
  <c r="AF26" i="2"/>
  <c r="AF24" i="2"/>
  <c r="AP24" i="2" s="1"/>
  <c r="AF33" i="2"/>
  <c r="AF36" i="2"/>
  <c r="AF32" i="2"/>
  <c r="AF15" i="2"/>
  <c r="AP15" i="2" s="1"/>
  <c r="AF39" i="2"/>
  <c r="AF25" i="2"/>
  <c r="AF31" i="2"/>
  <c r="AP31" i="2" s="1"/>
  <c r="AF22" i="2"/>
  <c r="AF6" i="2"/>
  <c r="AP6" i="2" s="1"/>
  <c r="AF7" i="2"/>
  <c r="AF34" i="2"/>
  <c r="AF35" i="2"/>
  <c r="AF9" i="2"/>
  <c r="AF5" i="2"/>
  <c r="AF38" i="2"/>
  <c r="AP38" i="2" s="1"/>
  <c r="AF30" i="2"/>
  <c r="AF13" i="2"/>
  <c r="AF12" i="2"/>
  <c r="AL71" i="5"/>
  <c r="AV71" i="5" s="1"/>
  <c r="AM173" i="2"/>
  <c r="AW173" i="2" s="1"/>
  <c r="AM170" i="2"/>
  <c r="AW170" i="2" s="1"/>
  <c r="AM166" i="2"/>
  <c r="AW166" i="2" s="1"/>
  <c r="AM158" i="2"/>
  <c r="AW158" i="2" s="1"/>
  <c r="AM155" i="2"/>
  <c r="AW155" i="2" s="1"/>
  <c r="AM171" i="2"/>
  <c r="AW171" i="2" s="1"/>
  <c r="AM157" i="2"/>
  <c r="AW157" i="2" s="1"/>
  <c r="AM154" i="2"/>
  <c r="AW154" i="2" s="1"/>
  <c r="AM153" i="2"/>
  <c r="AW153" i="2" s="1"/>
  <c r="AM162" i="2"/>
  <c r="AW162" i="2" s="1"/>
  <c r="AM167" i="2"/>
  <c r="AW167" i="2" s="1"/>
  <c r="AM168" i="2"/>
  <c r="AW168" i="2" s="1"/>
  <c r="AM163" i="2"/>
  <c r="AW163" i="2" s="1"/>
  <c r="AM160" i="2"/>
  <c r="AW160" i="2" s="1"/>
  <c r="AM169" i="2"/>
  <c r="AW169" i="2" s="1"/>
  <c r="AM156" i="2"/>
  <c r="AW156" i="2" s="1"/>
  <c r="AM165" i="2"/>
  <c r="AW165" i="2" s="1"/>
  <c r="AM151" i="2"/>
  <c r="AM164" i="2"/>
  <c r="AW164" i="2" s="1"/>
  <c r="AM152" i="2"/>
  <c r="AW152" i="2" s="1"/>
  <c r="AM172" i="2"/>
  <c r="AW172" i="2" s="1"/>
  <c r="AM159" i="2"/>
  <c r="AW159" i="2" s="1"/>
  <c r="AM161" i="2"/>
  <c r="AW161" i="2" s="1"/>
  <c r="AN22" i="2"/>
  <c r="AN21" i="2"/>
  <c r="AN20" i="2"/>
  <c r="AN10" i="2"/>
  <c r="AN32" i="2"/>
  <c r="AN29" i="2"/>
  <c r="AN25" i="2"/>
  <c r="AN37" i="2"/>
  <c r="AN7" i="2"/>
  <c r="AN11" i="2"/>
  <c r="AN19" i="2"/>
  <c r="AN16" i="2"/>
  <c r="AN28" i="2"/>
  <c r="AN18" i="2"/>
  <c r="AN33" i="2"/>
  <c r="AX33" i="2" s="1"/>
  <c r="AN35" i="2"/>
  <c r="AN40" i="2"/>
  <c r="AN15" i="2"/>
  <c r="AN38" i="2"/>
  <c r="AN8" i="2"/>
  <c r="AN26" i="2"/>
  <c r="AN14" i="2"/>
  <c r="AN34" i="2"/>
  <c r="AN17" i="2"/>
  <c r="AN5" i="2"/>
  <c r="AN36" i="2"/>
  <c r="AN23" i="2"/>
  <c r="AN9" i="2"/>
  <c r="AN12" i="2"/>
  <c r="AN24" i="2"/>
  <c r="AN13" i="2"/>
  <c r="AN30" i="2"/>
  <c r="AN115" i="3"/>
  <c r="AN116" i="3"/>
  <c r="AN104" i="3"/>
  <c r="AN89" i="3"/>
  <c r="AN74" i="3"/>
  <c r="AN126" i="3"/>
  <c r="AN69" i="3"/>
  <c r="AN111" i="3"/>
  <c r="AN129" i="3"/>
  <c r="AX129" i="3" s="1"/>
  <c r="AN88" i="3"/>
  <c r="AN73" i="3"/>
  <c r="AN107" i="3"/>
  <c r="AN81" i="3"/>
  <c r="AN94" i="3"/>
  <c r="AN119" i="3"/>
  <c r="AN92" i="3"/>
  <c r="AN123" i="3"/>
  <c r="AN128" i="3"/>
  <c r="AN113" i="3"/>
  <c r="AN98" i="3"/>
  <c r="AN83" i="3"/>
  <c r="AN122" i="3"/>
  <c r="AN130" i="3"/>
  <c r="AN76" i="3"/>
  <c r="AN70" i="3"/>
  <c r="AN87" i="3"/>
  <c r="AN85" i="3"/>
  <c r="AN79" i="3"/>
  <c r="AN102" i="3"/>
  <c r="AN117" i="3"/>
  <c r="AN108" i="3"/>
  <c r="AN95" i="3"/>
  <c r="AN100" i="3"/>
  <c r="AN77" i="3"/>
  <c r="AN133" i="3"/>
  <c r="AN71" i="3"/>
  <c r="AN112" i="3"/>
  <c r="AN84" i="3"/>
  <c r="AN78" i="3"/>
  <c r="AN110" i="3"/>
  <c r="AN96" i="3"/>
  <c r="AN124" i="3"/>
  <c r="AN103" i="3"/>
  <c r="AN132" i="3"/>
  <c r="AN109" i="3"/>
  <c r="AN82" i="3"/>
  <c r="AN127" i="3"/>
  <c r="AN136" i="3"/>
  <c r="AN121" i="3"/>
  <c r="AN106" i="3"/>
  <c r="AN91" i="3"/>
  <c r="AN93" i="3"/>
  <c r="AN131" i="3"/>
  <c r="AX131" i="3" s="1"/>
  <c r="AN97" i="3"/>
  <c r="AN101" i="3"/>
  <c r="AN86" i="3"/>
  <c r="AN120" i="3"/>
  <c r="AN105" i="3"/>
  <c r="AN90" i="3"/>
  <c r="AN75" i="3"/>
  <c r="AN118" i="3"/>
  <c r="AN134" i="3"/>
  <c r="AN80" i="3"/>
  <c r="AN114" i="3"/>
  <c r="AN99" i="3"/>
  <c r="AF134" i="3"/>
  <c r="AF128" i="3"/>
  <c r="AF113" i="3"/>
  <c r="AP113" i="3" s="1"/>
  <c r="AF98" i="3"/>
  <c r="AF83" i="3"/>
  <c r="AP83" i="3" s="1"/>
  <c r="AF86" i="3"/>
  <c r="AP86" i="3" s="1"/>
  <c r="AF88" i="3"/>
  <c r="AP88" i="3" s="1"/>
  <c r="AF73" i="3"/>
  <c r="AF122" i="3"/>
  <c r="AP122" i="3" s="1"/>
  <c r="AF107" i="3"/>
  <c r="AP107" i="3" s="1"/>
  <c r="AF123" i="3"/>
  <c r="AF127" i="3"/>
  <c r="AP127" i="3" s="1"/>
  <c r="AF112" i="3"/>
  <c r="AF97" i="3"/>
  <c r="AF82" i="3"/>
  <c r="AP82" i="3" s="1"/>
  <c r="AF100" i="3"/>
  <c r="AF79" i="3"/>
  <c r="AP79" i="3" s="1"/>
  <c r="AF69" i="3"/>
  <c r="AF72" i="3"/>
  <c r="AP72" i="3" s="1"/>
  <c r="AF96" i="3"/>
  <c r="AF81" i="3"/>
  <c r="AP81" i="3" s="1"/>
  <c r="AF115" i="3"/>
  <c r="AF87" i="3"/>
  <c r="AF89" i="3"/>
  <c r="AP89" i="3" s="1"/>
  <c r="AF74" i="3"/>
  <c r="AF90" i="3"/>
  <c r="AF84" i="3"/>
  <c r="AP84" i="3" s="1"/>
  <c r="AF71" i="3"/>
  <c r="AF92" i="3"/>
  <c r="AP92" i="3" s="1"/>
  <c r="AF131" i="3"/>
  <c r="AF136" i="3"/>
  <c r="AP136" i="3" s="1"/>
  <c r="AF121" i="3"/>
  <c r="AF106" i="3"/>
  <c r="AP106" i="3" s="1"/>
  <c r="AF91" i="3"/>
  <c r="AP91" i="3" s="1"/>
  <c r="AF101" i="3"/>
  <c r="AF108" i="3"/>
  <c r="AF130" i="3"/>
  <c r="AF111" i="3"/>
  <c r="AF132" i="3"/>
  <c r="AH132" i="3" s="1"/>
  <c r="AR132" i="3" s="1"/>
  <c r="AF118" i="3"/>
  <c r="AF124" i="3"/>
  <c r="AP124" i="3" s="1"/>
  <c r="AF78" i="3"/>
  <c r="AP78" i="3" s="1"/>
  <c r="AF104" i="3"/>
  <c r="AP104" i="3" s="1"/>
  <c r="AF103" i="3"/>
  <c r="AF126" i="3"/>
  <c r="AP126" i="3" s="1"/>
  <c r="AF119" i="3"/>
  <c r="AP119" i="3" s="1"/>
  <c r="AF77" i="3"/>
  <c r="AF117" i="3"/>
  <c r="AF94" i="3"/>
  <c r="AF75" i="3"/>
  <c r="AF135" i="3"/>
  <c r="AP135" i="3" s="1"/>
  <c r="AF109" i="3"/>
  <c r="AF102" i="3"/>
  <c r="AP102" i="3" s="1"/>
  <c r="AF85" i="3"/>
  <c r="AF76" i="3"/>
  <c r="AP76" i="3" s="1"/>
  <c r="AF80" i="3"/>
  <c r="AP80" i="3" s="1"/>
  <c r="AF70" i="3"/>
  <c r="AP70" i="3" s="1"/>
  <c r="AF110" i="3"/>
  <c r="AP110" i="3" s="1"/>
  <c r="AF93" i="3"/>
  <c r="AF125" i="3"/>
  <c r="AF105" i="3"/>
  <c r="AF133" i="3"/>
  <c r="AF129" i="3"/>
  <c r="AP129" i="3" s="1"/>
  <c r="AF114" i="3"/>
  <c r="AF99" i="3"/>
  <c r="AP99" i="3" s="1"/>
  <c r="AM23" i="3"/>
  <c r="AW23" i="3" s="1"/>
  <c r="AM57" i="3"/>
  <c r="AW57" i="3" s="1"/>
  <c r="AM51" i="3"/>
  <c r="AW51" i="3" s="1"/>
  <c r="AM30" i="3"/>
  <c r="AW30" i="3" s="1"/>
  <c r="AM44" i="3"/>
  <c r="AW44" i="3" s="1"/>
  <c r="AM52" i="3"/>
  <c r="AW52" i="3" s="1"/>
  <c r="AM54" i="3"/>
  <c r="AW54" i="3" s="1"/>
  <c r="AM21" i="3"/>
  <c r="AW21" i="3" s="1"/>
  <c r="AM20" i="3"/>
  <c r="AW20" i="3" s="1"/>
  <c r="AM36" i="3"/>
  <c r="AW36" i="3" s="1"/>
  <c r="AM39" i="3"/>
  <c r="AW39" i="3" s="1"/>
  <c r="AM58" i="3"/>
  <c r="AW58" i="3" s="1"/>
  <c r="AM27" i="3"/>
  <c r="AW27" i="3" s="1"/>
  <c r="AM45" i="3"/>
  <c r="AW45" i="3" s="1"/>
  <c r="AM28" i="3"/>
  <c r="AW28" i="3" s="1"/>
  <c r="AM38" i="3"/>
  <c r="AW38" i="3" s="1"/>
  <c r="AM37" i="3"/>
  <c r="AW37" i="3" s="1"/>
  <c r="AM46" i="3"/>
  <c r="AW46" i="3" s="1"/>
  <c r="AM24" i="3"/>
  <c r="AW24" i="3" s="1"/>
  <c r="AM53" i="3"/>
  <c r="AW53" i="3" s="1"/>
  <c r="AM48" i="3"/>
  <c r="AW48" i="3" s="1"/>
  <c r="AM33" i="3"/>
  <c r="AW33" i="3" s="1"/>
  <c r="AM18" i="3"/>
  <c r="AM59" i="3"/>
  <c r="AW59" i="3" s="1"/>
  <c r="AM42" i="3"/>
  <c r="AW42" i="3" s="1"/>
  <c r="AM31" i="3"/>
  <c r="AW31" i="3" s="1"/>
  <c r="AM35" i="3"/>
  <c r="AW35" i="3" s="1"/>
  <c r="AM22" i="3"/>
  <c r="AW22" i="3" s="1"/>
  <c r="AM56" i="3"/>
  <c r="AW56" i="3" s="1"/>
  <c r="AM34" i="3"/>
  <c r="AW34" i="3" s="1"/>
  <c r="AM43" i="3"/>
  <c r="AW43" i="3" s="1"/>
  <c r="AM19" i="3"/>
  <c r="AW19" i="3" s="1"/>
  <c r="AM50" i="3"/>
  <c r="AW50" i="3" s="1"/>
  <c r="AM55" i="3"/>
  <c r="AW55" i="3" s="1"/>
  <c r="AM40" i="3"/>
  <c r="AW40" i="3" s="1"/>
  <c r="AM25" i="3"/>
  <c r="AW25" i="3" s="1"/>
  <c r="AM49" i="3"/>
  <c r="AW49" i="3" s="1"/>
  <c r="AL124" i="2"/>
  <c r="AV124" i="2" s="1"/>
  <c r="AL84" i="2"/>
  <c r="AV84" i="2" s="1"/>
  <c r="AL136" i="2"/>
  <c r="AV136" i="2" s="1"/>
  <c r="AL81" i="2"/>
  <c r="AV81" i="2" s="1"/>
  <c r="AL80" i="2"/>
  <c r="AV80" i="2" s="1"/>
  <c r="AL89" i="2"/>
  <c r="AV89" i="2" s="1"/>
  <c r="AL86" i="2"/>
  <c r="AV86" i="2" s="1"/>
  <c r="AL126" i="2"/>
  <c r="AV126" i="2" s="1"/>
  <c r="AL94" i="2"/>
  <c r="AV94" i="2" s="1"/>
  <c r="AL111" i="2"/>
  <c r="AV111" i="2" s="1"/>
  <c r="AL125" i="2"/>
  <c r="AV125" i="2" s="1"/>
  <c r="AL71" i="2"/>
  <c r="AV71" i="2" s="1"/>
  <c r="AL113" i="2"/>
  <c r="AV113" i="2" s="1"/>
  <c r="AL95" i="2"/>
  <c r="AV95" i="2" s="1"/>
  <c r="AL74" i="2"/>
  <c r="AV74" i="2" s="1"/>
  <c r="AL115" i="2"/>
  <c r="AV115" i="2" s="1"/>
  <c r="AL93" i="2"/>
  <c r="AV93" i="2" s="1"/>
  <c r="AL127" i="2"/>
  <c r="AV127" i="2" s="1"/>
  <c r="AL135" i="2"/>
  <c r="AV135" i="2" s="1"/>
  <c r="AL130" i="2"/>
  <c r="AV130" i="2" s="1"/>
  <c r="AL87" i="2"/>
  <c r="AV87" i="2" s="1"/>
  <c r="AL138" i="2"/>
  <c r="AV138" i="2" s="1"/>
  <c r="AL104" i="2"/>
  <c r="AV104" i="2" s="1"/>
  <c r="AL90" i="2"/>
  <c r="AV90" i="2" s="1"/>
  <c r="AL132" i="2"/>
  <c r="AV132" i="2" s="1"/>
  <c r="AL103" i="2"/>
  <c r="AV103" i="2" s="1"/>
  <c r="AL98" i="2"/>
  <c r="AV98" i="2" s="1"/>
  <c r="AL96" i="2"/>
  <c r="AV96" i="2" s="1"/>
  <c r="AL91" i="2"/>
  <c r="AV91" i="2" s="1"/>
  <c r="AL101" i="2"/>
  <c r="AV101" i="2" s="1"/>
  <c r="AL77" i="2"/>
  <c r="AV77" i="2" s="1"/>
  <c r="AL92" i="2"/>
  <c r="AV92" i="2" s="1"/>
  <c r="AL106" i="2"/>
  <c r="AV106" i="2" s="1"/>
  <c r="AL107" i="2"/>
  <c r="AV107" i="2" s="1"/>
  <c r="AL110" i="2"/>
  <c r="AV110" i="2" s="1"/>
  <c r="AL83" i="2"/>
  <c r="AV83" i="2" s="1"/>
  <c r="AL134" i="2"/>
  <c r="AV134" i="2" s="1"/>
  <c r="AL78" i="2"/>
  <c r="AV78" i="2" s="1"/>
  <c r="AL123" i="2"/>
  <c r="AV123" i="2" s="1"/>
  <c r="AL69" i="2"/>
  <c r="AL108" i="2"/>
  <c r="AV108" i="2" s="1"/>
  <c r="AL105" i="2"/>
  <c r="AV105" i="2" s="1"/>
  <c r="AL133" i="2"/>
  <c r="AV133" i="2" s="1"/>
  <c r="AL79" i="2"/>
  <c r="AV79" i="2" s="1"/>
  <c r="AL131" i="2"/>
  <c r="AV131" i="2" s="1"/>
  <c r="AL119" i="2"/>
  <c r="AV119" i="2" s="1"/>
  <c r="AL139" i="2"/>
  <c r="AV139" i="2" s="1"/>
  <c r="AL118" i="2"/>
  <c r="AV118" i="2" s="1"/>
  <c r="AL112" i="2"/>
  <c r="AV112" i="2" s="1"/>
  <c r="AL129" i="2"/>
  <c r="AV129" i="2" s="1"/>
  <c r="AL70" i="2"/>
  <c r="AV70" i="2" s="1"/>
  <c r="AL121" i="2"/>
  <c r="AV121" i="2" s="1"/>
  <c r="AL114" i="2"/>
  <c r="AV114" i="2" s="1"/>
  <c r="AL73" i="2"/>
  <c r="AV73" i="2" s="1"/>
  <c r="AL100" i="2"/>
  <c r="AV100" i="2" s="1"/>
  <c r="AL97" i="2"/>
  <c r="AV97" i="2" s="1"/>
  <c r="AL99" i="2"/>
  <c r="AV99" i="2" s="1"/>
  <c r="AL109" i="2"/>
  <c r="AV109" i="2" s="1"/>
  <c r="AL128" i="2"/>
  <c r="AV128" i="2" s="1"/>
  <c r="AL137" i="2"/>
  <c r="AV137" i="2" s="1"/>
  <c r="AL72" i="2"/>
  <c r="AV72" i="2" s="1"/>
  <c r="AL122" i="2"/>
  <c r="AV122" i="2" s="1"/>
  <c r="AL120" i="2"/>
  <c r="AV120" i="2" s="1"/>
  <c r="AL116" i="2"/>
  <c r="AV116" i="2" s="1"/>
  <c r="AL102" i="2"/>
  <c r="AV102" i="2" s="1"/>
  <c r="AL117" i="2"/>
  <c r="AV117" i="2" s="1"/>
  <c r="AF166" i="2"/>
  <c r="AP166" i="2" s="1"/>
  <c r="AF155" i="2"/>
  <c r="AP155" i="2" s="1"/>
  <c r="AF167" i="2"/>
  <c r="AP167" i="2" s="1"/>
  <c r="AF165" i="2"/>
  <c r="AP165" i="2" s="1"/>
  <c r="AF162" i="2"/>
  <c r="AP162" i="2" s="1"/>
  <c r="AF170" i="2"/>
  <c r="AP170" i="2" s="1"/>
  <c r="AF152" i="2"/>
  <c r="AP152" i="2" s="1"/>
  <c r="AF161" i="2"/>
  <c r="AP161" i="2" s="1"/>
  <c r="AF164" i="2"/>
  <c r="AP164" i="2" s="1"/>
  <c r="AF173" i="2"/>
  <c r="AP173" i="2" s="1"/>
  <c r="AF160" i="2"/>
  <c r="AP160" i="2" s="1"/>
  <c r="AF154" i="2"/>
  <c r="AP154" i="2" s="1"/>
  <c r="AF172" i="2"/>
  <c r="AP172" i="2" s="1"/>
  <c r="AF169" i="2"/>
  <c r="AP169" i="2" s="1"/>
  <c r="AF168" i="2"/>
  <c r="AP168" i="2" s="1"/>
  <c r="AF163" i="2"/>
  <c r="AP163" i="2" s="1"/>
  <c r="AF171" i="2"/>
  <c r="AP171" i="2" s="1"/>
  <c r="AF151" i="2"/>
  <c r="AF159" i="2"/>
  <c r="AP159" i="2" s="1"/>
  <c r="AF158" i="2"/>
  <c r="AH158" i="2" s="1"/>
  <c r="AR158" i="2" s="1"/>
  <c r="AF156" i="2"/>
  <c r="AP156" i="2" s="1"/>
  <c r="AF153" i="2"/>
  <c r="AP153" i="2" s="1"/>
  <c r="AF157" i="2"/>
  <c r="AP157" i="2" s="1"/>
  <c r="AG171" i="2"/>
  <c r="AG164" i="2"/>
  <c r="AG165" i="2"/>
  <c r="AQ165" i="2" s="1"/>
  <c r="AG173" i="2"/>
  <c r="AG169" i="2"/>
  <c r="AQ169" i="2" s="1"/>
  <c r="AG151" i="2"/>
  <c r="AG152" i="2"/>
  <c r="AQ152" i="2" s="1"/>
  <c r="AG159" i="2"/>
  <c r="AG168" i="2"/>
  <c r="AQ168" i="2" s="1"/>
  <c r="AG162" i="2"/>
  <c r="AQ162" i="2" s="1"/>
  <c r="AG155" i="2"/>
  <c r="AQ155" i="2" s="1"/>
  <c r="AG167" i="2"/>
  <c r="AQ167" i="2" s="1"/>
  <c r="AG157" i="2"/>
  <c r="AG156" i="2"/>
  <c r="AG172" i="2"/>
  <c r="AQ172" i="2" s="1"/>
  <c r="AG163" i="2"/>
  <c r="AG153" i="2"/>
  <c r="AQ153" i="2" s="1"/>
  <c r="AG161" i="2"/>
  <c r="AQ161" i="2" s="1"/>
  <c r="AG170" i="2"/>
  <c r="AG154" i="2"/>
  <c r="AG160" i="2"/>
  <c r="AQ160" i="2" s="1"/>
  <c r="J27" i="11"/>
  <c r="J35" i="11" s="1"/>
  <c r="D37" i="12" s="1"/>
  <c r="E28" i="15" s="1"/>
  <c r="X141" i="23"/>
  <c r="X159" i="23" s="1"/>
  <c r="X162" i="23" s="1"/>
  <c r="W141" i="23"/>
  <c r="W159" i="23" s="1"/>
  <c r="W162" i="23" s="1"/>
  <c r="AK112" i="5"/>
  <c r="AU112" i="5" s="1"/>
  <c r="AI34" i="5"/>
  <c r="AS34" i="5" s="1"/>
  <c r="AV97" i="4"/>
  <c r="AE77" i="5"/>
  <c r="AL52" i="5"/>
  <c r="AI90" i="5"/>
  <c r="AS90" i="5" s="1"/>
  <c r="AL118" i="5"/>
  <c r="AV118" i="5" s="1"/>
  <c r="AE5" i="5"/>
  <c r="AH80" i="5"/>
  <c r="AM110" i="5"/>
  <c r="AG240" i="4"/>
  <c r="AM38" i="5"/>
  <c r="AF60" i="5"/>
  <c r="AP60" i="5" s="1"/>
  <c r="AI7" i="5"/>
  <c r="AS7" i="5" s="1"/>
  <c r="AL87" i="5"/>
  <c r="AV87" i="5" s="1"/>
  <c r="AI122" i="5"/>
  <c r="AS122" i="5" s="1"/>
  <c r="AK8" i="5"/>
  <c r="AU8" i="5" s="1"/>
  <c r="AI129" i="5"/>
  <c r="AS129" i="5" s="1"/>
  <c r="AK15" i="5"/>
  <c r="AU15" i="5" s="1"/>
  <c r="AE91" i="5"/>
  <c r="AH43" i="5"/>
  <c r="AH50" i="5"/>
  <c r="AK125" i="5"/>
  <c r="AU125" i="5" s="1"/>
  <c r="AM11" i="5"/>
  <c r="AL81" i="5"/>
  <c r="AV81" i="5" s="1"/>
  <c r="AL50" i="5"/>
  <c r="AV50" i="5" s="1"/>
  <c r="AH87" i="5"/>
  <c r="AH81" i="5"/>
  <c r="AI134" i="5"/>
  <c r="AS134" i="5" s="1"/>
  <c r="AL34" i="5"/>
  <c r="AE114" i="5"/>
  <c r="AE39" i="5"/>
  <c r="AL46" i="5"/>
  <c r="AM107" i="5"/>
  <c r="AG237" i="4"/>
  <c r="AL130" i="5"/>
  <c r="AV130" i="5" s="1"/>
  <c r="AM138" i="5"/>
  <c r="AE64" i="5"/>
  <c r="AF34" i="5"/>
  <c r="AP34" i="5" s="1"/>
  <c r="AL100" i="3"/>
  <c r="AV100" i="3" s="1"/>
  <c r="AE105" i="5"/>
  <c r="AM84" i="3"/>
  <c r="AW84" i="3" s="1"/>
  <c r="AL40" i="5"/>
  <c r="AM29" i="3"/>
  <c r="AW29" i="3" s="1"/>
  <c r="AN123" i="2"/>
  <c r="AJ88" i="2"/>
  <c r="AH116" i="5"/>
  <c r="AL106" i="3"/>
  <c r="AV106" i="3" s="1"/>
  <c r="AM141" i="2"/>
  <c r="AW141" i="2" s="1"/>
  <c r="AF95" i="3"/>
  <c r="AP95" i="3" s="1"/>
  <c r="AG85" i="2"/>
  <c r="AQ85" i="2" s="1"/>
  <c r="AL34" i="2"/>
  <c r="AV34" i="2" s="1"/>
  <c r="AK89" i="5"/>
  <c r="AU89" i="5" s="1"/>
  <c r="AL126" i="3"/>
  <c r="AV126" i="3" s="1"/>
  <c r="AF59" i="3"/>
  <c r="AF27" i="3"/>
  <c r="AF57" i="3"/>
  <c r="AF46" i="3"/>
  <c r="AF31" i="3"/>
  <c r="AF52" i="3"/>
  <c r="AF30" i="3"/>
  <c r="AF49" i="3"/>
  <c r="AF38" i="3"/>
  <c r="AF23" i="3"/>
  <c r="AP23" i="3" s="1"/>
  <c r="AF45" i="3"/>
  <c r="AF58" i="3"/>
  <c r="AF55" i="3"/>
  <c r="AP55" i="3" s="1"/>
  <c r="AF40" i="3"/>
  <c r="AF25" i="3"/>
  <c r="AF54" i="3"/>
  <c r="AF24" i="3"/>
  <c r="AF42" i="3"/>
  <c r="AF35" i="3"/>
  <c r="AF28" i="3"/>
  <c r="AF53" i="3"/>
  <c r="AF39" i="3"/>
  <c r="AP39" i="3" s="1"/>
  <c r="AF36" i="3"/>
  <c r="AF18" i="3"/>
  <c r="AF29" i="3"/>
  <c r="AF21" i="3"/>
  <c r="AF44" i="3"/>
  <c r="AF48" i="3"/>
  <c r="AF33" i="3"/>
  <c r="AF19" i="3"/>
  <c r="AF50" i="3"/>
  <c r="AF34" i="3"/>
  <c r="AF37" i="3"/>
  <c r="AF43" i="3"/>
  <c r="AF20" i="3"/>
  <c r="AF47" i="3"/>
  <c r="AP47" i="3" s="1"/>
  <c r="AF32" i="3"/>
  <c r="AP32" i="3" s="1"/>
  <c r="AF22" i="3"/>
  <c r="AF56" i="3"/>
  <c r="AF41" i="3"/>
  <c r="AP41" i="3" s="1"/>
  <c r="AL64" i="5"/>
  <c r="AL131" i="5"/>
  <c r="AV131" i="5" s="1"/>
  <c r="AL96" i="5"/>
  <c r="AV96" i="5" s="1"/>
  <c r="AL74" i="5"/>
  <c r="AV74" i="5" s="1"/>
  <c r="AL53" i="5"/>
  <c r="AV53" i="5" s="1"/>
  <c r="AL98" i="5"/>
  <c r="AV98" i="5" s="1"/>
  <c r="AL138" i="5"/>
  <c r="AV138" i="5" s="1"/>
  <c r="AL117" i="5"/>
  <c r="AV117" i="5" s="1"/>
  <c r="AL27" i="5"/>
  <c r="AV27" i="5" s="1"/>
  <c r="AL59" i="5"/>
  <c r="AV59" i="5" s="1"/>
  <c r="AL77" i="5"/>
  <c r="AV77" i="5" s="1"/>
  <c r="AL10" i="5"/>
  <c r="AV10" i="5" s="1"/>
  <c r="AL133" i="5"/>
  <c r="AV133" i="5" s="1"/>
  <c r="AL21" i="5"/>
  <c r="AV21" i="5" s="1"/>
  <c r="AL107" i="5"/>
  <c r="AV107" i="5" s="1"/>
  <c r="AL125" i="5"/>
  <c r="AV125" i="5" s="1"/>
  <c r="AL106" i="5"/>
  <c r="AV106" i="5" s="1"/>
  <c r="AL112" i="5"/>
  <c r="AV112" i="5" s="1"/>
  <c r="AL19" i="5"/>
  <c r="AV19" i="5" s="1"/>
  <c r="AL122" i="5"/>
  <c r="AV122" i="5" s="1"/>
  <c r="AL37" i="5"/>
  <c r="AV37" i="5" s="1"/>
  <c r="AL18" i="5"/>
  <c r="AV18" i="5" s="1"/>
  <c r="AL105" i="5"/>
  <c r="AV105" i="5" s="1"/>
  <c r="AL57" i="5"/>
  <c r="AV57" i="5" s="1"/>
  <c r="AL17" i="5"/>
  <c r="AV17" i="5" s="1"/>
  <c r="AL132" i="5"/>
  <c r="AV132" i="5" s="1"/>
  <c r="AL78" i="5"/>
  <c r="AL15" i="5"/>
  <c r="AV15" i="5" s="1"/>
  <c r="AL92" i="5"/>
  <c r="AV92" i="5" s="1"/>
  <c r="AL38" i="5"/>
  <c r="AV38" i="5" s="1"/>
  <c r="AL108" i="5"/>
  <c r="AV108" i="5" s="1"/>
  <c r="AL54" i="5"/>
  <c r="AV54" i="5" s="1"/>
  <c r="AL26" i="5"/>
  <c r="AV26" i="5" s="1"/>
  <c r="AL66" i="5"/>
  <c r="AL58" i="5"/>
  <c r="AV58" i="5" s="1"/>
  <c r="AL41" i="5"/>
  <c r="AV41" i="5" s="1"/>
  <c r="AL90" i="5"/>
  <c r="AV90" i="5" s="1"/>
  <c r="AL139" i="5"/>
  <c r="AV139" i="5" s="1"/>
  <c r="AL35" i="5"/>
  <c r="AV35" i="5" s="1"/>
  <c r="AL13" i="5"/>
  <c r="AV13" i="5" s="1"/>
  <c r="AL72" i="5"/>
  <c r="AV72" i="5" s="1"/>
  <c r="AL82" i="5"/>
  <c r="AV82" i="5" s="1"/>
  <c r="AL25" i="5"/>
  <c r="AV25" i="5" s="1"/>
  <c r="AL32" i="5"/>
  <c r="AL123" i="5"/>
  <c r="AV123" i="5" s="1"/>
  <c r="AL8" i="5"/>
  <c r="AV8" i="5" s="1"/>
  <c r="AL43" i="5"/>
  <c r="AV43" i="5" s="1"/>
  <c r="AL65" i="5"/>
  <c r="AV65" i="5" s="1"/>
  <c r="AL104" i="5"/>
  <c r="AV104" i="5" s="1"/>
  <c r="AL33" i="5"/>
  <c r="AV33" i="5" s="1"/>
  <c r="AL49" i="5"/>
  <c r="AV49" i="5" s="1"/>
  <c r="AL20" i="5"/>
  <c r="AV20" i="5" s="1"/>
  <c r="AL30" i="5"/>
  <c r="AV30" i="5" s="1"/>
  <c r="AL36" i="5"/>
  <c r="AV36" i="5" s="1"/>
  <c r="AL99" i="5"/>
  <c r="AV99" i="5" s="1"/>
  <c r="AL7" i="5"/>
  <c r="AV7" i="5" s="1"/>
  <c r="AL39" i="5"/>
  <c r="AV39" i="5" s="1"/>
  <c r="AL116" i="5"/>
  <c r="AV116" i="5" s="1"/>
  <c r="AL62" i="5"/>
  <c r="AV62" i="5" s="1"/>
  <c r="AL89" i="5"/>
  <c r="AV89" i="5" s="1"/>
  <c r="AL60" i="5"/>
  <c r="AL6" i="5"/>
  <c r="AV6" i="5" s="1"/>
  <c r="AL29" i="5"/>
  <c r="AV29" i="5" s="1"/>
  <c r="AL56" i="5"/>
  <c r="AL120" i="5"/>
  <c r="AV120" i="5" s="1"/>
  <c r="AL129" i="5"/>
  <c r="AV129" i="5" s="1"/>
  <c r="AL136" i="5"/>
  <c r="AV136" i="5" s="1"/>
  <c r="AL97" i="5"/>
  <c r="AV97" i="5" s="1"/>
  <c r="AL113" i="5"/>
  <c r="AV113" i="5" s="1"/>
  <c r="AL84" i="5"/>
  <c r="AL94" i="5"/>
  <c r="AV94" i="5" s="1"/>
  <c r="AL48" i="5"/>
  <c r="AL124" i="5"/>
  <c r="AV124" i="5" s="1"/>
  <c r="AL70" i="5"/>
  <c r="AL42" i="5"/>
  <c r="AL134" i="5"/>
  <c r="AV134" i="5" s="1"/>
  <c r="AL80" i="5"/>
  <c r="AV80" i="5" s="1"/>
  <c r="AL128" i="5"/>
  <c r="AV128" i="5" s="1"/>
  <c r="AL85" i="5"/>
  <c r="AV85" i="5" s="1"/>
  <c r="AL127" i="5"/>
  <c r="AV127" i="5" s="1"/>
  <c r="AL69" i="5"/>
  <c r="AV69" i="5" s="1"/>
  <c r="AL16" i="5"/>
  <c r="AV16" i="5" s="1"/>
  <c r="AL61" i="5"/>
  <c r="AV61" i="5" s="1"/>
  <c r="AL9" i="5"/>
  <c r="AV9" i="5" s="1"/>
  <c r="AL115" i="5"/>
  <c r="AV115" i="5" s="1"/>
  <c r="AL76" i="5"/>
  <c r="AL22" i="5"/>
  <c r="AL119" i="5"/>
  <c r="AV119" i="5" s="1"/>
  <c r="AL11" i="5"/>
  <c r="AV11" i="5" s="1"/>
  <c r="AL5" i="5"/>
  <c r="AV5" i="5" s="1"/>
  <c r="AL45" i="5"/>
  <c r="AV45" i="5" s="1"/>
  <c r="AL88" i="5"/>
  <c r="AV88" i="5" s="1"/>
  <c r="AL83" i="5"/>
  <c r="AV83" i="5" s="1"/>
  <c r="AL101" i="5"/>
  <c r="AV101" i="5" s="1"/>
  <c r="AL12" i="5"/>
  <c r="AV12" i="5" s="1"/>
  <c r="AL51" i="5"/>
  <c r="AV51" i="5" s="1"/>
  <c r="AL73" i="5"/>
  <c r="AV73" i="5" s="1"/>
  <c r="AL91" i="5"/>
  <c r="AV91" i="5" s="1"/>
  <c r="AL109" i="5"/>
  <c r="AV109" i="5" s="1"/>
  <c r="AL4" i="5"/>
  <c r="AL140" i="5"/>
  <c r="AV140" i="5" s="1"/>
  <c r="AL86" i="5"/>
  <c r="AV86" i="5" s="1"/>
  <c r="AL23" i="5"/>
  <c r="AV23" i="5" s="1"/>
  <c r="J13" i="11"/>
  <c r="J15" i="11" s="1"/>
  <c r="X185" i="20"/>
  <c r="X188" i="20" s="1"/>
  <c r="AN14" i="3"/>
  <c r="AX14" i="3" s="1"/>
  <c r="AN16" i="3"/>
  <c r="AN10" i="3"/>
  <c r="AX10" i="3" s="1"/>
  <c r="AN11" i="3"/>
  <c r="AN15" i="3"/>
  <c r="AN12" i="3"/>
  <c r="AN8" i="3"/>
  <c r="AN13" i="3"/>
  <c r="AN7" i="3"/>
  <c r="AN6" i="3"/>
  <c r="AI15" i="3"/>
  <c r="AS15" i="3" s="1"/>
  <c r="AI16" i="3"/>
  <c r="AS16" i="3" s="1"/>
  <c r="AI9" i="3"/>
  <c r="AS9" i="3" s="1"/>
  <c r="AI10" i="3"/>
  <c r="AS10" i="3" s="1"/>
  <c r="AI14" i="3"/>
  <c r="AK14" i="3" s="1"/>
  <c r="AU14" i="3" s="1"/>
  <c r="AI8" i="3"/>
  <c r="AS8" i="3" s="1"/>
  <c r="AI12" i="3"/>
  <c r="AS12" i="3" s="1"/>
  <c r="AI13" i="3"/>
  <c r="AS13" i="3" s="1"/>
  <c r="AI7" i="3"/>
  <c r="AS7" i="3" s="1"/>
  <c r="AI11" i="3"/>
  <c r="AS11" i="3" s="1"/>
  <c r="AI6" i="3"/>
  <c r="AJ46" i="3"/>
  <c r="AJ57" i="3"/>
  <c r="AJ48" i="3"/>
  <c r="AJ49" i="3"/>
  <c r="AJ31" i="3"/>
  <c r="AJ18" i="3"/>
  <c r="AJ41" i="3"/>
  <c r="AJ37" i="3"/>
  <c r="AJ42" i="3"/>
  <c r="AJ27" i="3"/>
  <c r="AT27" i="3" s="1"/>
  <c r="AJ47" i="3"/>
  <c r="AJ25" i="3"/>
  <c r="AJ40" i="3"/>
  <c r="AJ26" i="3"/>
  <c r="AJ20" i="3"/>
  <c r="AJ30" i="3"/>
  <c r="AJ21" i="3"/>
  <c r="AJ32" i="3"/>
  <c r="AJ45" i="3"/>
  <c r="AT45" i="3" s="1"/>
  <c r="AJ50" i="3"/>
  <c r="AJ35" i="3"/>
  <c r="AJ59" i="3"/>
  <c r="AJ44" i="3"/>
  <c r="AJ22" i="3"/>
  <c r="AJ38" i="3"/>
  <c r="AJ23" i="3"/>
  <c r="AJ29" i="3"/>
  <c r="AJ34" i="3"/>
  <c r="AT34" i="3" s="1"/>
  <c r="AJ19" i="3"/>
  <c r="AJ58" i="3"/>
  <c r="AJ43" i="3"/>
  <c r="AJ28" i="3"/>
  <c r="AJ51" i="3"/>
  <c r="AJ36" i="3"/>
  <c r="AJ24" i="3"/>
  <c r="AJ39" i="3"/>
  <c r="AJ54" i="3"/>
  <c r="AJ33" i="3"/>
  <c r="AJ55" i="3"/>
  <c r="AL103" i="5"/>
  <c r="AV103" i="5" s="1"/>
  <c r="AL31" i="5"/>
  <c r="AV31" i="5" s="1"/>
  <c r="AI243" i="4"/>
  <c r="AS243" i="4" s="1"/>
  <c r="AL135" i="5"/>
  <c r="AV135" i="5" s="1"/>
  <c r="AE22" i="5"/>
  <c r="AE106" i="5"/>
  <c r="AE108" i="5"/>
  <c r="AL100" i="5"/>
  <c r="AV100" i="5" s="1"/>
  <c r="AL121" i="5"/>
  <c r="AV121" i="5" s="1"/>
  <c r="AF88" i="5"/>
  <c r="AP88" i="5" s="1"/>
  <c r="AK118" i="5"/>
  <c r="AU118" i="5" s="1"/>
  <c r="AK42" i="5"/>
  <c r="AU42" i="5" s="1"/>
  <c r="AF137" i="5"/>
  <c r="AP137" i="5" s="1"/>
  <c r="AV182" i="4"/>
  <c r="AW125" i="4"/>
  <c r="AE48" i="5"/>
  <c r="AJ94" i="3"/>
  <c r="AM41" i="3"/>
  <c r="AW41" i="3" s="1"/>
  <c r="AH55" i="5"/>
  <c r="AN25" i="3"/>
  <c r="AM129" i="3"/>
  <c r="AW129" i="3" s="1"/>
  <c r="AN27" i="3"/>
  <c r="AM31" i="5"/>
  <c r="AJ85" i="3"/>
  <c r="AM126" i="2"/>
  <c r="AW126" i="2" s="1"/>
  <c r="AM51" i="2"/>
  <c r="AM47" i="3"/>
  <c r="AW47" i="3" s="1"/>
  <c r="AI53" i="5"/>
  <c r="AS53" i="5" s="1"/>
  <c r="AJ56" i="3"/>
  <c r="AI56" i="5"/>
  <c r="AS56" i="5" s="1"/>
  <c r="AL144" i="2"/>
  <c r="AV144" i="2" s="1"/>
  <c r="AJ79" i="2"/>
  <c r="AI105" i="2"/>
  <c r="AS105" i="2" s="1"/>
  <c r="AL31" i="2"/>
  <c r="AV31" i="2" s="1"/>
  <c r="AN6" i="2"/>
  <c r="AG75" i="2"/>
  <c r="AQ75" i="2" s="1"/>
  <c r="AG10" i="3"/>
  <c r="AQ10" i="3" s="1"/>
  <c r="AW71" i="4"/>
  <c r="AN9" i="3"/>
  <c r="AJ11" i="3"/>
  <c r="AJ10" i="3"/>
  <c r="AT10" i="3" s="1"/>
  <c r="AJ9" i="3"/>
  <c r="AJ12" i="3"/>
  <c r="AJ16" i="3"/>
  <c r="AJ7" i="3"/>
  <c r="AT7" i="3" s="1"/>
  <c r="AJ8" i="3"/>
  <c r="AJ13" i="3"/>
  <c r="AJ15" i="3"/>
  <c r="AJ6" i="3"/>
  <c r="AG108" i="3"/>
  <c r="AQ108" i="3" s="1"/>
  <c r="AG109" i="3"/>
  <c r="AQ109" i="3" s="1"/>
  <c r="AG69" i="3"/>
  <c r="AQ69" i="3" s="1"/>
  <c r="AG124" i="3"/>
  <c r="AQ124" i="3" s="1"/>
  <c r="AG107" i="3"/>
  <c r="AQ107" i="3" s="1"/>
  <c r="AG77" i="3"/>
  <c r="AQ77" i="3" s="1"/>
  <c r="AG101" i="3"/>
  <c r="AQ101" i="3" s="1"/>
  <c r="AG71" i="3"/>
  <c r="AQ71" i="3" s="1"/>
  <c r="AG133" i="3"/>
  <c r="AQ133" i="3" s="1"/>
  <c r="AG136" i="3"/>
  <c r="AQ136" i="3" s="1"/>
  <c r="AG121" i="3"/>
  <c r="AQ121" i="3" s="1"/>
  <c r="AG106" i="3"/>
  <c r="AQ106" i="3" s="1"/>
  <c r="AG125" i="3"/>
  <c r="AQ125" i="3" s="1"/>
  <c r="AG93" i="3"/>
  <c r="AQ93" i="3" s="1"/>
  <c r="AG112" i="3"/>
  <c r="AQ112" i="3" s="1"/>
  <c r="AG126" i="3"/>
  <c r="AQ126" i="3" s="1"/>
  <c r="AG135" i="3"/>
  <c r="AQ135" i="3" s="1"/>
  <c r="AG120" i="3"/>
  <c r="AQ120" i="3" s="1"/>
  <c r="AG105" i="3"/>
  <c r="AQ105" i="3" s="1"/>
  <c r="AG90" i="3"/>
  <c r="AQ90" i="3" s="1"/>
  <c r="AG95" i="3"/>
  <c r="AQ95" i="3" s="1"/>
  <c r="AG80" i="3"/>
  <c r="AQ80" i="3" s="1"/>
  <c r="AG129" i="3"/>
  <c r="AQ129" i="3" s="1"/>
  <c r="AG114" i="3"/>
  <c r="AQ114" i="3" s="1"/>
  <c r="AG130" i="3"/>
  <c r="AQ130" i="3" s="1"/>
  <c r="AG119" i="3"/>
  <c r="AQ119" i="3" s="1"/>
  <c r="AG104" i="3"/>
  <c r="AQ104" i="3" s="1"/>
  <c r="AG89" i="3"/>
  <c r="AQ89" i="3" s="1"/>
  <c r="AG78" i="3"/>
  <c r="AQ78" i="3" s="1"/>
  <c r="AG134" i="3"/>
  <c r="AQ134" i="3" s="1"/>
  <c r="AG86" i="3"/>
  <c r="AQ86" i="3" s="1"/>
  <c r="AG74" i="3"/>
  <c r="AQ74" i="3" s="1"/>
  <c r="AG79" i="3"/>
  <c r="AQ79" i="3" s="1"/>
  <c r="AG103" i="3"/>
  <c r="AQ103" i="3" s="1"/>
  <c r="AG88" i="3"/>
  <c r="AQ88" i="3" s="1"/>
  <c r="AG73" i="3"/>
  <c r="AQ73" i="3" s="1"/>
  <c r="AG122" i="3"/>
  <c r="AQ122" i="3" s="1"/>
  <c r="AG92" i="3"/>
  <c r="AQ92" i="3" s="1"/>
  <c r="AG96" i="3"/>
  <c r="AQ96" i="3" s="1"/>
  <c r="AG81" i="3"/>
  <c r="AQ81" i="3" s="1"/>
  <c r="AG91" i="3"/>
  <c r="AQ91" i="3" s="1"/>
  <c r="AG100" i="3"/>
  <c r="AQ100" i="3" s="1"/>
  <c r="AG102" i="3"/>
  <c r="AQ102" i="3" s="1"/>
  <c r="AG94" i="3"/>
  <c r="AQ94" i="3" s="1"/>
  <c r="AG82" i="3"/>
  <c r="AQ82" i="3" s="1"/>
  <c r="AG76" i="3"/>
  <c r="AQ76" i="3" s="1"/>
  <c r="AG117" i="3"/>
  <c r="AQ117" i="3" s="1"/>
  <c r="AG128" i="3"/>
  <c r="AQ128" i="3" s="1"/>
  <c r="AG113" i="3"/>
  <c r="AQ113" i="3" s="1"/>
  <c r="AG98" i="3"/>
  <c r="AQ98" i="3" s="1"/>
  <c r="AG131" i="3"/>
  <c r="AQ131" i="3" s="1"/>
  <c r="AG75" i="3"/>
  <c r="AQ75" i="3" s="1"/>
  <c r="AG123" i="3"/>
  <c r="AQ123" i="3" s="1"/>
  <c r="AG110" i="3"/>
  <c r="AQ110" i="3" s="1"/>
  <c r="AG99" i="3"/>
  <c r="AQ99" i="3" s="1"/>
  <c r="AG111" i="3"/>
  <c r="AQ111" i="3" s="1"/>
  <c r="AG70" i="3"/>
  <c r="AQ70" i="3" s="1"/>
  <c r="AG118" i="3"/>
  <c r="AQ118" i="3" s="1"/>
  <c r="AG116" i="3"/>
  <c r="AQ116" i="3" s="1"/>
  <c r="AG83" i="3"/>
  <c r="AQ83" i="3" s="1"/>
  <c r="AG85" i="3"/>
  <c r="AQ85" i="3" s="1"/>
  <c r="AG115" i="3"/>
  <c r="AQ115" i="3" s="1"/>
  <c r="AG84" i="3"/>
  <c r="AQ84" i="3" s="1"/>
  <c r="AG87" i="3"/>
  <c r="AQ87" i="3" s="1"/>
  <c r="AG72" i="3"/>
  <c r="AQ72" i="3" s="1"/>
  <c r="AL151" i="2"/>
  <c r="AL168" i="2"/>
  <c r="AV168" i="2" s="1"/>
  <c r="AL170" i="2"/>
  <c r="AV170" i="2" s="1"/>
  <c r="AL155" i="2"/>
  <c r="AV155" i="2" s="1"/>
  <c r="AL152" i="2"/>
  <c r="AV152" i="2" s="1"/>
  <c r="AL160" i="2"/>
  <c r="AV160" i="2" s="1"/>
  <c r="AL172" i="2"/>
  <c r="AV172" i="2" s="1"/>
  <c r="AL161" i="2"/>
  <c r="AV161" i="2" s="1"/>
  <c r="AL162" i="2"/>
  <c r="AV162" i="2" s="1"/>
  <c r="AL153" i="2"/>
  <c r="AV153" i="2" s="1"/>
  <c r="AL158" i="2"/>
  <c r="AV158" i="2" s="1"/>
  <c r="AL169" i="2"/>
  <c r="AV169" i="2" s="1"/>
  <c r="AL164" i="2"/>
  <c r="AV164" i="2" s="1"/>
  <c r="AL156" i="2"/>
  <c r="AV156" i="2" s="1"/>
  <c r="AL173" i="2"/>
  <c r="AV173" i="2" s="1"/>
  <c r="AL154" i="2"/>
  <c r="AV154" i="2" s="1"/>
  <c r="AL157" i="2"/>
  <c r="AV157" i="2" s="1"/>
  <c r="AL159" i="2"/>
  <c r="AV159" i="2" s="1"/>
  <c r="AL166" i="2"/>
  <c r="AV166" i="2" s="1"/>
  <c r="AL163" i="2"/>
  <c r="AV163" i="2" s="1"/>
  <c r="AL167" i="2"/>
  <c r="AV167" i="2" s="1"/>
  <c r="AI169" i="2"/>
  <c r="AS169" i="2" s="1"/>
  <c r="AI165" i="2"/>
  <c r="AS165" i="2" s="1"/>
  <c r="AI154" i="2"/>
  <c r="AS154" i="2" s="1"/>
  <c r="AI155" i="2"/>
  <c r="AS155" i="2" s="1"/>
  <c r="AI167" i="2"/>
  <c r="AS167" i="2" s="1"/>
  <c r="AI153" i="2"/>
  <c r="AS153" i="2" s="1"/>
  <c r="AI164" i="2"/>
  <c r="AS164" i="2" s="1"/>
  <c r="AI163" i="2"/>
  <c r="AS163" i="2" s="1"/>
  <c r="AI157" i="2"/>
  <c r="AS157" i="2" s="1"/>
  <c r="AI152" i="2"/>
  <c r="AK152" i="2" s="1"/>
  <c r="AU152" i="2" s="1"/>
  <c r="AI160" i="2"/>
  <c r="AS160" i="2" s="1"/>
  <c r="AI166" i="2"/>
  <c r="AS166" i="2" s="1"/>
  <c r="AI159" i="2"/>
  <c r="AS159" i="2" s="1"/>
  <c r="AI168" i="2"/>
  <c r="AS168" i="2" s="1"/>
  <c r="AI173" i="2"/>
  <c r="AS173" i="2" s="1"/>
  <c r="AI171" i="2"/>
  <c r="AS171" i="2" s="1"/>
  <c r="AI156" i="2"/>
  <c r="AS156" i="2" s="1"/>
  <c r="AI170" i="2"/>
  <c r="AS170" i="2" s="1"/>
  <c r="AI158" i="2"/>
  <c r="AS158" i="2" s="1"/>
  <c r="AI172" i="2"/>
  <c r="AS172" i="2" s="1"/>
  <c r="AG63" i="2"/>
  <c r="AG46" i="2"/>
  <c r="AQ46" i="2" s="1"/>
  <c r="AG62" i="2"/>
  <c r="AG67" i="2"/>
  <c r="AQ67" i="2" s="1"/>
  <c r="AG52" i="2"/>
  <c r="AG51" i="2"/>
  <c r="AQ51" i="2" s="1"/>
  <c r="AG47" i="2"/>
  <c r="AQ47" i="2" s="1"/>
  <c r="AG64" i="2"/>
  <c r="AG61" i="2"/>
  <c r="AG49" i="2"/>
  <c r="AQ49" i="2" s="1"/>
  <c r="AG66" i="2"/>
  <c r="AG48" i="2"/>
  <c r="AQ48" i="2" s="1"/>
  <c r="AG45" i="2"/>
  <c r="AG53" i="2"/>
  <c r="AQ53" i="2" s="1"/>
  <c r="AG59" i="2"/>
  <c r="AG44" i="2"/>
  <c r="AG50" i="2"/>
  <c r="AG57" i="2"/>
  <c r="AQ57" i="2" s="1"/>
  <c r="AG58" i="2"/>
  <c r="AG54" i="2"/>
  <c r="AG56" i="2"/>
  <c r="AG42" i="2"/>
  <c r="AQ42" i="2" s="1"/>
  <c r="AG55" i="2"/>
  <c r="AG43" i="2"/>
  <c r="AW160" i="4"/>
  <c r="AF67" i="3"/>
  <c r="AF66" i="3"/>
  <c r="AF65" i="3"/>
  <c r="AP65" i="3" s="1"/>
  <c r="AF61" i="3"/>
  <c r="AF64" i="3"/>
  <c r="AF63" i="3"/>
  <c r="AH63" i="3" s="1"/>
  <c r="AR63" i="3" s="1"/>
  <c r="AL63" i="3"/>
  <c r="AV63" i="3" s="1"/>
  <c r="AL61" i="3"/>
  <c r="AL64" i="3"/>
  <c r="AV64" i="3" s="1"/>
  <c r="AL62" i="3"/>
  <c r="AV62" i="3" s="1"/>
  <c r="AL66" i="3"/>
  <c r="AV66" i="3" s="1"/>
  <c r="AL67" i="3"/>
  <c r="AV67" i="3" s="1"/>
  <c r="AX103" i="4"/>
  <c r="AX61" i="4"/>
  <c r="AH91" i="5"/>
  <c r="AK55" i="5"/>
  <c r="AU55" i="5" s="1"/>
  <c r="AE131" i="5"/>
  <c r="AM54" i="5"/>
  <c r="AE59" i="5"/>
  <c r="AH131" i="5"/>
  <c r="AK31" i="5"/>
  <c r="AU31" i="5" s="1"/>
  <c r="AM99" i="5"/>
  <c r="AH59" i="5"/>
  <c r="AE94" i="5"/>
  <c r="AF108" i="5"/>
  <c r="AP108" i="5" s="1"/>
  <c r="AK128" i="5"/>
  <c r="AU128" i="5" s="1"/>
  <c r="AM14" i="5"/>
  <c r="AE29" i="5"/>
  <c r="AV110" i="4"/>
  <c r="AI30" i="5"/>
  <c r="AS30" i="5" s="1"/>
  <c r="AK38" i="5"/>
  <c r="AU38" i="5" s="1"/>
  <c r="AH63" i="5"/>
  <c r="AG235" i="4"/>
  <c r="AF57" i="5"/>
  <c r="AP57" i="5" s="1"/>
  <c r="AL93" i="5"/>
  <c r="AV93" i="5" s="1"/>
  <c r="AK132" i="5"/>
  <c r="AU132" i="5" s="1"/>
  <c r="AF132" i="5"/>
  <c r="AP132" i="5" s="1"/>
  <c r="AH18" i="5"/>
  <c r="AI45" i="5"/>
  <c r="AS45" i="5" s="1"/>
  <c r="AL67" i="5"/>
  <c r="AV67" i="5" s="1"/>
  <c r="AI127" i="5"/>
  <c r="AS127" i="5" s="1"/>
  <c r="AF7" i="5"/>
  <c r="AP7" i="5" s="1"/>
  <c r="AL114" i="5"/>
  <c r="AV114" i="5" s="1"/>
  <c r="AI94" i="5"/>
  <c r="AS94" i="5" s="1"/>
  <c r="AM112" i="5"/>
  <c r="AK26" i="5"/>
  <c r="AU26" i="5" s="1"/>
  <c r="AI125" i="5"/>
  <c r="AS125" i="5" s="1"/>
  <c r="AM44" i="5"/>
  <c r="AJ106" i="3"/>
  <c r="AT106" i="3" s="1"/>
  <c r="AJ103" i="2"/>
  <c r="AF26" i="3"/>
  <c r="AM136" i="5"/>
  <c r="AN72" i="3"/>
  <c r="AI117" i="5"/>
  <c r="AS117" i="5" s="1"/>
  <c r="AN124" i="2"/>
  <c r="AN69" i="2"/>
  <c r="AM98" i="5"/>
  <c r="AK65" i="5"/>
  <c r="AU65" i="5" s="1"/>
  <c r="AE79" i="5"/>
  <c r="AN125" i="3"/>
  <c r="AJ95" i="3"/>
  <c r="AT95" i="3" s="1"/>
  <c r="AM86" i="2"/>
  <c r="AW86" i="2" s="1"/>
  <c r="AJ47" i="2"/>
  <c r="AJ102" i="2"/>
  <c r="AJ151" i="2"/>
  <c r="AF116" i="3"/>
  <c r="AK86" i="5"/>
  <c r="AU86" i="5" s="1"/>
  <c r="AF120" i="3"/>
  <c r="AN135" i="3"/>
  <c r="AN144" i="2"/>
  <c r="AI151" i="2"/>
  <c r="AI239" i="4"/>
  <c r="AS239" i="4" s="1"/>
  <c r="AI236" i="4"/>
  <c r="AS236" i="4" s="1"/>
  <c r="AI241" i="4"/>
  <c r="AS241" i="4" s="1"/>
  <c r="AI238" i="4"/>
  <c r="AS238" i="4" s="1"/>
  <c r="AI244" i="4"/>
  <c r="AS244" i="4" s="1"/>
  <c r="AI242" i="4"/>
  <c r="AS242" i="4" s="1"/>
  <c r="AI240" i="4"/>
  <c r="AS240" i="4" s="1"/>
  <c r="AI235" i="4"/>
  <c r="AI245" i="4"/>
  <c r="AS245" i="4" s="1"/>
  <c r="AL22" i="3"/>
  <c r="AV22" i="3" s="1"/>
  <c r="AL47" i="3"/>
  <c r="AV47" i="3" s="1"/>
  <c r="AL20" i="3"/>
  <c r="AV20" i="3" s="1"/>
  <c r="AL52" i="3"/>
  <c r="AV52" i="3" s="1"/>
  <c r="AL37" i="3"/>
  <c r="AV37" i="3" s="1"/>
  <c r="AL44" i="3"/>
  <c r="AV44" i="3" s="1"/>
  <c r="AL32" i="3"/>
  <c r="AV32" i="3" s="1"/>
  <c r="AL45" i="3"/>
  <c r="AV45" i="3" s="1"/>
  <c r="AL23" i="3"/>
  <c r="AV23" i="3" s="1"/>
  <c r="AL31" i="3"/>
  <c r="AV31" i="3" s="1"/>
  <c r="AL39" i="3"/>
  <c r="AV39" i="3" s="1"/>
  <c r="AL36" i="3"/>
  <c r="AV36" i="3" s="1"/>
  <c r="AL55" i="3"/>
  <c r="AV55" i="3" s="1"/>
  <c r="AL54" i="3"/>
  <c r="AV54" i="3" s="1"/>
  <c r="AL56" i="3"/>
  <c r="AV56" i="3" s="1"/>
  <c r="AL41" i="3"/>
  <c r="AV41" i="3" s="1"/>
  <c r="AL26" i="3"/>
  <c r="AV26" i="3" s="1"/>
  <c r="AL51" i="3"/>
  <c r="AV51" i="3" s="1"/>
  <c r="AL40" i="3"/>
  <c r="AV40" i="3" s="1"/>
  <c r="AL25" i="3"/>
  <c r="AV25" i="3" s="1"/>
  <c r="AL34" i="3"/>
  <c r="AV34" i="3" s="1"/>
  <c r="AL19" i="3"/>
  <c r="AV19" i="3" s="1"/>
  <c r="AL35" i="3"/>
  <c r="AV35" i="3" s="1"/>
  <c r="AL24" i="3"/>
  <c r="AV24" i="3" s="1"/>
  <c r="AL53" i="3"/>
  <c r="AV53" i="3" s="1"/>
  <c r="AL38" i="3"/>
  <c r="AV38" i="3" s="1"/>
  <c r="AL58" i="3"/>
  <c r="AV58" i="3" s="1"/>
  <c r="AL46" i="3"/>
  <c r="AV46" i="3" s="1"/>
  <c r="AL43" i="3"/>
  <c r="AV43" i="3" s="1"/>
  <c r="AL48" i="3"/>
  <c r="AV48" i="3" s="1"/>
  <c r="AL33" i="3"/>
  <c r="AV33" i="3" s="1"/>
  <c r="AL18" i="3"/>
  <c r="AL29" i="3"/>
  <c r="AV29" i="3" s="1"/>
  <c r="AL57" i="3"/>
  <c r="AV57" i="3" s="1"/>
  <c r="AL42" i="3"/>
  <c r="AV42" i="3" s="1"/>
  <c r="AL50" i="3"/>
  <c r="AV50" i="3" s="1"/>
  <c r="AL30" i="3"/>
  <c r="AV30" i="3" s="1"/>
  <c r="AL21" i="3"/>
  <c r="AV21" i="3" s="1"/>
  <c r="AL28" i="3"/>
  <c r="AV28" i="3" s="1"/>
  <c r="AI106" i="3"/>
  <c r="AS106" i="3" s="1"/>
  <c r="AI75" i="3"/>
  <c r="AS75" i="3" s="1"/>
  <c r="AI126" i="3"/>
  <c r="AS126" i="3" s="1"/>
  <c r="AI122" i="3"/>
  <c r="AS122" i="3" s="1"/>
  <c r="AI83" i="3"/>
  <c r="AS83" i="3" s="1"/>
  <c r="AI115" i="3"/>
  <c r="AS115" i="3" s="1"/>
  <c r="AI101" i="3"/>
  <c r="AS101" i="3" s="1"/>
  <c r="AI86" i="3"/>
  <c r="AS86" i="3" s="1"/>
  <c r="AI71" i="3"/>
  <c r="AS71" i="3" s="1"/>
  <c r="AI74" i="3"/>
  <c r="AS74" i="3" s="1"/>
  <c r="AI81" i="3"/>
  <c r="AS81" i="3" s="1"/>
  <c r="AI89" i="3"/>
  <c r="AS89" i="3" s="1"/>
  <c r="AI129" i="3"/>
  <c r="AS129" i="3" s="1"/>
  <c r="AI130" i="3"/>
  <c r="AS130" i="3" s="1"/>
  <c r="AI100" i="3"/>
  <c r="AK100" i="3" s="1"/>
  <c r="AU100" i="3" s="1"/>
  <c r="AI121" i="3"/>
  <c r="AS121" i="3" s="1"/>
  <c r="AI73" i="3"/>
  <c r="AS73" i="3" s="1"/>
  <c r="AI114" i="3"/>
  <c r="AS114" i="3" s="1"/>
  <c r="AI85" i="3"/>
  <c r="AS85" i="3" s="1"/>
  <c r="AI70" i="3"/>
  <c r="AS70" i="3" s="1"/>
  <c r="AI135" i="3"/>
  <c r="AS135" i="3" s="1"/>
  <c r="AI120" i="3"/>
  <c r="AS120" i="3" s="1"/>
  <c r="AI79" i="3"/>
  <c r="AS79" i="3" s="1"/>
  <c r="AI80" i="3"/>
  <c r="AS80" i="3" s="1"/>
  <c r="AI69" i="3"/>
  <c r="AI82" i="3"/>
  <c r="AS82" i="3" s="1"/>
  <c r="AI92" i="3"/>
  <c r="AS92" i="3" s="1"/>
  <c r="AI77" i="3"/>
  <c r="AS77" i="3" s="1"/>
  <c r="AI134" i="3"/>
  <c r="AS134" i="3" s="1"/>
  <c r="AI119" i="3"/>
  <c r="AS119" i="3" s="1"/>
  <c r="AI104" i="3"/>
  <c r="AS104" i="3" s="1"/>
  <c r="AI91" i="3"/>
  <c r="AS91" i="3" s="1"/>
  <c r="AI109" i="3"/>
  <c r="AS109" i="3" s="1"/>
  <c r="AI94" i="3"/>
  <c r="AS94" i="3" s="1"/>
  <c r="AI128" i="3"/>
  <c r="AS128" i="3" s="1"/>
  <c r="AI72" i="3"/>
  <c r="AS72" i="3" s="1"/>
  <c r="AI105" i="3"/>
  <c r="AS105" i="3" s="1"/>
  <c r="AI133" i="3"/>
  <c r="AS133" i="3" s="1"/>
  <c r="AI118" i="3"/>
  <c r="AS118" i="3" s="1"/>
  <c r="AI103" i="3"/>
  <c r="AS103" i="3" s="1"/>
  <c r="AI116" i="3"/>
  <c r="AS116" i="3" s="1"/>
  <c r="AI108" i="3"/>
  <c r="AS108" i="3" s="1"/>
  <c r="AI90" i="3"/>
  <c r="AS90" i="3" s="1"/>
  <c r="AI88" i="3"/>
  <c r="AS88" i="3" s="1"/>
  <c r="AI131" i="3"/>
  <c r="AS131" i="3" s="1"/>
  <c r="AI93" i="3"/>
  <c r="AS93" i="3" s="1"/>
  <c r="AI78" i="3"/>
  <c r="AS78" i="3" s="1"/>
  <c r="AI117" i="3"/>
  <c r="AS117" i="3" s="1"/>
  <c r="AI102" i="3"/>
  <c r="AS102" i="3" s="1"/>
  <c r="AI87" i="3"/>
  <c r="AS87" i="3" s="1"/>
  <c r="AI136" i="3"/>
  <c r="AS136" i="3" s="1"/>
  <c r="AI110" i="3"/>
  <c r="AS110" i="3" s="1"/>
  <c r="AI95" i="3"/>
  <c r="AS95" i="3" s="1"/>
  <c r="AI97" i="3"/>
  <c r="AS97" i="3" s="1"/>
  <c r="AI76" i="3"/>
  <c r="AS76" i="3" s="1"/>
  <c r="AI84" i="3"/>
  <c r="AS84" i="3" s="1"/>
  <c r="AI99" i="3"/>
  <c r="AS99" i="3" s="1"/>
  <c r="AI96" i="3"/>
  <c r="AS96" i="3" s="1"/>
  <c r="AI98" i="3"/>
  <c r="AS98" i="3" s="1"/>
  <c r="AI111" i="3"/>
  <c r="AS111" i="3" s="1"/>
  <c r="AI125" i="3"/>
  <c r="AS125" i="3" s="1"/>
  <c r="AI123" i="3"/>
  <c r="AS123" i="3" s="1"/>
  <c r="AI132" i="3"/>
  <c r="AS132" i="3" s="1"/>
  <c r="AI107" i="3"/>
  <c r="AS107" i="3" s="1"/>
  <c r="AI113" i="3"/>
  <c r="AS113" i="3" s="1"/>
  <c r="AM10" i="3"/>
  <c r="AW10" i="3" s="1"/>
  <c r="AM8" i="3"/>
  <c r="AW8" i="3" s="1"/>
  <c r="AM12" i="3"/>
  <c r="AW12" i="3" s="1"/>
  <c r="AM11" i="3"/>
  <c r="AW11" i="3" s="1"/>
  <c r="AM13" i="3"/>
  <c r="AW13" i="3" s="1"/>
  <c r="AM15" i="3"/>
  <c r="AW15" i="3" s="1"/>
  <c r="AM14" i="3"/>
  <c r="AW14" i="3" s="1"/>
  <c r="AM7" i="3"/>
  <c r="AM9" i="3"/>
  <c r="AW9" i="3" s="1"/>
  <c r="AN242" i="4"/>
  <c r="AN239" i="4"/>
  <c r="AN243" i="4"/>
  <c r="AN240" i="4"/>
  <c r="AN237" i="4"/>
  <c r="AN235" i="4"/>
  <c r="AN246" i="4"/>
  <c r="AN244" i="4"/>
  <c r="AN245" i="4"/>
  <c r="AI60" i="2"/>
  <c r="AS60" i="2" s="1"/>
  <c r="AI61" i="2"/>
  <c r="AS61" i="2" s="1"/>
  <c r="AI48" i="2"/>
  <c r="AS48" i="2" s="1"/>
  <c r="AI56" i="2"/>
  <c r="AS56" i="2" s="1"/>
  <c r="AI43" i="2"/>
  <c r="AS43" i="2" s="1"/>
  <c r="AI57" i="2"/>
  <c r="AS57" i="2" s="1"/>
  <c r="AI66" i="2"/>
  <c r="AS66" i="2" s="1"/>
  <c r="AI42" i="2"/>
  <c r="AI55" i="2"/>
  <c r="AS55" i="2" s="1"/>
  <c r="AI47" i="2"/>
  <c r="AS47" i="2" s="1"/>
  <c r="AI51" i="2"/>
  <c r="AS51" i="2" s="1"/>
  <c r="AI50" i="2"/>
  <c r="AS50" i="2" s="1"/>
  <c r="AI54" i="2"/>
  <c r="AS54" i="2" s="1"/>
  <c r="AI63" i="2"/>
  <c r="AS63" i="2" s="1"/>
  <c r="AI44" i="2"/>
  <c r="AS44" i="2" s="1"/>
  <c r="AI62" i="2"/>
  <c r="AS62" i="2" s="1"/>
  <c r="AI59" i="2"/>
  <c r="AS59" i="2" s="1"/>
  <c r="AI46" i="2"/>
  <c r="AS46" i="2" s="1"/>
  <c r="AI53" i="2"/>
  <c r="AS53" i="2" s="1"/>
  <c r="AI58" i="2"/>
  <c r="AS58" i="2" s="1"/>
  <c r="AI52" i="2"/>
  <c r="AS52" i="2" s="1"/>
  <c r="AM240" i="4"/>
  <c r="AW240" i="4" s="1"/>
  <c r="AM238" i="4"/>
  <c r="AW238" i="4" s="1"/>
  <c r="AM243" i="4"/>
  <c r="AW243" i="4" s="1"/>
  <c r="AM244" i="4"/>
  <c r="AW244" i="4" s="1"/>
  <c r="AM237" i="4"/>
  <c r="AW237" i="4" s="1"/>
  <c r="AM239" i="4"/>
  <c r="AW239" i="4" s="1"/>
  <c r="AM242" i="4"/>
  <c r="AW242" i="4" s="1"/>
  <c r="AM235" i="4"/>
  <c r="AM246" i="4"/>
  <c r="AW246" i="4" s="1"/>
  <c r="AM245" i="4"/>
  <c r="AW245" i="4" s="1"/>
  <c r="AM25" i="2"/>
  <c r="AW25" i="2" s="1"/>
  <c r="AM22" i="2"/>
  <c r="AW22" i="2" s="1"/>
  <c r="AM6" i="2"/>
  <c r="AW6" i="2" s="1"/>
  <c r="AM30" i="2"/>
  <c r="AW30" i="2" s="1"/>
  <c r="AM15" i="2"/>
  <c r="AW15" i="2" s="1"/>
  <c r="AM12" i="2"/>
  <c r="AW12" i="2" s="1"/>
  <c r="AM9" i="2"/>
  <c r="AW9" i="2" s="1"/>
  <c r="AM36" i="2"/>
  <c r="AW36" i="2" s="1"/>
  <c r="AM21" i="2"/>
  <c r="AW21" i="2" s="1"/>
  <c r="AM39" i="2"/>
  <c r="AM35" i="2"/>
  <c r="AW35" i="2" s="1"/>
  <c r="AM34" i="2"/>
  <c r="AW34" i="2" s="1"/>
  <c r="AM37" i="2"/>
  <c r="AW37" i="2" s="1"/>
  <c r="AM10" i="2"/>
  <c r="AW10" i="2" s="1"/>
  <c r="AM18" i="2"/>
  <c r="AW18" i="2" s="1"/>
  <c r="AM16" i="2"/>
  <c r="AW16" i="2" s="1"/>
  <c r="AM33" i="2"/>
  <c r="AM8" i="2"/>
  <c r="AW8" i="2" s="1"/>
  <c r="AM17" i="2"/>
  <c r="AW17" i="2" s="1"/>
  <c r="AM11" i="2"/>
  <c r="AW11" i="2" s="1"/>
  <c r="AM19" i="2"/>
  <c r="AW19" i="2" s="1"/>
  <c r="AM26" i="2"/>
  <c r="AW26" i="2" s="1"/>
  <c r="AM23" i="2"/>
  <c r="AW23" i="2" s="1"/>
  <c r="AM20" i="2"/>
  <c r="AW20" i="2" s="1"/>
  <c r="AM7" i="2"/>
  <c r="AW7" i="2" s="1"/>
  <c r="AM24" i="2"/>
  <c r="AW24" i="2" s="1"/>
  <c r="AM32" i="2"/>
  <c r="AW32" i="2" s="1"/>
  <c r="AM5" i="2"/>
  <c r="AM38" i="2"/>
  <c r="AW38" i="2" s="1"/>
  <c r="AM28" i="2"/>
  <c r="AW28" i="2" s="1"/>
  <c r="AM14" i="2"/>
  <c r="AW14" i="2" s="1"/>
  <c r="AM13" i="2"/>
  <c r="AW13" i="2" s="1"/>
  <c r="AM31" i="2"/>
  <c r="AM40" i="2"/>
  <c r="AW40" i="2" s="1"/>
  <c r="AL21" i="2"/>
  <c r="AV21" i="2" s="1"/>
  <c r="AL29" i="2"/>
  <c r="AV29" i="2" s="1"/>
  <c r="AL16" i="2"/>
  <c r="AV16" i="2" s="1"/>
  <c r="AL14" i="2"/>
  <c r="AV14" i="2" s="1"/>
  <c r="AL40" i="2"/>
  <c r="AV40" i="2" s="1"/>
  <c r="AL33" i="2"/>
  <c r="AV33" i="2" s="1"/>
  <c r="AL28" i="2"/>
  <c r="AV28" i="2" s="1"/>
  <c r="AL11" i="2"/>
  <c r="AV11" i="2" s="1"/>
  <c r="AL30" i="2"/>
  <c r="AV30" i="2" s="1"/>
  <c r="AL25" i="2"/>
  <c r="AV25" i="2" s="1"/>
  <c r="AL19" i="2"/>
  <c r="AV19" i="2" s="1"/>
  <c r="AL26" i="2"/>
  <c r="AV26" i="2" s="1"/>
  <c r="AL38" i="2"/>
  <c r="AV38" i="2" s="1"/>
  <c r="AL12" i="2"/>
  <c r="AV12" i="2" s="1"/>
  <c r="AL39" i="2"/>
  <c r="AV39" i="2" s="1"/>
  <c r="AL13" i="2"/>
  <c r="AV13" i="2" s="1"/>
  <c r="AL20" i="2"/>
  <c r="AV20" i="2" s="1"/>
  <c r="AL8" i="2"/>
  <c r="AV8" i="2" s="1"/>
  <c r="AL22" i="2"/>
  <c r="AV22" i="2" s="1"/>
  <c r="AL10" i="2"/>
  <c r="AV10" i="2" s="1"/>
  <c r="AL7" i="2"/>
  <c r="AV7" i="2" s="1"/>
  <c r="AL6" i="2"/>
  <c r="AV6" i="2" s="1"/>
  <c r="AL24" i="2"/>
  <c r="AV24" i="2" s="1"/>
  <c r="AL17" i="2"/>
  <c r="AV17" i="2" s="1"/>
  <c r="AL35" i="2"/>
  <c r="AV35" i="2" s="1"/>
  <c r="AL36" i="2"/>
  <c r="AV36" i="2" s="1"/>
  <c r="AL27" i="2"/>
  <c r="AV27" i="2" s="1"/>
  <c r="AL18" i="2"/>
  <c r="AV18" i="2" s="1"/>
  <c r="AL15" i="2"/>
  <c r="AV15" i="2" s="1"/>
  <c r="AL23" i="2"/>
  <c r="AV23" i="2" s="1"/>
  <c r="AL5" i="2"/>
  <c r="AN168" i="2"/>
  <c r="AN155" i="2"/>
  <c r="AN153" i="2"/>
  <c r="AN162" i="2"/>
  <c r="AN165" i="2"/>
  <c r="AN152" i="2"/>
  <c r="AN164" i="2"/>
  <c r="AN161" i="2"/>
  <c r="AN160" i="2"/>
  <c r="AN169" i="2"/>
  <c r="AN166" i="2"/>
  <c r="AN173" i="2"/>
  <c r="AN151" i="2"/>
  <c r="AN167" i="2"/>
  <c r="AN171" i="2"/>
  <c r="AN154" i="2"/>
  <c r="AN157" i="2"/>
  <c r="AN163" i="2"/>
  <c r="AN170" i="2"/>
  <c r="AN172" i="2"/>
  <c r="AN158" i="2"/>
  <c r="AN156" i="2"/>
  <c r="AN159" i="2"/>
  <c r="AM61" i="3"/>
  <c r="AM63" i="3"/>
  <c r="AW63" i="3" s="1"/>
  <c r="AM62" i="3"/>
  <c r="AW62" i="3" s="1"/>
  <c r="AM64" i="3"/>
  <c r="AW64" i="3" s="1"/>
  <c r="AM67" i="3"/>
  <c r="AW67" i="3" s="1"/>
  <c r="AM66" i="3"/>
  <c r="AW66" i="3" s="1"/>
  <c r="AM65" i="3"/>
  <c r="AW65" i="3" s="1"/>
  <c r="AL15" i="3"/>
  <c r="AV15" i="3" s="1"/>
  <c r="AL11" i="3"/>
  <c r="AV11" i="3" s="1"/>
  <c r="AL10" i="3"/>
  <c r="AV10" i="3" s="1"/>
  <c r="AL9" i="3"/>
  <c r="AV9" i="3" s="1"/>
  <c r="AL12" i="3"/>
  <c r="AV12" i="3" s="1"/>
  <c r="AL8" i="3"/>
  <c r="AV8" i="3" s="1"/>
  <c r="AL14" i="3"/>
  <c r="AV14" i="3" s="1"/>
  <c r="AL6" i="3"/>
  <c r="AI35" i="3"/>
  <c r="AS35" i="3" s="1"/>
  <c r="AI20" i="3"/>
  <c r="AS20" i="3" s="1"/>
  <c r="AI33" i="3"/>
  <c r="AS33" i="3" s="1"/>
  <c r="AI25" i="3"/>
  <c r="AS25" i="3" s="1"/>
  <c r="AI58" i="3"/>
  <c r="AS58" i="3" s="1"/>
  <c r="AI19" i="3"/>
  <c r="AS19" i="3" s="1"/>
  <c r="AI54" i="3"/>
  <c r="AS54" i="3" s="1"/>
  <c r="AI49" i="3"/>
  <c r="AS49" i="3" s="1"/>
  <c r="AI32" i="3"/>
  <c r="AS32" i="3" s="1"/>
  <c r="AI18" i="3"/>
  <c r="AI50" i="3"/>
  <c r="AS50" i="3" s="1"/>
  <c r="AI53" i="3"/>
  <c r="AS53" i="3" s="1"/>
  <c r="AI38" i="3"/>
  <c r="AS38" i="3" s="1"/>
  <c r="AI43" i="3"/>
  <c r="AS43" i="3" s="1"/>
  <c r="AI28" i="3"/>
  <c r="AS28" i="3" s="1"/>
  <c r="AI59" i="3"/>
  <c r="AS59" i="3" s="1"/>
  <c r="AI52" i="3"/>
  <c r="AI37" i="3"/>
  <c r="AS37" i="3" s="1"/>
  <c r="AI30" i="3"/>
  <c r="AS30" i="3" s="1"/>
  <c r="AI45" i="3"/>
  <c r="AS45" i="3" s="1"/>
  <c r="AI22" i="3"/>
  <c r="AS22" i="3" s="1"/>
  <c r="AI47" i="3"/>
  <c r="AS47" i="3" s="1"/>
  <c r="AI40" i="3"/>
  <c r="AS40" i="3" s="1"/>
  <c r="AI27" i="3"/>
  <c r="AS27" i="3" s="1"/>
  <c r="AI51" i="3"/>
  <c r="AS51" i="3" s="1"/>
  <c r="AI36" i="3"/>
  <c r="AS36" i="3" s="1"/>
  <c r="AI21" i="3"/>
  <c r="AS21" i="3" s="1"/>
  <c r="AI44" i="3"/>
  <c r="AS44" i="3" s="1"/>
  <c r="AI29" i="3"/>
  <c r="AS29" i="3" s="1"/>
  <c r="AI46" i="3"/>
  <c r="AS46" i="3" s="1"/>
  <c r="AI41" i="3"/>
  <c r="AS41" i="3" s="1"/>
  <c r="AI42" i="3"/>
  <c r="AS42" i="3" s="1"/>
  <c r="AI23" i="3"/>
  <c r="AS23" i="3" s="1"/>
  <c r="AI55" i="3"/>
  <c r="AS55" i="3" s="1"/>
  <c r="AI57" i="3"/>
  <c r="AS57" i="3" s="1"/>
  <c r="AI34" i="3"/>
  <c r="AS34" i="3" s="1"/>
  <c r="AI24" i="3"/>
  <c r="AS24" i="3" s="1"/>
  <c r="AI31" i="3"/>
  <c r="AS31" i="3" s="1"/>
  <c r="AI39" i="3"/>
  <c r="AS39" i="3" s="1"/>
  <c r="AI26" i="3"/>
  <c r="AS26" i="3" s="1"/>
  <c r="AI56" i="3"/>
  <c r="AS56" i="3" s="1"/>
  <c r="AL131" i="3"/>
  <c r="AL116" i="3"/>
  <c r="AV116" i="3" s="1"/>
  <c r="AL105" i="3"/>
  <c r="AV105" i="3" s="1"/>
  <c r="AL133" i="3"/>
  <c r="AV133" i="3" s="1"/>
  <c r="AL112" i="3"/>
  <c r="AV112" i="3" s="1"/>
  <c r="AL118" i="3"/>
  <c r="AV118" i="3" s="1"/>
  <c r="AL73" i="3"/>
  <c r="AV73" i="3" s="1"/>
  <c r="AL103" i="3"/>
  <c r="AV103" i="3" s="1"/>
  <c r="AL78" i="3"/>
  <c r="AV78" i="3" s="1"/>
  <c r="AL127" i="3"/>
  <c r="AV127" i="3" s="1"/>
  <c r="AL128" i="3"/>
  <c r="AV128" i="3" s="1"/>
  <c r="AL88" i="3"/>
  <c r="AV88" i="3" s="1"/>
  <c r="AL129" i="3"/>
  <c r="AV129" i="3" s="1"/>
  <c r="AL71" i="3"/>
  <c r="AV71" i="3" s="1"/>
  <c r="AL94" i="3"/>
  <c r="AV94" i="3" s="1"/>
  <c r="AL81" i="3"/>
  <c r="AV81" i="3" s="1"/>
  <c r="AL70" i="3"/>
  <c r="AV70" i="3" s="1"/>
  <c r="AL87" i="3"/>
  <c r="AV87" i="3" s="1"/>
  <c r="AL132" i="3"/>
  <c r="AV132" i="3" s="1"/>
  <c r="AL96" i="3"/>
  <c r="AV96" i="3" s="1"/>
  <c r="AL82" i="3"/>
  <c r="AV82" i="3" s="1"/>
  <c r="AL110" i="3"/>
  <c r="AV110" i="3" s="1"/>
  <c r="AL89" i="3"/>
  <c r="AV89" i="3" s="1"/>
  <c r="AL95" i="3"/>
  <c r="AV95" i="3" s="1"/>
  <c r="AL121" i="3"/>
  <c r="AV121" i="3" s="1"/>
  <c r="AL111" i="3"/>
  <c r="AV111" i="3" s="1"/>
  <c r="AL122" i="3"/>
  <c r="AV122" i="3" s="1"/>
  <c r="AL107" i="3"/>
  <c r="AV107" i="3" s="1"/>
  <c r="AL92" i="3"/>
  <c r="AV92" i="3" s="1"/>
  <c r="AL77" i="3"/>
  <c r="AV77" i="3" s="1"/>
  <c r="AL80" i="3"/>
  <c r="AV80" i="3" s="1"/>
  <c r="AL101" i="3"/>
  <c r="AV101" i="3" s="1"/>
  <c r="AL119" i="3"/>
  <c r="AV119" i="3" s="1"/>
  <c r="AL79" i="3"/>
  <c r="AV79" i="3" s="1"/>
  <c r="AL90" i="3"/>
  <c r="AV90" i="3" s="1"/>
  <c r="AL75" i="3"/>
  <c r="AV75" i="3" s="1"/>
  <c r="AL83" i="3"/>
  <c r="AV83" i="3" s="1"/>
  <c r="AL134" i="3"/>
  <c r="AV134" i="3" s="1"/>
  <c r="AL72" i="3"/>
  <c r="AV72" i="3" s="1"/>
  <c r="AL125" i="3"/>
  <c r="AV125" i="3" s="1"/>
  <c r="AL104" i="3"/>
  <c r="AV104" i="3" s="1"/>
  <c r="AL120" i="3"/>
  <c r="AV120" i="3" s="1"/>
  <c r="AL130" i="3"/>
  <c r="AV130" i="3" s="1"/>
  <c r="AL115" i="3"/>
  <c r="AV115" i="3" s="1"/>
  <c r="AL74" i="3"/>
  <c r="AV74" i="3" s="1"/>
  <c r="AL93" i="3"/>
  <c r="AV93" i="3" s="1"/>
  <c r="AL124" i="3"/>
  <c r="AV124" i="3" s="1"/>
  <c r="AL98" i="3"/>
  <c r="AV98" i="3" s="1"/>
  <c r="AL135" i="3"/>
  <c r="AV135" i="3" s="1"/>
  <c r="AL97" i="3"/>
  <c r="AV97" i="3" s="1"/>
  <c r="AL109" i="3"/>
  <c r="AV109" i="3" s="1"/>
  <c r="AL102" i="3"/>
  <c r="AV102" i="3" s="1"/>
  <c r="AL114" i="3"/>
  <c r="AV114" i="3" s="1"/>
  <c r="AL99" i="3"/>
  <c r="AV99" i="3" s="1"/>
  <c r="AL84" i="3"/>
  <c r="AV84" i="3" s="1"/>
  <c r="AL69" i="3"/>
  <c r="AL86" i="3"/>
  <c r="AV86" i="3" s="1"/>
  <c r="AL136" i="3"/>
  <c r="AV136" i="3" s="1"/>
  <c r="AL123" i="3"/>
  <c r="AV123" i="3" s="1"/>
  <c r="AL108" i="3"/>
  <c r="AV108" i="3" s="1"/>
  <c r="AJ101" i="2"/>
  <c r="AJ110" i="2"/>
  <c r="AJ109" i="2"/>
  <c r="AT109" i="2" s="1"/>
  <c r="AJ127" i="2"/>
  <c r="AT127" i="2" s="1"/>
  <c r="AJ118" i="2"/>
  <c r="AJ93" i="2"/>
  <c r="AJ82" i="2"/>
  <c r="AJ120" i="2"/>
  <c r="AJ137" i="2"/>
  <c r="AJ85" i="2"/>
  <c r="AT85" i="2" s="1"/>
  <c r="AJ108" i="2"/>
  <c r="AJ78" i="2"/>
  <c r="AT78" i="2" s="1"/>
  <c r="AJ89" i="2"/>
  <c r="AT89" i="2" s="1"/>
  <c r="AJ111" i="2"/>
  <c r="AJ77" i="2"/>
  <c r="AJ96" i="2"/>
  <c r="AJ125" i="2"/>
  <c r="AJ117" i="2"/>
  <c r="AJ84" i="2"/>
  <c r="AJ132" i="2"/>
  <c r="AJ136" i="2"/>
  <c r="AJ94" i="2"/>
  <c r="AK94" i="2" s="1"/>
  <c r="AU94" i="2" s="1"/>
  <c r="AJ91" i="2"/>
  <c r="AJ105" i="2"/>
  <c r="AT105" i="2" s="1"/>
  <c r="AJ104" i="2"/>
  <c r="AJ98" i="2"/>
  <c r="AJ128" i="2"/>
  <c r="AJ76" i="2"/>
  <c r="AT76" i="2" s="1"/>
  <c r="AJ74" i="2"/>
  <c r="AT74" i="2" s="1"/>
  <c r="AJ129" i="2"/>
  <c r="AT129" i="2" s="1"/>
  <c r="AJ87" i="2"/>
  <c r="AJ99" i="2"/>
  <c r="AJ107" i="2"/>
  <c r="AT107" i="2" s="1"/>
  <c r="AJ92" i="2"/>
  <c r="AJ86" i="2"/>
  <c r="AJ138" i="2"/>
  <c r="AT138" i="2" s="1"/>
  <c r="AJ83" i="2"/>
  <c r="AJ115" i="2"/>
  <c r="AJ95" i="2"/>
  <c r="AJ90" i="2"/>
  <c r="AT90" i="2" s="1"/>
  <c r="AJ73" i="2"/>
  <c r="AJ114" i="2"/>
  <c r="AJ123" i="2"/>
  <c r="AJ119" i="2"/>
  <c r="AJ135" i="2"/>
  <c r="AJ116" i="2"/>
  <c r="AK116" i="2" s="1"/>
  <c r="AU116" i="2" s="1"/>
  <c r="AJ70" i="2"/>
  <c r="AJ122" i="2"/>
  <c r="AT122" i="2" s="1"/>
  <c r="AJ75" i="2"/>
  <c r="AJ124" i="2"/>
  <c r="AJ106" i="2"/>
  <c r="AJ112" i="2"/>
  <c r="AJ69" i="2"/>
  <c r="AJ97" i="2"/>
  <c r="AJ81" i="2"/>
  <c r="AJ134" i="2"/>
  <c r="AJ80" i="2"/>
  <c r="AT80" i="2" s="1"/>
  <c r="AJ131" i="2"/>
  <c r="AJ130" i="2"/>
  <c r="AJ139" i="2"/>
  <c r="AT139" i="2" s="1"/>
  <c r="AJ100" i="2"/>
  <c r="AJ126" i="2"/>
  <c r="AJ71" i="2"/>
  <c r="AT71" i="2" s="1"/>
  <c r="AJ133" i="2"/>
  <c r="AT133" i="2" s="1"/>
  <c r="AJ113" i="2"/>
  <c r="AT113" i="2" s="1"/>
  <c r="AJ121" i="2"/>
  <c r="AF134" i="2"/>
  <c r="AP134" i="2" s="1"/>
  <c r="AF79" i="2"/>
  <c r="AP79" i="2" s="1"/>
  <c r="AF91" i="2"/>
  <c r="AP91" i="2" s="1"/>
  <c r="AF73" i="2"/>
  <c r="AP73" i="2" s="1"/>
  <c r="AF110" i="2"/>
  <c r="AP110" i="2" s="1"/>
  <c r="AF125" i="2"/>
  <c r="AP125" i="2" s="1"/>
  <c r="AF115" i="2"/>
  <c r="AP115" i="2" s="1"/>
  <c r="AF104" i="2"/>
  <c r="AP104" i="2" s="1"/>
  <c r="AF99" i="2"/>
  <c r="AP99" i="2" s="1"/>
  <c r="AF86" i="2"/>
  <c r="AP86" i="2" s="1"/>
  <c r="AF95" i="2"/>
  <c r="AP95" i="2" s="1"/>
  <c r="AF122" i="2"/>
  <c r="AP122" i="2" s="1"/>
  <c r="AF119" i="2"/>
  <c r="AP119" i="2" s="1"/>
  <c r="AF74" i="2"/>
  <c r="AP74" i="2" s="1"/>
  <c r="AF123" i="2"/>
  <c r="AP123" i="2" s="1"/>
  <c r="AF135" i="2"/>
  <c r="AP135" i="2" s="1"/>
  <c r="AF78" i="2"/>
  <c r="AP78" i="2" s="1"/>
  <c r="AF94" i="2"/>
  <c r="AP94" i="2" s="1"/>
  <c r="AF96" i="2"/>
  <c r="AP96" i="2" s="1"/>
  <c r="AF138" i="2"/>
  <c r="AP138" i="2" s="1"/>
  <c r="AF84" i="2"/>
  <c r="AP84" i="2" s="1"/>
  <c r="AF69" i="2"/>
  <c r="AF124" i="2"/>
  <c r="AP124" i="2" s="1"/>
  <c r="AF139" i="2"/>
  <c r="AP139" i="2" s="1"/>
  <c r="AF97" i="2"/>
  <c r="AP97" i="2" s="1"/>
  <c r="AF106" i="2"/>
  <c r="AP106" i="2" s="1"/>
  <c r="AF103" i="2"/>
  <c r="AP103" i="2" s="1"/>
  <c r="AF102" i="2"/>
  <c r="AP102" i="2" s="1"/>
  <c r="AF111" i="2"/>
  <c r="AP111" i="2" s="1"/>
  <c r="AF137" i="2"/>
  <c r="AP137" i="2" s="1"/>
  <c r="AF105" i="2"/>
  <c r="AP105" i="2" s="1"/>
  <c r="AF87" i="2"/>
  <c r="AP87" i="2" s="1"/>
  <c r="AF116" i="2"/>
  <c r="AP116" i="2" s="1"/>
  <c r="AF133" i="2"/>
  <c r="AP133" i="2" s="1"/>
  <c r="AF85" i="2"/>
  <c r="AP85" i="2" s="1"/>
  <c r="AF93" i="2"/>
  <c r="AP93" i="2" s="1"/>
  <c r="AF82" i="2"/>
  <c r="AP82" i="2" s="1"/>
  <c r="AF72" i="2"/>
  <c r="AP72" i="2" s="1"/>
  <c r="AF90" i="2"/>
  <c r="AP90" i="2" s="1"/>
  <c r="AF117" i="2"/>
  <c r="AP117" i="2" s="1"/>
  <c r="AF120" i="2"/>
  <c r="AP120" i="2" s="1"/>
  <c r="AF129" i="2"/>
  <c r="AP129" i="2" s="1"/>
  <c r="AF81" i="2"/>
  <c r="AP81" i="2" s="1"/>
  <c r="AF92" i="2"/>
  <c r="AP92" i="2" s="1"/>
  <c r="AF112" i="2"/>
  <c r="AP112" i="2" s="1"/>
  <c r="AF113" i="2"/>
  <c r="AP113" i="2" s="1"/>
  <c r="AF71" i="2"/>
  <c r="AP71" i="2" s="1"/>
  <c r="AF126" i="2"/>
  <c r="AP126" i="2" s="1"/>
  <c r="AF109" i="2"/>
  <c r="AP109" i="2" s="1"/>
  <c r="AF88" i="2"/>
  <c r="AP88" i="2" s="1"/>
  <c r="AF108" i="2"/>
  <c r="AP108" i="2" s="1"/>
  <c r="AF114" i="2"/>
  <c r="AP114" i="2" s="1"/>
  <c r="AF128" i="2"/>
  <c r="AP128" i="2" s="1"/>
  <c r="AF136" i="2"/>
  <c r="AP136" i="2" s="1"/>
  <c r="AF98" i="2"/>
  <c r="AP98" i="2" s="1"/>
  <c r="AF107" i="2"/>
  <c r="AP107" i="2" s="1"/>
  <c r="AF121" i="2"/>
  <c r="AP121" i="2" s="1"/>
  <c r="AF89" i="2"/>
  <c r="AP89" i="2" s="1"/>
  <c r="AF131" i="2"/>
  <c r="AP131" i="2" s="1"/>
  <c r="AF77" i="2"/>
  <c r="AP77" i="2" s="1"/>
  <c r="AF132" i="2"/>
  <c r="AP132" i="2" s="1"/>
  <c r="AF76" i="2"/>
  <c r="AP76" i="2" s="1"/>
  <c r="AF80" i="2"/>
  <c r="AP80" i="2" s="1"/>
  <c r="AF70" i="2"/>
  <c r="AP70" i="2" s="1"/>
  <c r="AF100" i="2"/>
  <c r="AP100" i="2" s="1"/>
  <c r="AF83" i="2"/>
  <c r="AP83" i="2" s="1"/>
  <c r="AF130" i="2"/>
  <c r="AP130" i="2" s="1"/>
  <c r="AF127" i="2"/>
  <c r="AP127" i="2" s="1"/>
  <c r="AF101" i="2"/>
  <c r="AP101" i="2" s="1"/>
  <c r="AF75" i="2"/>
  <c r="AP75" i="2" s="1"/>
  <c r="I27" i="11"/>
  <c r="I35" i="11" s="1"/>
  <c r="C37" i="12" s="1"/>
  <c r="D28" i="15" s="1"/>
  <c r="T141" i="23"/>
  <c r="T159" i="23" s="1"/>
  <c r="T162" i="23" s="1"/>
  <c r="U141" i="23"/>
  <c r="U159" i="23" s="1"/>
  <c r="U162" i="23" s="1"/>
  <c r="AX127" i="4"/>
  <c r="AF13" i="5"/>
  <c r="AP13" i="5" s="1"/>
  <c r="AI41" i="5"/>
  <c r="AS41" i="5" s="1"/>
  <c r="AM123" i="5"/>
  <c r="AF10" i="5"/>
  <c r="AP10" i="5" s="1"/>
  <c r="AL47" i="5"/>
  <c r="AV47" i="5" s="1"/>
  <c r="AF76" i="5"/>
  <c r="AP76" i="5" s="1"/>
  <c r="AL44" i="5"/>
  <c r="AV44" i="5" s="1"/>
  <c r="AH75" i="5"/>
  <c r="AF117" i="5"/>
  <c r="AP117" i="5" s="1"/>
  <c r="AI246" i="4"/>
  <c r="AS246" i="4" s="1"/>
  <c r="AF124" i="5"/>
  <c r="AP124" i="5" s="1"/>
  <c r="AH10" i="5"/>
  <c r="AK85" i="5"/>
  <c r="AU85" i="5" s="1"/>
  <c r="AF45" i="5"/>
  <c r="AP45" i="5" s="1"/>
  <c r="AL79" i="5"/>
  <c r="AV79" i="5" s="1"/>
  <c r="AM93" i="5"/>
  <c r="AI114" i="5"/>
  <c r="AS114" i="5" s="1"/>
  <c r="AL243" i="4"/>
  <c r="AV243" i="4" s="1"/>
  <c r="AL14" i="5"/>
  <c r="AV14" i="5" s="1"/>
  <c r="AE83" i="5"/>
  <c r="AF39" i="5"/>
  <c r="AP39" i="5" s="1"/>
  <c r="AF49" i="5"/>
  <c r="AP49" i="5" s="1"/>
  <c r="AF238" i="4"/>
  <c r="AP238" i="4" s="1"/>
  <c r="AL137" i="5"/>
  <c r="AV137" i="5" s="1"/>
  <c r="AE24" i="5"/>
  <c r="AI14" i="5"/>
  <c r="AS14" i="5" s="1"/>
  <c r="AH65" i="5"/>
  <c r="AE90" i="5"/>
  <c r="AL110" i="5"/>
  <c r="AV110" i="5" s="1"/>
  <c r="AF240" i="4"/>
  <c r="AP240" i="4" s="1"/>
  <c r="AH72" i="5"/>
  <c r="AE17" i="5"/>
  <c r="AF25" i="5"/>
  <c r="AP25" i="5" s="1"/>
  <c r="AM4" i="5"/>
  <c r="AI137" i="5"/>
  <c r="AS137" i="5" s="1"/>
  <c r="AM91" i="5"/>
  <c r="AK43" i="5"/>
  <c r="AU43" i="5" s="1"/>
  <c r="AH23" i="5"/>
  <c r="AK11" i="5"/>
  <c r="AU11" i="5" s="1"/>
  <c r="AI48" i="5"/>
  <c r="AS48" i="5" s="1"/>
  <c r="AJ124" i="3"/>
  <c r="AL85" i="3"/>
  <c r="AV85" i="3" s="1"/>
  <c r="AG166" i="2"/>
  <c r="AI14" i="2"/>
  <c r="AM125" i="2"/>
  <c r="AW125" i="2" s="1"/>
  <c r="AE80" i="5"/>
  <c r="AM130" i="5"/>
  <c r="AM114" i="3"/>
  <c r="AW114" i="3" s="1"/>
  <c r="AF13" i="3"/>
  <c r="AJ90" i="3"/>
  <c r="AI162" i="2"/>
  <c r="AS162" i="2" s="1"/>
  <c r="AI127" i="3"/>
  <c r="AS127" i="3" s="1"/>
  <c r="AF11" i="2"/>
  <c r="AM32" i="3"/>
  <c r="AW32" i="3" s="1"/>
  <c r="AJ153" i="2"/>
  <c r="AG9" i="3"/>
  <c r="AQ9" i="3" s="1"/>
  <c r="AK76" i="5"/>
  <c r="AU76" i="5" s="1"/>
  <c r="AN27" i="2"/>
  <c r="AL171" i="2"/>
  <c r="AV171" i="2" s="1"/>
  <c r="AL37" i="2"/>
  <c r="AV37" i="2" s="1"/>
  <c r="AI45" i="2"/>
  <c r="AS45" i="2" s="1"/>
  <c r="AN39" i="2"/>
  <c r="AX39" i="2" s="1"/>
  <c r="AG20" i="3"/>
  <c r="AQ20" i="3" s="1"/>
  <c r="AL13" i="3"/>
  <c r="AV13" i="3" s="1"/>
  <c r="AL88" i="2"/>
  <c r="AV88" i="2" s="1"/>
  <c r="AG127" i="3"/>
  <c r="AQ127" i="3" s="1"/>
  <c r="AF11" i="3"/>
  <c r="N10" i="11"/>
  <c r="AY178" i="2"/>
  <c r="AY183" i="2"/>
  <c r="AU74" i="5"/>
  <c r="AU33" i="5"/>
  <c r="AU50" i="5"/>
  <c r="AU39" i="5"/>
  <c r="AI22" i="4"/>
  <c r="AV22" i="4"/>
  <c r="AG22" i="4"/>
  <c r="AP22" i="4"/>
  <c r="AF22" i="4"/>
  <c r="AJ22" i="4"/>
  <c r="AM22" i="4"/>
  <c r="V30" i="1" s="1"/>
  <c r="AS22" i="4"/>
  <c r="AX43" i="4"/>
  <c r="AX46" i="4"/>
  <c r="AX59" i="4"/>
  <c r="AX41" i="4"/>
  <c r="AQ245" i="4"/>
  <c r="AX35" i="4"/>
  <c r="AI234" i="4"/>
  <c r="AS227" i="4"/>
  <c r="AS234" i="4" s="1"/>
  <c r="AX233" i="4"/>
  <c r="AX26" i="4"/>
  <c r="AS237" i="4"/>
  <c r="AX16" i="4"/>
  <c r="AP23" i="4"/>
  <c r="AP226" i="4" s="1"/>
  <c r="AF226" i="4"/>
  <c r="AX29" i="4"/>
  <c r="AX230" i="4"/>
  <c r="AX42" i="4"/>
  <c r="AX37" i="4"/>
  <c r="AI226" i="4"/>
  <c r="AS23" i="4"/>
  <c r="AS226" i="4" s="1"/>
  <c r="AT227" i="4"/>
  <c r="AJ234" i="4"/>
  <c r="AX31" i="4"/>
  <c r="AX47" i="4"/>
  <c r="AX34" i="4"/>
  <c r="AX17" i="4"/>
  <c r="AX87" i="4"/>
  <c r="AX82" i="4"/>
  <c r="AX28" i="4"/>
  <c r="AX73" i="4"/>
  <c r="AX13" i="4"/>
  <c r="AN234" i="4"/>
  <c r="W32" i="1" s="1"/>
  <c r="AX227" i="4"/>
  <c r="AX231" i="4"/>
  <c r="AX12" i="4"/>
  <c r="AX30" i="4"/>
  <c r="AX92" i="4"/>
  <c r="AX18" i="4"/>
  <c r="AV239" i="4"/>
  <c r="AX36" i="4"/>
  <c r="AP244" i="4"/>
  <c r="AT245" i="4"/>
  <c r="AX6" i="4"/>
  <c r="AP227" i="4"/>
  <c r="AP234" i="4" s="1"/>
  <c r="AF234" i="4"/>
  <c r="AX27" i="4"/>
  <c r="AX40" i="4"/>
  <c r="AX229" i="4"/>
  <c r="AX232" i="4"/>
  <c r="AQ23" i="4"/>
  <c r="AG226" i="4"/>
  <c r="AX48" i="4"/>
  <c r="AX228" i="4"/>
  <c r="AX45" i="4"/>
  <c r="AX25" i="4"/>
  <c r="AG234" i="4"/>
  <c r="AQ227" i="4"/>
  <c r="AX23" i="4"/>
  <c r="AN226" i="4"/>
  <c r="W31" i="1" s="1"/>
  <c r="AX64" i="4"/>
  <c r="AL234" i="4"/>
  <c r="U32" i="1" s="1"/>
  <c r="AV227" i="4"/>
  <c r="AX39" i="4"/>
  <c r="AT23" i="4"/>
  <c r="AJ226" i="4"/>
  <c r="AL226" i="4"/>
  <c r="U31" i="1" s="1"/>
  <c r="AV23" i="4"/>
  <c r="AM226" i="4"/>
  <c r="V31" i="1" s="1"/>
  <c r="AW23" i="4"/>
  <c r="AX20" i="4"/>
  <c r="AX24" i="4"/>
  <c r="AM234" i="4"/>
  <c r="V32" i="1" s="1"/>
  <c r="AW227" i="4"/>
  <c r="AX32" i="4"/>
  <c r="AW236" i="4"/>
  <c r="AX74" i="4"/>
  <c r="AX60" i="4"/>
  <c r="AX44" i="4"/>
  <c r="AX56" i="4"/>
  <c r="AX51" i="4"/>
  <c r="AX77" i="4"/>
  <c r="AX49" i="4"/>
  <c r="AX33" i="4"/>
  <c r="AX38" i="4"/>
  <c r="AX11" i="4"/>
  <c r="AX78" i="4"/>
  <c r="AT100" i="3"/>
  <c r="AT14" i="3"/>
  <c r="AQ132" i="3"/>
  <c r="AT52" i="3"/>
  <c r="AP51" i="3"/>
  <c r="AP62" i="3"/>
  <c r="AV59" i="3"/>
  <c r="AW6" i="3"/>
  <c r="AW26" i="3"/>
  <c r="AV16" i="3"/>
  <c r="AS48" i="3"/>
  <c r="AW109" i="3"/>
  <c r="AV91" i="3"/>
  <c r="AS112" i="3"/>
  <c r="AQ63" i="3"/>
  <c r="AV65" i="3"/>
  <c r="AW136" i="2"/>
  <c r="AT9" i="2"/>
  <c r="AP10" i="2"/>
  <c r="AX31" i="2"/>
  <c r="AT152" i="2"/>
  <c r="AV165" i="2"/>
  <c r="AV82" i="2"/>
  <c r="AQ158" i="2"/>
  <c r="AS161" i="2"/>
  <c r="AQ60" i="2"/>
  <c r="AS49" i="2"/>
  <c r="AS94" i="2"/>
  <c r="AS40" i="2"/>
  <c r="AW27" i="2"/>
  <c r="AT72" i="2"/>
  <c r="AP118" i="2"/>
  <c r="AV32" i="2"/>
  <c r="AX67" i="2"/>
  <c r="Z159" i="23"/>
  <c r="Z162" i="23" s="1"/>
  <c r="L24" i="11"/>
  <c r="F35" i="12" s="1"/>
  <c r="G22" i="14" s="1"/>
  <c r="K24" i="11"/>
  <c r="E35" i="12" s="1"/>
  <c r="F22" i="14" s="1"/>
  <c r="N6" i="11"/>
  <c r="AD140" i="20"/>
  <c r="N8" i="11"/>
  <c r="M24" i="11"/>
  <c r="G35" i="12" s="1"/>
  <c r="H22" i="14" s="1"/>
  <c r="J24" i="11"/>
  <c r="D35" i="12" s="1"/>
  <c r="E22" i="14" s="1"/>
  <c r="N19" i="11"/>
  <c r="I24" i="11"/>
  <c r="C35" i="12" s="1"/>
  <c r="D22" i="14" s="1"/>
  <c r="N5" i="11"/>
  <c r="AB159" i="23"/>
  <c r="AB162" i="23" s="1"/>
  <c r="M27" i="11"/>
  <c r="N20" i="11"/>
  <c r="Y159" i="23"/>
  <c r="Y162" i="23" s="1"/>
  <c r="AD183" i="20"/>
  <c r="V248" i="22"/>
  <c r="V251" i="22" s="1"/>
  <c r="V159" i="23"/>
  <c r="V162" i="23" s="1"/>
  <c r="Y185" i="20"/>
  <c r="Y188" i="20" s="1"/>
  <c r="V185" i="20"/>
  <c r="V188" i="20" s="1"/>
  <c r="W185" i="20"/>
  <c r="W188" i="20" s="1"/>
  <c r="AA159" i="23"/>
  <c r="AA162" i="23" s="1"/>
  <c r="X248" i="22"/>
  <c r="X251" i="22" s="1"/>
  <c r="U142" i="21"/>
  <c r="U145" i="21" s="1"/>
  <c r="AC141" i="23"/>
  <c r="AA248" i="22"/>
  <c r="AA251" i="22" s="1"/>
  <c r="Y248" i="22"/>
  <c r="Y251" i="22" s="1"/>
  <c r="AD60" i="21"/>
  <c r="Z248" i="22"/>
  <c r="Z251" i="22" s="1"/>
  <c r="Z142" i="21"/>
  <c r="Z145" i="21" s="1"/>
  <c r="AC248" i="22"/>
  <c r="AC251" i="22" s="1"/>
  <c r="AD17" i="21"/>
  <c r="V142" i="21"/>
  <c r="V145" i="21" s="1"/>
  <c r="W142" i="21"/>
  <c r="W145" i="21" s="1"/>
  <c r="X142" i="21"/>
  <c r="X145" i="21" s="1"/>
  <c r="U248" i="22"/>
  <c r="U251" i="22" s="1"/>
  <c r="AB142" i="21"/>
  <c r="AB145" i="21" s="1"/>
  <c r="AB248" i="22"/>
  <c r="AB251" i="22" s="1"/>
  <c r="Z185" i="20"/>
  <c r="Z188" i="20" s="1"/>
  <c r="AC155" i="23"/>
  <c r="AD234" i="22"/>
  <c r="AA142" i="21"/>
  <c r="AA145" i="21" s="1"/>
  <c r="W248" i="22"/>
  <c r="W251" i="22" s="1"/>
  <c r="AD226" i="22"/>
  <c r="AD22" i="22"/>
  <c r="Y142" i="21"/>
  <c r="Y145" i="21" s="1"/>
  <c r="AB185" i="20"/>
  <c r="AB188" i="20" s="1"/>
  <c r="AC142" i="21"/>
  <c r="AC145" i="21" s="1"/>
  <c r="AA185" i="20"/>
  <c r="AA188" i="20" s="1"/>
  <c r="U185" i="20"/>
  <c r="U188" i="20" s="1"/>
  <c r="AD41" i="20"/>
  <c r="AD68" i="20"/>
  <c r="AD157" i="5"/>
  <c r="D51" i="12"/>
  <c r="AE15" i="1"/>
  <c r="AE8" i="1"/>
  <c r="H43" i="10"/>
  <c r="E43" i="10"/>
  <c r="J43" i="10"/>
  <c r="W185" i="2"/>
  <c r="W188" i="2" s="1"/>
  <c r="V185" i="2"/>
  <c r="V188" i="2" s="1"/>
  <c r="AE174" i="2"/>
  <c r="Z185" i="2"/>
  <c r="Z188" i="2" s="1"/>
  <c r="Y185" i="2"/>
  <c r="Y188" i="2" s="1"/>
  <c r="AE150" i="2"/>
  <c r="AE183" i="2"/>
  <c r="AE41" i="2"/>
  <c r="Y142" i="3"/>
  <c r="Y145" i="3" s="1"/>
  <c r="Y248" i="4"/>
  <c r="Y251" i="4" s="1"/>
  <c r="W248" i="4"/>
  <c r="W251" i="4" s="1"/>
  <c r="AD248" i="4"/>
  <c r="AD251" i="4" s="1"/>
  <c r="AE234" i="4"/>
  <c r="AC248" i="4"/>
  <c r="AC251" i="4" s="1"/>
  <c r="AE247" i="4"/>
  <c r="V159" i="5"/>
  <c r="V162" i="5" s="1"/>
  <c r="Z248" i="4"/>
  <c r="Z251" i="4" s="1"/>
  <c r="X248" i="4"/>
  <c r="X251" i="4" s="1"/>
  <c r="V248" i="4"/>
  <c r="V251" i="4" s="1"/>
  <c r="AE17" i="3"/>
  <c r="AA248" i="4"/>
  <c r="AA251" i="4" s="1"/>
  <c r="AE22" i="4"/>
  <c r="AB248" i="4"/>
  <c r="AB251" i="4" s="1"/>
  <c r="AE226" i="4"/>
  <c r="Y159" i="5"/>
  <c r="Y162" i="5" s="1"/>
  <c r="X159" i="5"/>
  <c r="X162" i="5" s="1"/>
  <c r="AD141" i="5"/>
  <c r="X142" i="3"/>
  <c r="X145" i="3" s="1"/>
  <c r="AC159" i="5"/>
  <c r="AC162" i="5" s="1"/>
  <c r="AB159" i="5"/>
  <c r="AB162" i="5" s="1"/>
  <c r="AA159" i="5"/>
  <c r="AA162" i="5" s="1"/>
  <c r="Z159" i="5"/>
  <c r="Z162" i="5" s="1"/>
  <c r="W142" i="3"/>
  <c r="W145" i="3" s="1"/>
  <c r="W159" i="5"/>
  <c r="W162" i="5" s="1"/>
  <c r="AE140" i="2"/>
  <c r="AD155" i="5"/>
  <c r="AC142" i="3"/>
  <c r="AC145" i="3" s="1"/>
  <c r="AE68" i="3"/>
  <c r="AA142" i="3"/>
  <c r="AA145" i="3" s="1"/>
  <c r="AD142" i="3"/>
  <c r="AD145" i="3" s="1"/>
  <c r="AB142" i="3"/>
  <c r="AB145" i="3" s="1"/>
  <c r="AE141" i="3"/>
  <c r="AE60" i="3"/>
  <c r="V142" i="3"/>
  <c r="V145" i="3" s="1"/>
  <c r="AE137" i="3"/>
  <c r="Z142" i="3"/>
  <c r="Z145" i="3" s="1"/>
  <c r="X185" i="2"/>
  <c r="X188" i="2" s="1"/>
  <c r="AC185" i="2"/>
  <c r="AC188" i="2" s="1"/>
  <c r="AB185" i="2"/>
  <c r="AB188" i="2" s="1"/>
  <c r="AD185" i="2"/>
  <c r="AD188" i="2" s="1"/>
  <c r="AE68" i="2"/>
  <c r="AE178" i="2"/>
  <c r="AA185" i="2"/>
  <c r="AA188" i="2" s="1"/>
  <c r="AK49" i="2" l="1"/>
  <c r="AU49" i="2" s="1"/>
  <c r="AK111" i="2"/>
  <c r="AU111" i="2" s="1"/>
  <c r="AO41" i="4"/>
  <c r="AK102" i="2"/>
  <c r="AU102" i="2" s="1"/>
  <c r="AK131" i="2"/>
  <c r="AU131" i="2" s="1"/>
  <c r="AH29" i="3"/>
  <c r="AR29" i="3" s="1"/>
  <c r="AO51" i="4"/>
  <c r="AO23" i="4"/>
  <c r="AY83" i="4"/>
  <c r="AY114" i="4"/>
  <c r="AY205" i="4"/>
  <c r="AY91" i="4"/>
  <c r="AH34" i="2"/>
  <c r="AR34" i="2" s="1"/>
  <c r="AY216" i="4"/>
  <c r="AY53" i="4"/>
  <c r="AY152" i="4"/>
  <c r="AH48" i="3"/>
  <c r="AR48" i="3" s="1"/>
  <c r="AH59" i="3"/>
  <c r="AR59" i="3" s="1"/>
  <c r="AH46" i="3"/>
  <c r="AR46" i="3" s="1"/>
  <c r="AH25" i="3"/>
  <c r="AR25" i="3" s="1"/>
  <c r="Q41" i="1"/>
  <c r="Q45" i="1" s="1"/>
  <c r="AO67" i="4"/>
  <c r="AO43" i="4"/>
  <c r="AO73" i="4"/>
  <c r="AY41" i="4"/>
  <c r="AY157" i="4"/>
  <c r="AO56" i="4"/>
  <c r="AY78" i="4"/>
  <c r="AK75" i="2"/>
  <c r="AU75" i="2" s="1"/>
  <c r="AK143" i="2"/>
  <c r="AU143" i="2" s="1"/>
  <c r="AK120" i="2"/>
  <c r="AU120" i="2" s="1"/>
  <c r="AH5" i="2"/>
  <c r="AR5" i="2" s="1"/>
  <c r="AK95" i="2"/>
  <c r="AU95" i="2" s="1"/>
  <c r="AY70" i="4"/>
  <c r="AY52" i="4"/>
  <c r="AY80" i="4"/>
  <c r="AY28" i="4"/>
  <c r="AO28" i="4"/>
  <c r="AK121" i="2"/>
  <c r="AU121" i="2" s="1"/>
  <c r="AO68" i="4"/>
  <c r="AY169" i="4"/>
  <c r="AO47" i="4"/>
  <c r="AY125" i="4"/>
  <c r="AY73" i="4"/>
  <c r="AO19" i="4"/>
  <c r="AO229" i="4"/>
  <c r="AY202" i="4"/>
  <c r="AH57" i="3"/>
  <c r="AR57" i="3" s="1"/>
  <c r="M15" i="10"/>
  <c r="AO20" i="4"/>
  <c r="AT161" i="2"/>
  <c r="AY209" i="4"/>
  <c r="AK132" i="2"/>
  <c r="AU132" i="2" s="1"/>
  <c r="AY178" i="4"/>
  <c r="AY182" i="4"/>
  <c r="AY50" i="4"/>
  <c r="AY131" i="4"/>
  <c r="AY143" i="4"/>
  <c r="AY47" i="4"/>
  <c r="AO91" i="4"/>
  <c r="M42" i="1"/>
  <c r="M43" i="1" s="1"/>
  <c r="AO216" i="4"/>
  <c r="AY117" i="4"/>
  <c r="P42" i="1"/>
  <c r="P43" i="1" s="1"/>
  <c r="K39" i="11"/>
  <c r="N42" i="1"/>
  <c r="N43" i="1" s="1"/>
  <c r="L39" i="11"/>
  <c r="J39" i="11"/>
  <c r="O45" i="1"/>
  <c r="O42" i="1"/>
  <c r="O43" i="1" s="1"/>
  <c r="AY159" i="4"/>
  <c r="L42" i="1"/>
  <c r="L43" i="1" s="1"/>
  <c r="I39" i="11"/>
  <c r="M39" i="11"/>
  <c r="M37" i="10"/>
  <c r="K26" i="15" s="1"/>
  <c r="AY163" i="4"/>
  <c r="AO227" i="4"/>
  <c r="N13" i="11"/>
  <c r="AH58" i="3"/>
  <c r="AR58" i="3" s="1"/>
  <c r="AH16" i="3"/>
  <c r="AR16" i="3" s="1"/>
  <c r="AO191" i="4"/>
  <c r="AY72" i="4"/>
  <c r="AR227" i="4"/>
  <c r="AR234" i="4" s="1"/>
  <c r="E34" i="10" s="1"/>
  <c r="D20" i="15" s="1"/>
  <c r="AK99" i="2"/>
  <c r="AU99" i="2" s="1"/>
  <c r="AY109" i="4"/>
  <c r="AY40" i="4"/>
  <c r="AO80" i="4"/>
  <c r="AH21" i="2"/>
  <c r="AR21" i="2" s="1"/>
  <c r="AO96" i="4"/>
  <c r="AO52" i="4"/>
  <c r="AO85" i="4"/>
  <c r="AY17" i="4"/>
  <c r="AK153" i="2"/>
  <c r="AU153" i="2" s="1"/>
  <c r="AO110" i="4"/>
  <c r="AH41" i="3"/>
  <c r="AR41" i="3" s="1"/>
  <c r="AO163" i="4"/>
  <c r="AY90" i="4"/>
  <c r="AO53" i="4"/>
  <c r="AO17" i="4"/>
  <c r="AO176" i="4"/>
  <c r="AO100" i="4"/>
  <c r="AO122" i="4"/>
  <c r="AY144" i="4"/>
  <c r="AY196" i="4"/>
  <c r="AY111" i="4"/>
  <c r="AY67" i="4"/>
  <c r="AY68" i="4"/>
  <c r="AY51" i="4"/>
  <c r="AO74" i="4"/>
  <c r="AY176" i="4"/>
  <c r="AH52" i="2"/>
  <c r="AR52" i="2" s="1"/>
  <c r="AY122" i="4"/>
  <c r="AY191" i="4"/>
  <c r="AY161" i="4"/>
  <c r="AY212" i="4"/>
  <c r="AY213" i="4"/>
  <c r="AY60" i="4"/>
  <c r="AY89" i="4"/>
  <c r="AO60" i="4"/>
  <c r="AY192" i="4"/>
  <c r="AY54" i="4"/>
  <c r="AY156" i="4"/>
  <c r="AY98" i="4"/>
  <c r="AO182" i="4"/>
  <c r="AO178" i="4"/>
  <c r="AO143" i="4"/>
  <c r="AT112" i="3"/>
  <c r="AY229" i="4"/>
  <c r="AO15" i="4"/>
  <c r="AK69" i="2"/>
  <c r="AU69" i="2" s="1"/>
  <c r="AY110" i="4"/>
  <c r="AH36" i="2"/>
  <c r="AR36" i="2" s="1"/>
  <c r="AY94" i="4"/>
  <c r="AO174" i="4"/>
  <c r="AK147" i="2"/>
  <c r="AU147" i="2" s="1"/>
  <c r="I37" i="11"/>
  <c r="I38" i="11" s="1"/>
  <c r="AK86" i="2"/>
  <c r="AU86" i="2" s="1"/>
  <c r="M35" i="11"/>
  <c r="G37" i="12" s="1"/>
  <c r="AY18" i="4"/>
  <c r="AJ10" i="5"/>
  <c r="AT10" i="5" s="1"/>
  <c r="AH26" i="2"/>
  <c r="AR26" i="2" s="1"/>
  <c r="AH14" i="2"/>
  <c r="AR14" i="2" s="1"/>
  <c r="AY220" i="4"/>
  <c r="AY113" i="4"/>
  <c r="AO18" i="4"/>
  <c r="AY26" i="4"/>
  <c r="AY95" i="4"/>
  <c r="H33" i="12"/>
  <c r="AY215" i="4"/>
  <c r="AY19" i="4"/>
  <c r="AY76" i="4"/>
  <c r="AO26" i="4"/>
  <c r="AO214" i="4"/>
  <c r="AY158" i="4"/>
  <c r="AY106" i="4"/>
  <c r="AY214" i="4"/>
  <c r="AY221" i="4"/>
  <c r="AY69" i="4"/>
  <c r="AY8" i="4"/>
  <c r="AY198" i="4"/>
  <c r="AS100" i="3"/>
  <c r="AO8" i="4"/>
  <c r="AY230" i="4"/>
  <c r="AY105" i="4"/>
  <c r="AY126" i="4"/>
  <c r="AY96" i="4"/>
  <c r="AO58" i="4"/>
  <c r="AY187" i="4"/>
  <c r="AY211" i="4"/>
  <c r="AO40" i="4"/>
  <c r="AY59" i="4"/>
  <c r="AY42" i="4"/>
  <c r="AO59" i="4"/>
  <c r="AO57" i="4"/>
  <c r="AO171" i="4"/>
  <c r="AY45" i="4"/>
  <c r="AO69" i="4"/>
  <c r="AO151" i="4"/>
  <c r="AO198" i="4"/>
  <c r="AY77" i="4"/>
  <c r="AO77" i="4"/>
  <c r="AO45" i="4"/>
  <c r="AO230" i="4"/>
  <c r="AY151" i="4"/>
  <c r="AO202" i="4"/>
  <c r="AY9" i="4"/>
  <c r="AO44" i="4"/>
  <c r="AO9" i="4"/>
  <c r="AY27" i="4"/>
  <c r="AO27" i="4"/>
  <c r="AY39" i="4"/>
  <c r="AK119" i="2"/>
  <c r="AU119" i="2" s="1"/>
  <c r="AH235" i="4"/>
  <c r="AR235" i="4" s="1"/>
  <c r="AH6" i="3"/>
  <c r="AR6" i="3" s="1"/>
  <c r="AO155" i="4"/>
  <c r="AY128" i="4"/>
  <c r="AY155" i="4"/>
  <c r="AO211" i="4"/>
  <c r="AY180" i="4"/>
  <c r="AY185" i="4"/>
  <c r="AO6" i="4"/>
  <c r="AY75" i="4"/>
  <c r="AY223" i="4"/>
  <c r="AO95" i="4"/>
  <c r="AY186" i="4"/>
  <c r="AO89" i="4"/>
  <c r="AY29" i="4"/>
  <c r="AK134" i="2"/>
  <c r="AU134" i="2" s="1"/>
  <c r="AO217" i="4"/>
  <c r="AY62" i="4"/>
  <c r="AY63" i="4"/>
  <c r="AO29" i="4"/>
  <c r="AO108" i="4"/>
  <c r="AO146" i="4"/>
  <c r="AP59" i="3"/>
  <c r="AY36" i="4"/>
  <c r="AK129" i="2"/>
  <c r="AU129" i="2" s="1"/>
  <c r="AY61" i="4"/>
  <c r="AY132" i="4"/>
  <c r="AP29" i="3"/>
  <c r="AS14" i="3"/>
  <c r="AY38" i="4"/>
  <c r="AO76" i="4"/>
  <c r="AO36" i="4"/>
  <c r="AO87" i="4"/>
  <c r="AK83" i="2"/>
  <c r="AU83" i="2" s="1"/>
  <c r="AH32" i="2"/>
  <c r="AR32" i="2" s="1"/>
  <c r="AO215" i="4"/>
  <c r="AO120" i="4"/>
  <c r="AO62" i="4"/>
  <c r="AY7" i="4"/>
  <c r="AO38" i="4"/>
  <c r="AO228" i="4"/>
  <c r="AY13" i="4"/>
  <c r="AY87" i="4"/>
  <c r="AH7" i="2"/>
  <c r="AR7" i="2" s="1"/>
  <c r="AK61" i="3"/>
  <c r="AU61" i="3" s="1"/>
  <c r="AO126" i="4"/>
  <c r="AY108" i="4"/>
  <c r="AT102" i="2"/>
  <c r="AY228" i="4"/>
  <c r="AO13" i="4"/>
  <c r="AK106" i="2"/>
  <c r="AU106" i="2" s="1"/>
  <c r="AO150" i="4"/>
  <c r="AY168" i="4"/>
  <c r="AY84" i="4"/>
  <c r="AY171" i="4"/>
  <c r="AY130" i="4"/>
  <c r="AY44" i="4"/>
  <c r="AY6" i="4"/>
  <c r="AK79" i="2"/>
  <c r="AU79" i="2" s="1"/>
  <c r="AH43" i="3"/>
  <c r="AR43" i="3" s="1"/>
  <c r="AY150" i="4"/>
  <c r="AH59" i="2"/>
  <c r="AR59" i="2" s="1"/>
  <c r="AH33" i="2"/>
  <c r="AR33" i="2" s="1"/>
  <c r="AY219" i="4"/>
  <c r="AO168" i="4"/>
  <c r="AY137" i="4"/>
  <c r="AO114" i="4"/>
  <c r="AO75" i="4"/>
  <c r="AH9" i="2"/>
  <c r="AR9" i="2" s="1"/>
  <c r="AH28" i="2"/>
  <c r="AR28" i="2" s="1"/>
  <c r="AY116" i="4"/>
  <c r="M35" i="10"/>
  <c r="K22" i="15" s="1"/>
  <c r="AH39" i="3"/>
  <c r="AR39" i="3" s="1"/>
  <c r="AY162" i="4"/>
  <c r="K28" i="13"/>
  <c r="AE35" i="1"/>
  <c r="AY107" i="4"/>
  <c r="AY21" i="4"/>
  <c r="AH169" i="2"/>
  <c r="AR169" i="2" s="1"/>
  <c r="AY104" i="4"/>
  <c r="AY79" i="4"/>
  <c r="AY148" i="4"/>
  <c r="AY154" i="4"/>
  <c r="AY129" i="4"/>
  <c r="AY118" i="4"/>
  <c r="AY142" i="4"/>
  <c r="AH170" i="2"/>
  <c r="AR170" i="2" s="1"/>
  <c r="AY124" i="4"/>
  <c r="AY188" i="4"/>
  <c r="AY217" i="4"/>
  <c r="K24" i="13"/>
  <c r="AY146" i="4"/>
  <c r="AH69" i="3"/>
  <c r="AR69" i="3" s="1"/>
  <c r="AO54" i="4"/>
  <c r="AY57" i="4"/>
  <c r="AY58" i="4"/>
  <c r="AY149" i="4"/>
  <c r="AY85" i="4"/>
  <c r="AP43" i="3"/>
  <c r="AG5" i="5"/>
  <c r="AQ5" i="5" s="1"/>
  <c r="AH154" i="2"/>
  <c r="AR154" i="2" s="1"/>
  <c r="AH7" i="3"/>
  <c r="AR7" i="3" s="1"/>
  <c r="AY138" i="4"/>
  <c r="AO156" i="4"/>
  <c r="AO188" i="4"/>
  <c r="AO124" i="4"/>
  <c r="AY55" i="4"/>
  <c r="AY140" i="4"/>
  <c r="AY5" i="4"/>
  <c r="AY101" i="4"/>
  <c r="AO213" i="4"/>
  <c r="AO61" i="4"/>
  <c r="AY134" i="4"/>
  <c r="AY190" i="4"/>
  <c r="AY133" i="4"/>
  <c r="AY102" i="4"/>
  <c r="AY165" i="4"/>
  <c r="AP132" i="3"/>
  <c r="AO128" i="4"/>
  <c r="AY119" i="4"/>
  <c r="AY123" i="4"/>
  <c r="AY115" i="4"/>
  <c r="AY225" i="4"/>
  <c r="AY206" i="4"/>
  <c r="AO209" i="4"/>
  <c r="AO190" i="4"/>
  <c r="AY86" i="4"/>
  <c r="AY81" i="4"/>
  <c r="AH61" i="3"/>
  <c r="AR61" i="3" s="1"/>
  <c r="AH85" i="3"/>
  <c r="AR85" i="3" s="1"/>
  <c r="AH131" i="3"/>
  <c r="AR131" i="3" s="1"/>
  <c r="AO116" i="4"/>
  <c r="AO105" i="4"/>
  <c r="AY174" i="4"/>
  <c r="AY183" i="4"/>
  <c r="AY15" i="4"/>
  <c r="AY207" i="4"/>
  <c r="AY145" i="4"/>
  <c r="AH45" i="2"/>
  <c r="AR45" i="2" s="1"/>
  <c r="AK128" i="2"/>
  <c r="AU128" i="2" s="1"/>
  <c r="AK108" i="2"/>
  <c r="AU108" i="2" s="1"/>
  <c r="AK101" i="2"/>
  <c r="AU101" i="2" s="1"/>
  <c r="AK96" i="2"/>
  <c r="AU96" i="2" s="1"/>
  <c r="AK77" i="2"/>
  <c r="AU77" i="2" s="1"/>
  <c r="K26" i="13"/>
  <c r="AT79" i="2"/>
  <c r="AK126" i="2"/>
  <c r="AU126" i="2" s="1"/>
  <c r="AT49" i="2"/>
  <c r="AK100" i="2"/>
  <c r="AU100" i="2" s="1"/>
  <c r="AH44" i="2"/>
  <c r="AR44" i="2" s="1"/>
  <c r="AK133" i="2"/>
  <c r="AU133" i="2" s="1"/>
  <c r="AT121" i="2"/>
  <c r="AH35" i="2"/>
  <c r="AR35" i="2" s="1"/>
  <c r="AQ59" i="2"/>
  <c r="AK70" i="2"/>
  <c r="AU70" i="2" s="1"/>
  <c r="AH19" i="2"/>
  <c r="AR19" i="2" s="1"/>
  <c r="AQ118" i="2"/>
  <c r="AQ170" i="2"/>
  <c r="AP28" i="2"/>
  <c r="AP26" i="2"/>
  <c r="M17" i="10"/>
  <c r="AP33" i="2"/>
  <c r="AK149" i="2"/>
  <c r="AU149" i="2" s="1"/>
  <c r="AH50" i="2"/>
  <c r="AR50" i="2" s="1"/>
  <c r="AO42" i="4"/>
  <c r="AH159" i="2"/>
  <c r="AR159" i="2" s="1"/>
  <c r="AO5" i="4"/>
  <c r="AO35" i="4"/>
  <c r="AO104" i="4"/>
  <c r="AK104" i="2"/>
  <c r="AU104" i="2" s="1"/>
  <c r="AO157" i="4"/>
  <c r="AP16" i="3"/>
  <c r="AY11" i="4"/>
  <c r="AO32" i="4"/>
  <c r="AY82" i="4"/>
  <c r="AY31" i="4"/>
  <c r="AH151" i="2"/>
  <c r="AR151" i="2" s="1"/>
  <c r="AH24" i="2"/>
  <c r="AR24" i="2" s="1"/>
  <c r="AO165" i="4"/>
  <c r="AO109" i="4"/>
  <c r="AO138" i="4"/>
  <c r="AO154" i="4"/>
  <c r="AO183" i="4"/>
  <c r="AY35" i="4"/>
  <c r="AO134" i="4"/>
  <c r="M16" i="10"/>
  <c r="AP6" i="3"/>
  <c r="AO11" i="4"/>
  <c r="AW234" i="4"/>
  <c r="J34" i="10" s="1"/>
  <c r="G20" i="15" s="1"/>
  <c r="AO82" i="4"/>
  <c r="AO31" i="4"/>
  <c r="AY127" i="4"/>
  <c r="AK130" i="2"/>
  <c r="AU130" i="2" s="1"/>
  <c r="AY153" i="4"/>
  <c r="AO185" i="4"/>
  <c r="AO92" i="4"/>
  <c r="AY120" i="4"/>
  <c r="AO140" i="4"/>
  <c r="AO63" i="4"/>
  <c r="AO98" i="4"/>
  <c r="AO130" i="4"/>
  <c r="AY4" i="4"/>
  <c r="AT22" i="4"/>
  <c r="G32" i="10" s="1"/>
  <c r="AY189" i="4"/>
  <c r="AY181" i="4"/>
  <c r="AY167" i="4"/>
  <c r="AY139" i="4"/>
  <c r="AY201" i="4"/>
  <c r="AY170" i="4"/>
  <c r="AY93" i="4"/>
  <c r="AY141" i="4"/>
  <c r="AY135" i="4"/>
  <c r="AY112" i="4"/>
  <c r="AU22" i="4"/>
  <c r="AA30" i="1" s="1"/>
  <c r="AY164" i="4"/>
  <c r="AQ159" i="2"/>
  <c r="AY24" i="4"/>
  <c r="AV234" i="4"/>
  <c r="I34" i="10" s="1"/>
  <c r="F20" i="15" s="1"/>
  <c r="AO7" i="4"/>
  <c r="AY92" i="4"/>
  <c r="AO117" i="4"/>
  <c r="AO175" i="4"/>
  <c r="AO148" i="4"/>
  <c r="AO132" i="4"/>
  <c r="AS152" i="2"/>
  <c r="AO24" i="4"/>
  <c r="AH64" i="3"/>
  <c r="AR64" i="3" s="1"/>
  <c r="AO222" i="4"/>
  <c r="AO221" i="4"/>
  <c r="AO187" i="4"/>
  <c r="AO129" i="4"/>
  <c r="AQ22" i="4"/>
  <c r="D32" i="10" s="1"/>
  <c r="I32" i="13"/>
  <c r="AY197" i="4"/>
  <c r="AY65" i="4"/>
  <c r="AY88" i="4"/>
  <c r="AY203" i="4"/>
  <c r="AY195" i="4"/>
  <c r="AY32" i="4"/>
  <c r="AO21" i="4"/>
  <c r="AY30" i="4"/>
  <c r="AO233" i="4"/>
  <c r="AK234" i="4"/>
  <c r="T32" i="1" s="1"/>
  <c r="AO207" i="4"/>
  <c r="AO113" i="4"/>
  <c r="AO186" i="4"/>
  <c r="AY193" i="4"/>
  <c r="AY66" i="4"/>
  <c r="AY175" i="4"/>
  <c r="AY100" i="4"/>
  <c r="AY199" i="4"/>
  <c r="AY208" i="4"/>
  <c r="AP158" i="2"/>
  <c r="AP36" i="2"/>
  <c r="AO30" i="4"/>
  <c r="AY34" i="4"/>
  <c r="AO79" i="4"/>
  <c r="AY233" i="4"/>
  <c r="AU234" i="4"/>
  <c r="H34" i="10" s="1"/>
  <c r="E20" i="15" s="1"/>
  <c r="AO225" i="4"/>
  <c r="AO121" i="4"/>
  <c r="AT143" i="2"/>
  <c r="AT100" i="2"/>
  <c r="AY12" i="4"/>
  <c r="AO34" i="4"/>
  <c r="AY37" i="4"/>
  <c r="AO153" i="4"/>
  <c r="AO189" i="4"/>
  <c r="AO107" i="4"/>
  <c r="AE33" i="1"/>
  <c r="AY74" i="4"/>
  <c r="AO12" i="4"/>
  <c r="AO37" i="4"/>
  <c r="AK144" i="2"/>
  <c r="AU144" i="2" s="1"/>
  <c r="AO127" i="4"/>
  <c r="AO101" i="4"/>
  <c r="AY121" i="4"/>
  <c r="AO102" i="4"/>
  <c r="M26" i="10"/>
  <c r="K20" i="14" s="1"/>
  <c r="AO78" i="4"/>
  <c r="AY20" i="4"/>
  <c r="AO39" i="4"/>
  <c r="AO88" i="4"/>
  <c r="AT234" i="4"/>
  <c r="G34" i="10" s="1"/>
  <c r="AY103" i="4"/>
  <c r="AO71" i="4"/>
  <c r="AO125" i="4"/>
  <c r="AO162" i="4"/>
  <c r="AO152" i="4"/>
  <c r="AO206" i="4"/>
  <c r="AO173" i="4"/>
  <c r="AO10" i="4"/>
  <c r="AO199" i="4"/>
  <c r="AY147" i="4"/>
  <c r="AY177" i="4"/>
  <c r="AQ234" i="4"/>
  <c r="D34" i="10" s="1"/>
  <c r="AY71" i="4"/>
  <c r="AY224" i="4"/>
  <c r="AO218" i="4"/>
  <c r="AO197" i="4"/>
  <c r="AO93" i="4"/>
  <c r="AO103" i="4"/>
  <c r="AO119" i="4"/>
  <c r="AY56" i="4"/>
  <c r="AO55" i="4"/>
  <c r="AY48" i="4"/>
  <c r="AO83" i="4"/>
  <c r="AH22" i="4"/>
  <c r="S30" i="1" s="1"/>
  <c r="AO97" i="4"/>
  <c r="AY218" i="4"/>
  <c r="AO106" i="4"/>
  <c r="AO133" i="4"/>
  <c r="AO111" i="4"/>
  <c r="AO195" i="4"/>
  <c r="AY64" i="4"/>
  <c r="AY25" i="4"/>
  <c r="AO48" i="4"/>
  <c r="AY97" i="4"/>
  <c r="AO212" i="4"/>
  <c r="AO164" i="4"/>
  <c r="AO196" i="4"/>
  <c r="AO181" i="4"/>
  <c r="AO147" i="4"/>
  <c r="AO70" i="4"/>
  <c r="AO65" i="4"/>
  <c r="AO64" i="4"/>
  <c r="AO25" i="4"/>
  <c r="AK226" i="4"/>
  <c r="T31" i="1" s="1"/>
  <c r="AO86" i="4"/>
  <c r="AO179" i="4"/>
  <c r="AO50" i="4"/>
  <c r="AO123" i="4"/>
  <c r="AO205" i="4"/>
  <c r="AO137" i="4"/>
  <c r="AY172" i="4"/>
  <c r="AY33" i="4"/>
  <c r="AQ226" i="4"/>
  <c r="D33" i="10" s="1"/>
  <c r="AY179" i="4"/>
  <c r="AO208" i="4"/>
  <c r="AO84" i="4"/>
  <c r="AY204" i="4"/>
  <c r="AO220" i="4"/>
  <c r="AO223" i="4"/>
  <c r="AY136" i="4"/>
  <c r="AY222" i="4"/>
  <c r="AO33" i="4"/>
  <c r="AH226" i="4"/>
  <c r="S31" i="1" s="1"/>
  <c r="AO231" i="4"/>
  <c r="AO90" i="4"/>
  <c r="AO210" i="4"/>
  <c r="AO193" i="4"/>
  <c r="AO203" i="4"/>
  <c r="AO136" i="4"/>
  <c r="AO169" i="4"/>
  <c r="AO66" i="4"/>
  <c r="AO204" i="4"/>
  <c r="AO141" i="4"/>
  <c r="AY49" i="4"/>
  <c r="AY231" i="4"/>
  <c r="AY16" i="4"/>
  <c r="AY46" i="4"/>
  <c r="AY210" i="4"/>
  <c r="AO167" i="4"/>
  <c r="AO149" i="4"/>
  <c r="AO139" i="4"/>
  <c r="AO159" i="4"/>
  <c r="AO166" i="4"/>
  <c r="AO49" i="4"/>
  <c r="AO94" i="4"/>
  <c r="AT226" i="4"/>
  <c r="G33" i="10" s="1"/>
  <c r="AO232" i="4"/>
  <c r="AH234" i="4"/>
  <c r="S32" i="1" s="1"/>
  <c r="AO16" i="4"/>
  <c r="AO46" i="4"/>
  <c r="AO118" i="4"/>
  <c r="AO161" i="4"/>
  <c r="AO135" i="4"/>
  <c r="AO145" i="4"/>
  <c r="AO72" i="4"/>
  <c r="AO224" i="4"/>
  <c r="AO142" i="4"/>
  <c r="AY166" i="4"/>
  <c r="AY232" i="4"/>
  <c r="AY43" i="4"/>
  <c r="AK22" i="4"/>
  <c r="T30" i="1" s="1"/>
  <c r="AY10" i="4"/>
  <c r="AO112" i="4"/>
  <c r="AO170" i="4"/>
  <c r="AO201" i="4"/>
  <c r="AO4" i="4"/>
  <c r="AY194" i="4"/>
  <c r="AP58" i="3"/>
  <c r="AK45" i="3"/>
  <c r="AU45" i="3" s="1"/>
  <c r="AP46" i="3"/>
  <c r="AK7" i="3"/>
  <c r="AU7" i="3" s="1"/>
  <c r="AK106" i="3"/>
  <c r="AU106" i="3" s="1"/>
  <c r="AP57" i="3"/>
  <c r="AP64" i="3"/>
  <c r="AH102" i="3"/>
  <c r="AR102" i="3" s="1"/>
  <c r="AH47" i="3"/>
  <c r="AR47" i="3" s="1"/>
  <c r="AH18" i="3"/>
  <c r="AR18" i="3" s="1"/>
  <c r="AP25" i="3"/>
  <c r="AK9" i="3"/>
  <c r="AU9" i="3" s="1"/>
  <c r="AP48" i="3"/>
  <c r="AH86" i="3"/>
  <c r="AR86" i="3" s="1"/>
  <c r="AP85" i="3"/>
  <c r="AP63" i="3"/>
  <c r="AT9" i="3"/>
  <c r="AP131" i="3"/>
  <c r="AK15" i="3"/>
  <c r="AU15" i="3" s="1"/>
  <c r="AH51" i="3"/>
  <c r="AR51" i="3" s="1"/>
  <c r="AH89" i="3"/>
  <c r="AR89" i="3" s="1"/>
  <c r="AT96" i="2"/>
  <c r="AH155" i="2"/>
  <c r="AR155" i="2" s="1"/>
  <c r="AK155" i="2"/>
  <c r="AU155" i="2" s="1"/>
  <c r="AQ154" i="2"/>
  <c r="AT144" i="2"/>
  <c r="AP34" i="2"/>
  <c r="AH15" i="2"/>
  <c r="AR15" i="2" s="1"/>
  <c r="AT106" i="2"/>
  <c r="AT77" i="2"/>
  <c r="AT153" i="2"/>
  <c r="AH31" i="2"/>
  <c r="AR31" i="2" s="1"/>
  <c r="AK165" i="2"/>
  <c r="AU165" i="2" s="1"/>
  <c r="AH162" i="2"/>
  <c r="AR162" i="2" s="1"/>
  <c r="AK145" i="2"/>
  <c r="AU145" i="2" s="1"/>
  <c r="AT101" i="2"/>
  <c r="AT95" i="2"/>
  <c r="AH160" i="2"/>
  <c r="AR160" i="2" s="1"/>
  <c r="AT99" i="2"/>
  <c r="AH153" i="2"/>
  <c r="AR153" i="2" s="1"/>
  <c r="AK91" i="2"/>
  <c r="AU91" i="2" s="1"/>
  <c r="AT120" i="2"/>
  <c r="AT128" i="2"/>
  <c r="AT104" i="2"/>
  <c r="AH48" i="2"/>
  <c r="AR48" i="2" s="1"/>
  <c r="AQ10" i="2"/>
  <c r="AT132" i="2"/>
  <c r="AT94" i="2"/>
  <c r="AT134" i="2"/>
  <c r="AT149" i="2"/>
  <c r="AK139" i="2"/>
  <c r="AU139" i="2" s="1"/>
  <c r="AK122" i="2"/>
  <c r="AU122" i="2" s="1"/>
  <c r="AK138" i="2"/>
  <c r="AU138" i="2" s="1"/>
  <c r="AK78" i="2"/>
  <c r="AU78" i="2" s="1"/>
  <c r="AH57" i="2"/>
  <c r="AR57" i="2" s="1"/>
  <c r="AH51" i="2"/>
  <c r="AR51" i="2" s="1"/>
  <c r="AH17" i="2"/>
  <c r="AR17" i="2" s="1"/>
  <c r="AK141" i="2"/>
  <c r="AU141" i="2" s="1"/>
  <c r="AK28" i="2"/>
  <c r="AU28" i="2" s="1"/>
  <c r="AK24" i="2"/>
  <c r="AU24" i="2" s="1"/>
  <c r="AK34" i="2"/>
  <c r="AU34" i="2" s="1"/>
  <c r="AP9" i="2"/>
  <c r="AK92" i="2"/>
  <c r="AU92" i="2" s="1"/>
  <c r="AH29" i="2"/>
  <c r="AR29" i="2" s="1"/>
  <c r="AT130" i="2"/>
  <c r="AT75" i="2"/>
  <c r="AP29" i="2"/>
  <c r="AK80" i="2"/>
  <c r="AU80" i="2" s="1"/>
  <c r="AK107" i="2"/>
  <c r="AU107" i="2" s="1"/>
  <c r="AH8" i="2"/>
  <c r="AR8" i="2" s="1"/>
  <c r="AH93" i="2"/>
  <c r="AR93" i="2" s="1"/>
  <c r="AH134" i="2"/>
  <c r="AR134" i="2" s="1"/>
  <c r="AK54" i="2"/>
  <c r="AU54" i="2" s="1"/>
  <c r="AH53" i="2"/>
  <c r="AR53" i="2" s="1"/>
  <c r="AH27" i="2"/>
  <c r="AR27" i="2" s="1"/>
  <c r="AT83" i="2"/>
  <c r="AQ52" i="2"/>
  <c r="AT91" i="2"/>
  <c r="AT70" i="2"/>
  <c r="AQ44" i="2"/>
  <c r="AP14" i="2"/>
  <c r="AH63" i="2"/>
  <c r="AR63" i="2" s="1"/>
  <c r="AK146" i="2"/>
  <c r="AU146" i="2" s="1"/>
  <c r="AK67" i="2"/>
  <c r="AU67" i="2" s="1"/>
  <c r="AP7" i="2"/>
  <c r="AH85" i="2"/>
  <c r="AR85" i="2" s="1"/>
  <c r="AT86" i="2"/>
  <c r="AQ50" i="2"/>
  <c r="AP32" i="2"/>
  <c r="AK113" i="2"/>
  <c r="AU113" i="2" s="1"/>
  <c r="AK74" i="2"/>
  <c r="AU74" i="2" s="1"/>
  <c r="AT116" i="2"/>
  <c r="AT119" i="2"/>
  <c r="AP35" i="2"/>
  <c r="AK76" i="2"/>
  <c r="AU76" i="2" s="1"/>
  <c r="AK127" i="2"/>
  <c r="AU127" i="2" s="1"/>
  <c r="AH42" i="2"/>
  <c r="AR42" i="2" s="1"/>
  <c r="AH49" i="2"/>
  <c r="AR49" i="2" s="1"/>
  <c r="AY49" i="2" s="1"/>
  <c r="AT108" i="2"/>
  <c r="AT92" i="2"/>
  <c r="AP21" i="2"/>
  <c r="AT40" i="2"/>
  <c r="AK71" i="2"/>
  <c r="AU71" i="2" s="1"/>
  <c r="AK109" i="2"/>
  <c r="AU109" i="2" s="1"/>
  <c r="AT131" i="2"/>
  <c r="AK124" i="2"/>
  <c r="AU124" i="2" s="1"/>
  <c r="AK115" i="2"/>
  <c r="AU115" i="2" s="1"/>
  <c r="AK98" i="2"/>
  <c r="AU98" i="2" s="1"/>
  <c r="AK110" i="2"/>
  <c r="AU110" i="2" s="1"/>
  <c r="AH43" i="2"/>
  <c r="AR43" i="2" s="1"/>
  <c r="AH47" i="2"/>
  <c r="AR47" i="2" s="1"/>
  <c r="AP120" i="3"/>
  <c r="AH120" i="3"/>
  <c r="AR120" i="3" s="1"/>
  <c r="AP94" i="3"/>
  <c r="AH94" i="3"/>
  <c r="AR94" i="3" s="1"/>
  <c r="AP74" i="3"/>
  <c r="AH74" i="3"/>
  <c r="AR74" i="3" s="1"/>
  <c r="AP134" i="3"/>
  <c r="AH134" i="3"/>
  <c r="AR134" i="3" s="1"/>
  <c r="J41" i="10"/>
  <c r="AS24" i="2"/>
  <c r="AQ45" i="2"/>
  <c r="F33" i="10"/>
  <c r="F32" i="10"/>
  <c r="AP11" i="3"/>
  <c r="AH11" i="3"/>
  <c r="AR11" i="3" s="1"/>
  <c r="AO24" i="5"/>
  <c r="AG24" i="5"/>
  <c r="AQ24" i="5" s="1"/>
  <c r="AP125" i="3"/>
  <c r="AH125" i="3"/>
  <c r="AR125" i="3" s="1"/>
  <c r="AP117" i="3"/>
  <c r="AH117" i="3"/>
  <c r="AR117" i="3" s="1"/>
  <c r="AP108" i="3"/>
  <c r="AH108" i="3"/>
  <c r="AR108" i="3" s="1"/>
  <c r="AH127" i="3"/>
  <c r="AR127" i="3" s="1"/>
  <c r="AT103" i="3"/>
  <c r="AK103" i="3"/>
  <c r="AU103" i="3" s="1"/>
  <c r="AT111" i="3"/>
  <c r="AK111" i="3"/>
  <c r="AU111" i="3" s="1"/>
  <c r="AT97" i="3"/>
  <c r="AK97" i="3"/>
  <c r="AU97" i="3" s="1"/>
  <c r="AT130" i="3"/>
  <c r="AK130" i="3"/>
  <c r="AU130" i="3" s="1"/>
  <c r="AT132" i="3"/>
  <c r="AK132" i="3"/>
  <c r="AU132" i="3" s="1"/>
  <c r="AR14" i="4"/>
  <c r="AO14" i="4"/>
  <c r="AR160" i="4"/>
  <c r="AO160" i="4"/>
  <c r="AR184" i="4"/>
  <c r="AY184" i="4" s="1"/>
  <c r="AO184" i="4"/>
  <c r="C32" i="10"/>
  <c r="AO59" i="5"/>
  <c r="AG59" i="5"/>
  <c r="AQ59" i="5" s="1"/>
  <c r="AP130" i="3"/>
  <c r="AH130" i="3"/>
  <c r="AR130" i="3" s="1"/>
  <c r="AP112" i="3"/>
  <c r="AH112" i="3"/>
  <c r="AR112" i="3" s="1"/>
  <c r="AQ241" i="4"/>
  <c r="AH241" i="4"/>
  <c r="AR241" i="4" s="1"/>
  <c r="AT126" i="2"/>
  <c r="F41" i="10"/>
  <c r="AT110" i="2"/>
  <c r="E30" i="13"/>
  <c r="D31" i="12"/>
  <c r="D39" i="12" s="1"/>
  <c r="AT88" i="2"/>
  <c r="AK88" i="2"/>
  <c r="AU88" i="2" s="1"/>
  <c r="AQ142" i="2"/>
  <c r="AH142" i="2"/>
  <c r="AR142" i="2" s="1"/>
  <c r="AH105" i="2"/>
  <c r="AR105" i="2" s="1"/>
  <c r="AH123" i="2"/>
  <c r="AR123" i="2" s="1"/>
  <c r="AH104" i="2"/>
  <c r="AR104" i="2" s="1"/>
  <c r="AT242" i="4"/>
  <c r="AK242" i="4"/>
  <c r="AU242" i="4" s="1"/>
  <c r="AP105" i="3"/>
  <c r="AH105" i="3"/>
  <c r="AR105" i="3" s="1"/>
  <c r="E41" i="10"/>
  <c r="AS34" i="2"/>
  <c r="AT165" i="2"/>
  <c r="AT43" i="3"/>
  <c r="AK43" i="3"/>
  <c r="AU43" i="3" s="1"/>
  <c r="AT41" i="3"/>
  <c r="AK41" i="3"/>
  <c r="AU41" i="3" s="1"/>
  <c r="AP20" i="3"/>
  <c r="AH20" i="3"/>
  <c r="AR20" i="3" s="1"/>
  <c r="AP36" i="3"/>
  <c r="AH36" i="3"/>
  <c r="AR36" i="3" s="1"/>
  <c r="AP45" i="3"/>
  <c r="AH45" i="3"/>
  <c r="AR45" i="3" s="1"/>
  <c r="AP13" i="2"/>
  <c r="AH13" i="2"/>
  <c r="AR13" i="2" s="1"/>
  <c r="AP39" i="2"/>
  <c r="AH39" i="2"/>
  <c r="AR39" i="2" s="1"/>
  <c r="AP16" i="2"/>
  <c r="AH16" i="2"/>
  <c r="AR16" i="2" s="1"/>
  <c r="AT12" i="3"/>
  <c r="AK12" i="3"/>
  <c r="AU12" i="3" s="1"/>
  <c r="AT163" i="2"/>
  <c r="AK163" i="2"/>
  <c r="AU163" i="2" s="1"/>
  <c r="AT170" i="2"/>
  <c r="AK170" i="2"/>
  <c r="AU170" i="2" s="1"/>
  <c r="AR47" i="5"/>
  <c r="AJ47" i="5"/>
  <c r="AT47" i="5" s="1"/>
  <c r="AR124" i="5"/>
  <c r="AJ124" i="5"/>
  <c r="AT124" i="5" s="1"/>
  <c r="AR25" i="5"/>
  <c r="AJ25" i="5"/>
  <c r="AT25" i="5" s="1"/>
  <c r="AR53" i="5"/>
  <c r="AJ53" i="5"/>
  <c r="AT53" i="5" s="1"/>
  <c r="AR68" i="5"/>
  <c r="AJ68" i="5"/>
  <c r="AT68" i="5" s="1"/>
  <c r="AR112" i="5"/>
  <c r="AJ112" i="5"/>
  <c r="AT112" i="5" s="1"/>
  <c r="AR139" i="5"/>
  <c r="AJ139" i="5"/>
  <c r="AT139" i="5" s="1"/>
  <c r="AR113" i="5"/>
  <c r="AJ113" i="5"/>
  <c r="AT113" i="5" s="1"/>
  <c r="AR85" i="5"/>
  <c r="AJ85" i="5"/>
  <c r="AT85" i="5" s="1"/>
  <c r="AR38" i="5"/>
  <c r="AJ38" i="5"/>
  <c r="AT38" i="5" s="1"/>
  <c r="AR99" i="4"/>
  <c r="AY99" i="4" s="1"/>
  <c r="AO99" i="4"/>
  <c r="AQ64" i="2"/>
  <c r="AH64" i="2"/>
  <c r="G41" i="10"/>
  <c r="AT115" i="2"/>
  <c r="AK89" i="2"/>
  <c r="AU89" i="2" s="1"/>
  <c r="AT103" i="2"/>
  <c r="AK103" i="2"/>
  <c r="AU103" i="2" s="1"/>
  <c r="AR91" i="5"/>
  <c r="AJ91" i="5"/>
  <c r="AT91" i="5" s="1"/>
  <c r="AQ58" i="2"/>
  <c r="AH58" i="2"/>
  <c r="AR58" i="2" s="1"/>
  <c r="AT159" i="2"/>
  <c r="AK159" i="2"/>
  <c r="AU159" i="2" s="1"/>
  <c r="AT171" i="2"/>
  <c r="AK171" i="2"/>
  <c r="AU171" i="2" s="1"/>
  <c r="AR8" i="5"/>
  <c r="AJ8" i="5"/>
  <c r="AT8" i="5" s="1"/>
  <c r="AR46" i="5"/>
  <c r="AJ46" i="5"/>
  <c r="AT46" i="5" s="1"/>
  <c r="AR22" i="5"/>
  <c r="AJ22" i="5"/>
  <c r="AT22" i="5" s="1"/>
  <c r="AR52" i="5"/>
  <c r="AJ52" i="5"/>
  <c r="AT52" i="5" s="1"/>
  <c r="AR45" i="5"/>
  <c r="AJ45" i="5"/>
  <c r="AT45" i="5" s="1"/>
  <c r="AR67" i="5"/>
  <c r="AJ67" i="5"/>
  <c r="AT67" i="5" s="1"/>
  <c r="AR95" i="5"/>
  <c r="AJ95" i="5"/>
  <c r="AT95" i="5" s="1"/>
  <c r="AR86" i="5"/>
  <c r="AJ86" i="5"/>
  <c r="AT86" i="5" s="1"/>
  <c r="AR137" i="5"/>
  <c r="AJ137" i="5"/>
  <c r="AT137" i="5" s="1"/>
  <c r="AO26" i="5"/>
  <c r="AG26" i="5"/>
  <c r="AQ26" i="5" s="1"/>
  <c r="AO82" i="5"/>
  <c r="AG82" i="5"/>
  <c r="AQ82" i="5" s="1"/>
  <c r="AO11" i="5"/>
  <c r="AG11" i="5"/>
  <c r="AQ11" i="5" s="1"/>
  <c r="AO25" i="5"/>
  <c r="AG25" i="5"/>
  <c r="AQ25" i="5" s="1"/>
  <c r="AO32" i="5"/>
  <c r="AG32" i="5"/>
  <c r="AQ32" i="5" s="1"/>
  <c r="AO31" i="5"/>
  <c r="AG31" i="5"/>
  <c r="AQ31" i="5" s="1"/>
  <c r="AO92" i="5"/>
  <c r="AG92" i="5"/>
  <c r="AQ92" i="5" s="1"/>
  <c r="AO60" i="5"/>
  <c r="AG60" i="5"/>
  <c r="AQ60" i="5" s="1"/>
  <c r="N15" i="11"/>
  <c r="AT155" i="2"/>
  <c r="C34" i="10"/>
  <c r="AP11" i="2"/>
  <c r="AH11" i="2"/>
  <c r="AR11" i="2" s="1"/>
  <c r="AR72" i="5"/>
  <c r="AJ72" i="5"/>
  <c r="AT72" i="5" s="1"/>
  <c r="AH78" i="3"/>
  <c r="AR78" i="3" s="1"/>
  <c r="AO124" i="5"/>
  <c r="AG124" i="5"/>
  <c r="AQ124" i="5" s="1"/>
  <c r="AO133" i="5"/>
  <c r="AG133" i="5"/>
  <c r="AQ133" i="5" s="1"/>
  <c r="D41" i="10"/>
  <c r="C33" i="10"/>
  <c r="I22" i="14"/>
  <c r="AT124" i="2"/>
  <c r="AT98" i="2"/>
  <c r="AQ63" i="2"/>
  <c r="AT124" i="3"/>
  <c r="AK124" i="3"/>
  <c r="AU124" i="3" s="1"/>
  <c r="AO105" i="5"/>
  <c r="AG105" i="5"/>
  <c r="AQ105" i="5" s="1"/>
  <c r="AO114" i="5"/>
  <c r="AG114" i="5"/>
  <c r="AQ114" i="5" s="1"/>
  <c r="AQ163" i="2"/>
  <c r="AH163" i="2"/>
  <c r="AR163" i="2" s="1"/>
  <c r="AQ173" i="2"/>
  <c r="AH173" i="2"/>
  <c r="AR173" i="2" s="1"/>
  <c r="AO96" i="5"/>
  <c r="AG96" i="5"/>
  <c r="AQ96" i="5" s="1"/>
  <c r="AP12" i="3"/>
  <c r="AH12" i="3"/>
  <c r="AR12" i="3" s="1"/>
  <c r="AT67" i="3"/>
  <c r="AK67" i="3"/>
  <c r="AU67" i="3" s="1"/>
  <c r="AO172" i="4"/>
  <c r="AO17" i="5"/>
  <c r="AG17" i="5"/>
  <c r="AQ17" i="5" s="1"/>
  <c r="AQ54" i="2"/>
  <c r="AH54" i="2"/>
  <c r="AR54" i="2" s="1"/>
  <c r="H35" i="12"/>
  <c r="H41" i="10"/>
  <c r="AK85" i="2"/>
  <c r="AU85" i="2" s="1"/>
  <c r="AO94" i="5"/>
  <c r="AG94" i="5"/>
  <c r="AQ94" i="5" s="1"/>
  <c r="AT33" i="3"/>
  <c r="AK33" i="3"/>
  <c r="AU33" i="3" s="1"/>
  <c r="AT23" i="3"/>
  <c r="AK23" i="3"/>
  <c r="AU23" i="3" s="1"/>
  <c r="AT26" i="3"/>
  <c r="AK26" i="3"/>
  <c r="AU26" i="3" s="1"/>
  <c r="AT57" i="3"/>
  <c r="AK57" i="3"/>
  <c r="AU57" i="3" s="1"/>
  <c r="AP19" i="3"/>
  <c r="AH19" i="3"/>
  <c r="AR19" i="3" s="1"/>
  <c r="AP42" i="3"/>
  <c r="AH42" i="3"/>
  <c r="AR42" i="3" s="1"/>
  <c r="AP52" i="3"/>
  <c r="AH52" i="3"/>
  <c r="AR52" i="3" s="1"/>
  <c r="AT148" i="2"/>
  <c r="AK148" i="2"/>
  <c r="AU148" i="2" s="1"/>
  <c r="C41" i="10"/>
  <c r="AT90" i="3"/>
  <c r="AK90" i="3"/>
  <c r="AU90" i="3" s="1"/>
  <c r="AO90" i="5"/>
  <c r="AG90" i="5"/>
  <c r="AQ90" i="5" s="1"/>
  <c r="AT135" i="2"/>
  <c r="AK135" i="2"/>
  <c r="AU135" i="2" s="1"/>
  <c r="AT136" i="2"/>
  <c r="AK136" i="2"/>
  <c r="AU136" i="2" s="1"/>
  <c r="AT137" i="2"/>
  <c r="AK137" i="2"/>
  <c r="AU137" i="2" s="1"/>
  <c r="AS52" i="3"/>
  <c r="AK52" i="3"/>
  <c r="AU52" i="3" s="1"/>
  <c r="AO48" i="5"/>
  <c r="AG48" i="5"/>
  <c r="AQ48" i="5" s="1"/>
  <c r="AO108" i="5"/>
  <c r="AG108" i="5"/>
  <c r="AQ108" i="5" s="1"/>
  <c r="AT54" i="3"/>
  <c r="AK54" i="3"/>
  <c r="AU54" i="3" s="1"/>
  <c r="AT38" i="3"/>
  <c r="AK38" i="3"/>
  <c r="AU38" i="3" s="1"/>
  <c r="AT40" i="3"/>
  <c r="AK40" i="3"/>
  <c r="AU40" i="3" s="1"/>
  <c r="AT46" i="3"/>
  <c r="AK46" i="3"/>
  <c r="AU46" i="3" s="1"/>
  <c r="AP33" i="3"/>
  <c r="AH33" i="3"/>
  <c r="AR33" i="3" s="1"/>
  <c r="AP24" i="3"/>
  <c r="AH24" i="3"/>
  <c r="AR24" i="3" s="1"/>
  <c r="AP31" i="3"/>
  <c r="AH31" i="3"/>
  <c r="AR31" i="3" s="1"/>
  <c r="J35" i="10"/>
  <c r="G22" i="15" s="1"/>
  <c r="AT15" i="3"/>
  <c r="F34" i="10"/>
  <c r="AQ166" i="2"/>
  <c r="AH166" i="2"/>
  <c r="AR166" i="2" s="1"/>
  <c r="I41" i="10"/>
  <c r="AT111" i="2"/>
  <c r="AS28" i="2"/>
  <c r="AP13" i="3"/>
  <c r="AH13" i="3"/>
  <c r="AR13" i="3" s="1"/>
  <c r="AR23" i="5"/>
  <c r="AJ23" i="5"/>
  <c r="AT23" i="5" s="1"/>
  <c r="AR65" i="5"/>
  <c r="AJ65" i="5"/>
  <c r="AT65" i="5" s="1"/>
  <c r="AH96" i="2"/>
  <c r="AR96" i="2" s="1"/>
  <c r="AR109" i="5"/>
  <c r="AJ109" i="5"/>
  <c r="AT109" i="5" s="1"/>
  <c r="D30" i="13"/>
  <c r="C31" i="12"/>
  <c r="C39" i="12" s="1"/>
  <c r="AJ64" i="5"/>
  <c r="AT64" i="5" s="1"/>
  <c r="AH245" i="4"/>
  <c r="AR245" i="4" s="1"/>
  <c r="AR59" i="5"/>
  <c r="AJ59" i="5"/>
  <c r="AT59" i="5" s="1"/>
  <c r="AH65" i="3"/>
  <c r="AR65" i="3" s="1"/>
  <c r="AK10" i="3"/>
  <c r="AU10" i="3" s="1"/>
  <c r="AT39" i="3"/>
  <c r="AK39" i="3"/>
  <c r="AU39" i="3" s="1"/>
  <c r="AT22" i="3"/>
  <c r="AK22" i="3"/>
  <c r="AU22" i="3" s="1"/>
  <c r="AT25" i="3"/>
  <c r="AK25" i="3"/>
  <c r="AU25" i="3" s="1"/>
  <c r="AP54" i="3"/>
  <c r="AH54" i="3"/>
  <c r="AR54" i="3" s="1"/>
  <c r="AH95" i="3"/>
  <c r="AR95" i="3" s="1"/>
  <c r="AH172" i="2"/>
  <c r="AR172" i="2" s="1"/>
  <c r="AH165" i="2"/>
  <c r="AR165" i="2" s="1"/>
  <c r="AP93" i="3"/>
  <c r="AH93" i="3"/>
  <c r="AR93" i="3" s="1"/>
  <c r="AP77" i="3"/>
  <c r="AH77" i="3"/>
  <c r="AR77" i="3" s="1"/>
  <c r="AP101" i="3"/>
  <c r="AH101" i="3"/>
  <c r="AR101" i="3" s="1"/>
  <c r="AP87" i="3"/>
  <c r="AH87" i="3"/>
  <c r="AR87" i="3" s="1"/>
  <c r="AP123" i="3"/>
  <c r="AH123" i="3"/>
  <c r="AR123" i="3" s="1"/>
  <c r="AQ238" i="4"/>
  <c r="AH238" i="4"/>
  <c r="AR238" i="4" s="1"/>
  <c r="AK169" i="2"/>
  <c r="AU169" i="2" s="1"/>
  <c r="AK157" i="2"/>
  <c r="AU157" i="2" s="1"/>
  <c r="AH10" i="3"/>
  <c r="AR10" i="3" s="1"/>
  <c r="AO44" i="5"/>
  <c r="AG44" i="5"/>
  <c r="AQ44" i="5" s="1"/>
  <c r="AO45" i="5"/>
  <c r="AG45" i="5"/>
  <c r="AQ45" i="5" s="1"/>
  <c r="AH143" i="2"/>
  <c r="AR143" i="2" s="1"/>
  <c r="AR21" i="5"/>
  <c r="AJ21" i="5"/>
  <c r="AT21" i="5" s="1"/>
  <c r="AR97" i="5"/>
  <c r="AJ97" i="5"/>
  <c r="AT97" i="5" s="1"/>
  <c r="AR93" i="5"/>
  <c r="AJ93" i="5"/>
  <c r="AT93" i="5" s="1"/>
  <c r="AR33" i="5"/>
  <c r="AJ33" i="5"/>
  <c r="AT33" i="5" s="1"/>
  <c r="AR6" i="5"/>
  <c r="AJ6" i="5"/>
  <c r="AT6" i="5" s="1"/>
  <c r="AR107" i="5"/>
  <c r="AJ107" i="5"/>
  <c r="AT107" i="5" s="1"/>
  <c r="AR35" i="5"/>
  <c r="AJ35" i="5"/>
  <c r="AT35" i="5" s="1"/>
  <c r="AR69" i="5"/>
  <c r="AJ69" i="5"/>
  <c r="AT69" i="5" s="1"/>
  <c r="AO85" i="5"/>
  <c r="AG85" i="5"/>
  <c r="AQ85" i="5" s="1"/>
  <c r="AO109" i="5"/>
  <c r="AG109" i="5"/>
  <c r="AQ109" i="5" s="1"/>
  <c r="AO40" i="5"/>
  <c r="AG40" i="5"/>
  <c r="AQ40" i="5" s="1"/>
  <c r="AO138" i="5"/>
  <c r="AG138" i="5"/>
  <c r="AQ138" i="5" s="1"/>
  <c r="AO72" i="5"/>
  <c r="AG72" i="5"/>
  <c r="AQ72" i="5" s="1"/>
  <c r="AO34" i="5"/>
  <c r="AG34" i="5"/>
  <c r="AQ34" i="5" s="1"/>
  <c r="AO74" i="5"/>
  <c r="AG74" i="5"/>
  <c r="AQ74" i="5" s="1"/>
  <c r="AO111" i="5"/>
  <c r="AG111" i="5"/>
  <c r="AQ111" i="5" s="1"/>
  <c r="AO51" i="5"/>
  <c r="AG51" i="5"/>
  <c r="AQ51" i="5" s="1"/>
  <c r="AH88" i="2"/>
  <c r="AR88" i="2" s="1"/>
  <c r="AH132" i="2"/>
  <c r="AR132" i="2" s="1"/>
  <c r="AH106" i="2"/>
  <c r="AR106" i="2" s="1"/>
  <c r="AH137" i="2"/>
  <c r="AR137" i="2" s="1"/>
  <c r="AK55" i="2"/>
  <c r="AU55" i="2" s="1"/>
  <c r="AK61" i="2"/>
  <c r="AU61" i="2" s="1"/>
  <c r="AT243" i="4"/>
  <c r="AK243" i="4"/>
  <c r="AU243" i="4" s="1"/>
  <c r="AT82" i="3"/>
  <c r="AK82" i="3"/>
  <c r="AU82" i="3" s="1"/>
  <c r="AT126" i="3"/>
  <c r="AK126" i="3"/>
  <c r="AU126" i="3" s="1"/>
  <c r="AT81" i="3"/>
  <c r="AK81" i="3"/>
  <c r="AU81" i="3" s="1"/>
  <c r="AT88" i="3"/>
  <c r="AK88" i="3"/>
  <c r="AU88" i="3" s="1"/>
  <c r="AK27" i="2"/>
  <c r="AU27" i="2" s="1"/>
  <c r="AK39" i="2"/>
  <c r="AU39" i="2" s="1"/>
  <c r="AK30" i="2"/>
  <c r="AU30" i="2" s="1"/>
  <c r="AO219" i="4"/>
  <c r="AK109" i="3"/>
  <c r="AU109" i="3" s="1"/>
  <c r="AT81" i="2"/>
  <c r="AK81" i="2"/>
  <c r="AU81" i="2" s="1"/>
  <c r="AT123" i="2"/>
  <c r="AK123" i="2"/>
  <c r="AU123" i="2" s="1"/>
  <c r="AT87" i="2"/>
  <c r="AK87" i="2"/>
  <c r="AU87" i="2" s="1"/>
  <c r="AT84" i="2"/>
  <c r="AK84" i="2"/>
  <c r="AU84" i="2" s="1"/>
  <c r="AT82" i="2"/>
  <c r="AK82" i="2"/>
  <c r="AU82" i="2" s="1"/>
  <c r="AP116" i="3"/>
  <c r="AH116" i="3"/>
  <c r="AR116" i="3" s="1"/>
  <c r="AR63" i="5"/>
  <c r="AJ63" i="5"/>
  <c r="AT63" i="5" s="1"/>
  <c r="AP66" i="3"/>
  <c r="AH66" i="3"/>
  <c r="AR66" i="3" s="1"/>
  <c r="AT11" i="3"/>
  <c r="AK11" i="3"/>
  <c r="AU11" i="3" s="1"/>
  <c r="AT24" i="3"/>
  <c r="AK24" i="3"/>
  <c r="AU24" i="3" s="1"/>
  <c r="AT44" i="3"/>
  <c r="AK44" i="3"/>
  <c r="AU44" i="3" s="1"/>
  <c r="AT47" i="3"/>
  <c r="AK47" i="3"/>
  <c r="AU47" i="3" s="1"/>
  <c r="AP56" i="3"/>
  <c r="AH56" i="3"/>
  <c r="AR56" i="3" s="1"/>
  <c r="AP44" i="3"/>
  <c r="AH44" i="3"/>
  <c r="AR44" i="3" s="1"/>
  <c r="AO64" i="5"/>
  <c r="AG64" i="5"/>
  <c r="AQ64" i="5" s="1"/>
  <c r="AR81" i="5"/>
  <c r="AJ81" i="5"/>
  <c r="AT81" i="5" s="1"/>
  <c r="AQ156" i="2"/>
  <c r="AH156" i="2"/>
  <c r="AR156" i="2" s="1"/>
  <c r="AQ164" i="2"/>
  <c r="AH164" i="2"/>
  <c r="AR164" i="2" s="1"/>
  <c r="AH110" i="3"/>
  <c r="AR110" i="3" s="1"/>
  <c r="AH119" i="3"/>
  <c r="AR119" i="3" s="1"/>
  <c r="AH91" i="3"/>
  <c r="AR91" i="3" s="1"/>
  <c r="AP115" i="3"/>
  <c r="AH115" i="3"/>
  <c r="AR115" i="3" s="1"/>
  <c r="AH107" i="3"/>
  <c r="AR107" i="3" s="1"/>
  <c r="AH6" i="2"/>
  <c r="AR6" i="2" s="1"/>
  <c r="AH20" i="2"/>
  <c r="AR20" i="2" s="1"/>
  <c r="AO8" i="5"/>
  <c r="AG8" i="5"/>
  <c r="AQ8" i="5" s="1"/>
  <c r="AO67" i="5"/>
  <c r="AG67" i="5"/>
  <c r="AQ67" i="5" s="1"/>
  <c r="AK154" i="2"/>
  <c r="AU154" i="2" s="1"/>
  <c r="AK160" i="2"/>
  <c r="AU160" i="2" s="1"/>
  <c r="AH9" i="3"/>
  <c r="AR9" i="3" s="1"/>
  <c r="AT65" i="3"/>
  <c r="AK65" i="3"/>
  <c r="AU65" i="3" s="1"/>
  <c r="AR16" i="5"/>
  <c r="AJ16" i="5"/>
  <c r="AT16" i="5" s="1"/>
  <c r="AH141" i="2"/>
  <c r="AR141" i="2" s="1"/>
  <c r="AR5" i="5"/>
  <c r="AJ5" i="5"/>
  <c r="AT5" i="5" s="1"/>
  <c r="AR79" i="5"/>
  <c r="AJ79" i="5"/>
  <c r="AT79" i="5" s="1"/>
  <c r="AR102" i="5"/>
  <c r="AJ102" i="5"/>
  <c r="AT102" i="5" s="1"/>
  <c r="AR48" i="5"/>
  <c r="AJ48" i="5"/>
  <c r="AT48" i="5" s="1"/>
  <c r="AR39" i="5"/>
  <c r="AJ39" i="5"/>
  <c r="AT39" i="5" s="1"/>
  <c r="AR71" i="5"/>
  <c r="AJ71" i="5"/>
  <c r="AT71" i="5" s="1"/>
  <c r="AR111" i="5"/>
  <c r="AJ111" i="5"/>
  <c r="AT111" i="5" s="1"/>
  <c r="AR54" i="5"/>
  <c r="AJ54" i="5"/>
  <c r="AT54" i="5" s="1"/>
  <c r="AO126" i="5"/>
  <c r="AG126" i="5"/>
  <c r="AQ126" i="5" s="1"/>
  <c r="AO139" i="5"/>
  <c r="AG139" i="5"/>
  <c r="AQ139" i="5" s="1"/>
  <c r="AO99" i="5"/>
  <c r="AG99" i="5"/>
  <c r="AQ99" i="5" s="1"/>
  <c r="AO52" i="5"/>
  <c r="AG52" i="5"/>
  <c r="AQ52" i="5" s="1"/>
  <c r="AO15" i="5"/>
  <c r="AG15" i="5"/>
  <c r="AQ15" i="5" s="1"/>
  <c r="AO129" i="5"/>
  <c r="AG129" i="5"/>
  <c r="AQ129" i="5" s="1"/>
  <c r="AO135" i="5"/>
  <c r="AG135" i="5"/>
  <c r="AQ135" i="5" s="1"/>
  <c r="AO95" i="5"/>
  <c r="AG95" i="5"/>
  <c r="AQ95" i="5" s="1"/>
  <c r="AO18" i="5"/>
  <c r="AG18" i="5"/>
  <c r="AQ18" i="5" s="1"/>
  <c r="AH136" i="2"/>
  <c r="AR136" i="2" s="1"/>
  <c r="AH119" i="2"/>
  <c r="AR119" i="2" s="1"/>
  <c r="AH109" i="2"/>
  <c r="AR109" i="2" s="1"/>
  <c r="AH120" i="2"/>
  <c r="AR120" i="2" s="1"/>
  <c r="AH74" i="2"/>
  <c r="AR74" i="2" s="1"/>
  <c r="AH122" i="2"/>
  <c r="AR122" i="2" s="1"/>
  <c r="AK42" i="2"/>
  <c r="AK123" i="3"/>
  <c r="AU123" i="3" s="1"/>
  <c r="AK131" i="3"/>
  <c r="AU131" i="3" s="1"/>
  <c r="AK99" i="3"/>
  <c r="AU99" i="3" s="1"/>
  <c r="AK107" i="3"/>
  <c r="AU107" i="3" s="1"/>
  <c r="AK104" i="3"/>
  <c r="AU104" i="3" s="1"/>
  <c r="AK5" i="2"/>
  <c r="AK26" i="2"/>
  <c r="AU26" i="2" s="1"/>
  <c r="AK21" i="2"/>
  <c r="AU21" i="2" s="1"/>
  <c r="AO115" i="4"/>
  <c r="AO80" i="5"/>
  <c r="AG80" i="5"/>
  <c r="AQ80" i="5" s="1"/>
  <c r="AT97" i="2"/>
  <c r="AK97" i="2"/>
  <c r="AU97" i="2" s="1"/>
  <c r="AT114" i="2"/>
  <c r="AK114" i="2"/>
  <c r="AU114" i="2" s="1"/>
  <c r="AT117" i="2"/>
  <c r="AK117" i="2"/>
  <c r="AU117" i="2" s="1"/>
  <c r="AT93" i="2"/>
  <c r="AK93" i="2"/>
  <c r="AU93" i="2" s="1"/>
  <c r="AK151" i="2"/>
  <c r="AU151" i="2" s="1"/>
  <c r="AP67" i="3"/>
  <c r="AH67" i="3"/>
  <c r="AR67" i="3" s="1"/>
  <c r="AH67" i="2"/>
  <c r="AR67" i="2" s="1"/>
  <c r="AH75" i="2"/>
  <c r="AR75" i="2" s="1"/>
  <c r="AT85" i="3"/>
  <c r="AK85" i="3"/>
  <c r="AU85" i="3" s="1"/>
  <c r="AO106" i="5"/>
  <c r="AG106" i="5"/>
  <c r="AQ106" i="5" s="1"/>
  <c r="AT36" i="3"/>
  <c r="AK36" i="3"/>
  <c r="AU36" i="3" s="1"/>
  <c r="AT59" i="3"/>
  <c r="AK59" i="3"/>
  <c r="AU59" i="3" s="1"/>
  <c r="AK27" i="3"/>
  <c r="AU27" i="3" s="1"/>
  <c r="AP22" i="3"/>
  <c r="AH22" i="3"/>
  <c r="AR22" i="3" s="1"/>
  <c r="AP21" i="3"/>
  <c r="AH21" i="3"/>
  <c r="AR21" i="3" s="1"/>
  <c r="AP40" i="3"/>
  <c r="AH40" i="3"/>
  <c r="AR40" i="3" s="1"/>
  <c r="AP27" i="3"/>
  <c r="AH27" i="3"/>
  <c r="AR27" i="3" s="1"/>
  <c r="AR87" i="5"/>
  <c r="AJ87" i="5"/>
  <c r="AT87" i="5" s="1"/>
  <c r="AO77" i="5"/>
  <c r="AG77" i="5"/>
  <c r="AQ77" i="5" s="1"/>
  <c r="AQ157" i="2"/>
  <c r="AH157" i="2"/>
  <c r="AR157" i="2" s="1"/>
  <c r="AQ171" i="2"/>
  <c r="AH171" i="2"/>
  <c r="AR171" i="2" s="1"/>
  <c r="AH70" i="3"/>
  <c r="AR70" i="3" s="1"/>
  <c r="AH126" i="3"/>
  <c r="AR126" i="3" s="1"/>
  <c r="AH106" i="3"/>
  <c r="AR106" i="3" s="1"/>
  <c r="AH81" i="3"/>
  <c r="AR81" i="3" s="1"/>
  <c r="AH122" i="3"/>
  <c r="AR122" i="3" s="1"/>
  <c r="AP22" i="2"/>
  <c r="AH22" i="2"/>
  <c r="AR22" i="2" s="1"/>
  <c r="AP23" i="2"/>
  <c r="AH23" i="2"/>
  <c r="AR23" i="2" s="1"/>
  <c r="AR98" i="5"/>
  <c r="AJ98" i="5"/>
  <c r="AT98" i="5" s="1"/>
  <c r="AK168" i="2"/>
  <c r="AU168" i="2" s="1"/>
  <c r="AK162" i="2"/>
  <c r="AU162" i="2" s="1"/>
  <c r="AP8" i="3"/>
  <c r="AH8" i="3"/>
  <c r="AR8" i="3" s="1"/>
  <c r="AT64" i="3"/>
  <c r="AK64" i="3"/>
  <c r="AU64" i="3" s="1"/>
  <c r="AO35" i="5"/>
  <c r="AG35" i="5"/>
  <c r="AQ35" i="5" s="1"/>
  <c r="AQ145" i="2"/>
  <c r="AH145" i="2"/>
  <c r="AR145" i="2" s="1"/>
  <c r="AQ246" i="4"/>
  <c r="AH246" i="4"/>
  <c r="AR246" i="4" s="1"/>
  <c r="AR105" i="5"/>
  <c r="AJ105" i="5"/>
  <c r="AT105" i="5" s="1"/>
  <c r="AR140" i="5"/>
  <c r="AJ140" i="5"/>
  <c r="AT140" i="5" s="1"/>
  <c r="AR73" i="5"/>
  <c r="AJ73" i="5"/>
  <c r="AT73" i="5" s="1"/>
  <c r="AR12" i="5"/>
  <c r="AJ12" i="5"/>
  <c r="AT12" i="5" s="1"/>
  <c r="AR108" i="5"/>
  <c r="AJ108" i="5"/>
  <c r="AT108" i="5" s="1"/>
  <c r="AR82" i="5"/>
  <c r="AJ82" i="5"/>
  <c r="AT82" i="5" s="1"/>
  <c r="AR7" i="5"/>
  <c r="AJ7" i="5"/>
  <c r="AT7" i="5" s="1"/>
  <c r="AR101" i="5"/>
  <c r="AJ101" i="5"/>
  <c r="AT101" i="5" s="1"/>
  <c r="AO110" i="5"/>
  <c r="AG110" i="5"/>
  <c r="AQ110" i="5" s="1"/>
  <c r="AO6" i="5"/>
  <c r="AG6" i="5"/>
  <c r="AQ6" i="5" s="1"/>
  <c r="AO128" i="5"/>
  <c r="AG128" i="5"/>
  <c r="AQ128" i="5" s="1"/>
  <c r="AO136" i="5"/>
  <c r="AG136" i="5"/>
  <c r="AQ136" i="5" s="1"/>
  <c r="AO119" i="5"/>
  <c r="AG119" i="5"/>
  <c r="AQ119" i="5" s="1"/>
  <c r="AO120" i="5"/>
  <c r="AG120" i="5"/>
  <c r="AQ120" i="5" s="1"/>
  <c r="AO116" i="5"/>
  <c r="AG116" i="5"/>
  <c r="AQ116" i="5" s="1"/>
  <c r="AO4" i="5"/>
  <c r="AG4" i="5"/>
  <c r="AO103" i="5"/>
  <c r="AG103" i="5"/>
  <c r="AQ103" i="5" s="1"/>
  <c r="AT70" i="3"/>
  <c r="AK70" i="3"/>
  <c r="AU70" i="3" s="1"/>
  <c r="AH83" i="2"/>
  <c r="AR83" i="2" s="1"/>
  <c r="AH114" i="2"/>
  <c r="AR114" i="2" s="1"/>
  <c r="AH110" i="2"/>
  <c r="AR110" i="2" s="1"/>
  <c r="AH101" i="2"/>
  <c r="AR101" i="2" s="1"/>
  <c r="AH89" i="2"/>
  <c r="AR89" i="2" s="1"/>
  <c r="AH128" i="2"/>
  <c r="AR128" i="2" s="1"/>
  <c r="AK44" i="2"/>
  <c r="AK43" i="2"/>
  <c r="AU43" i="2" s="1"/>
  <c r="AT98" i="3"/>
  <c r="AK98" i="3"/>
  <c r="AU98" i="3" s="1"/>
  <c r="AT102" i="3"/>
  <c r="AK102" i="3"/>
  <c r="AU102" i="3" s="1"/>
  <c r="AT128" i="3"/>
  <c r="AK128" i="3"/>
  <c r="AU128" i="3" s="1"/>
  <c r="AT80" i="3"/>
  <c r="AK80" i="3"/>
  <c r="AU80" i="3" s="1"/>
  <c r="AS11" i="2"/>
  <c r="AK11" i="2"/>
  <c r="AU11" i="2" s="1"/>
  <c r="AS15" i="2"/>
  <c r="AK15" i="2"/>
  <c r="AU15" i="2" s="1"/>
  <c r="AS6" i="2"/>
  <c r="AK6" i="2"/>
  <c r="AU6" i="2" s="1"/>
  <c r="AO180" i="4"/>
  <c r="AO131" i="4"/>
  <c r="I35" i="10"/>
  <c r="F22" i="15" s="1"/>
  <c r="AK72" i="2"/>
  <c r="AU72" i="2" s="1"/>
  <c r="AK245" i="4"/>
  <c r="AU245" i="4" s="1"/>
  <c r="AT73" i="2"/>
  <c r="AK73" i="2"/>
  <c r="AU73" i="2" s="1"/>
  <c r="AT125" i="2"/>
  <c r="AK125" i="2"/>
  <c r="AU125" i="2" s="1"/>
  <c r="AT118" i="2"/>
  <c r="AK118" i="2"/>
  <c r="AU118" i="2" s="1"/>
  <c r="AH62" i="2"/>
  <c r="AR62" i="2" s="1"/>
  <c r="AQ62" i="2"/>
  <c r="AO22" i="5"/>
  <c r="AG22" i="5"/>
  <c r="AQ22" i="5" s="1"/>
  <c r="AT51" i="3"/>
  <c r="AK51" i="3"/>
  <c r="AU51" i="3" s="1"/>
  <c r="AT35" i="3"/>
  <c r="AK35" i="3"/>
  <c r="AU35" i="3" s="1"/>
  <c r="AT42" i="3"/>
  <c r="AK42" i="3"/>
  <c r="AU42" i="3" s="1"/>
  <c r="AH32" i="3"/>
  <c r="AR32" i="3" s="1"/>
  <c r="AH55" i="3"/>
  <c r="AR55" i="3" s="1"/>
  <c r="AR116" i="5"/>
  <c r="AJ116" i="5"/>
  <c r="AT116" i="5" s="1"/>
  <c r="AH167" i="2"/>
  <c r="AR167" i="2" s="1"/>
  <c r="AH80" i="3"/>
  <c r="AR80" i="3" s="1"/>
  <c r="AP103" i="3"/>
  <c r="AH103" i="3"/>
  <c r="AR103" i="3" s="1"/>
  <c r="AP121" i="3"/>
  <c r="AH121" i="3"/>
  <c r="AR121" i="3" s="1"/>
  <c r="AP96" i="3"/>
  <c r="AH96" i="3"/>
  <c r="AR96" i="3" s="1"/>
  <c r="AP73" i="3"/>
  <c r="AH73" i="3"/>
  <c r="AR73" i="3" s="1"/>
  <c r="AH37" i="2"/>
  <c r="AR37" i="2" s="1"/>
  <c r="AK158" i="2"/>
  <c r="AU158" i="2" s="1"/>
  <c r="AH147" i="2"/>
  <c r="AR147" i="2" s="1"/>
  <c r="AQ242" i="4"/>
  <c r="AH242" i="4"/>
  <c r="AR242" i="4" s="1"/>
  <c r="AR37" i="5"/>
  <c r="AJ37" i="5"/>
  <c r="AT37" i="5" s="1"/>
  <c r="AR36" i="5"/>
  <c r="AJ36" i="5"/>
  <c r="AT36" i="5" s="1"/>
  <c r="AR49" i="5"/>
  <c r="AJ49" i="5"/>
  <c r="AT49" i="5" s="1"/>
  <c r="AR4" i="5"/>
  <c r="AJ4" i="5"/>
  <c r="AT4" i="5" s="1"/>
  <c r="AR92" i="5"/>
  <c r="AJ92" i="5"/>
  <c r="AT92" i="5" s="1"/>
  <c r="AR136" i="5"/>
  <c r="AJ136" i="5"/>
  <c r="AT136" i="5" s="1"/>
  <c r="AR30" i="5"/>
  <c r="AJ30" i="5"/>
  <c r="AT30" i="5" s="1"/>
  <c r="AR118" i="5"/>
  <c r="AJ118" i="5"/>
  <c r="AT118" i="5" s="1"/>
  <c r="AO130" i="5"/>
  <c r="AG130" i="5"/>
  <c r="AQ130" i="5" s="1"/>
  <c r="AO62" i="5"/>
  <c r="AG62" i="5"/>
  <c r="AQ62" i="5" s="1"/>
  <c r="AO112" i="5"/>
  <c r="AG112" i="5"/>
  <c r="AQ112" i="5" s="1"/>
  <c r="AO20" i="5"/>
  <c r="AG20" i="5"/>
  <c r="AQ20" i="5" s="1"/>
  <c r="AO56" i="5"/>
  <c r="AG56" i="5"/>
  <c r="AQ56" i="5" s="1"/>
  <c r="AO97" i="5"/>
  <c r="AG97" i="5"/>
  <c r="AQ97" i="5" s="1"/>
  <c r="AO140" i="5"/>
  <c r="AG140" i="5"/>
  <c r="AQ140" i="5" s="1"/>
  <c r="AO42" i="5"/>
  <c r="AG42" i="5"/>
  <c r="AQ42" i="5" s="1"/>
  <c r="AQ139" i="2"/>
  <c r="AH139" i="2"/>
  <c r="AR139" i="2" s="1"/>
  <c r="AQ79" i="2"/>
  <c r="AH79" i="2"/>
  <c r="AR79" i="2" s="1"/>
  <c r="AQ135" i="2"/>
  <c r="AH135" i="2"/>
  <c r="AR135" i="2" s="1"/>
  <c r="AH112" i="2"/>
  <c r="AR112" i="2" s="1"/>
  <c r="AQ80" i="2"/>
  <c r="AH80" i="2"/>
  <c r="AR80" i="2" s="1"/>
  <c r="AQ103" i="2"/>
  <c r="AH103" i="2"/>
  <c r="AR103" i="2" s="1"/>
  <c r="AT53" i="2"/>
  <c r="AK53" i="2"/>
  <c r="AU53" i="2" s="1"/>
  <c r="AT64" i="2"/>
  <c r="AK64" i="2"/>
  <c r="AU64" i="2" s="1"/>
  <c r="AT237" i="4"/>
  <c r="AK237" i="4"/>
  <c r="AU237" i="4" s="1"/>
  <c r="AK69" i="3"/>
  <c r="AK117" i="3"/>
  <c r="AU117" i="3" s="1"/>
  <c r="AT76" i="3"/>
  <c r="AK76" i="3"/>
  <c r="AU76" i="3" s="1"/>
  <c r="AT84" i="3"/>
  <c r="AK84" i="3"/>
  <c r="AU84" i="3" s="1"/>
  <c r="AT114" i="3"/>
  <c r="AK114" i="3"/>
  <c r="AU114" i="3" s="1"/>
  <c r="AK20" i="2"/>
  <c r="AU20" i="2" s="1"/>
  <c r="AK29" i="2"/>
  <c r="AU29" i="2" s="1"/>
  <c r="AK25" i="2"/>
  <c r="AU25" i="2" s="1"/>
  <c r="E31" i="12"/>
  <c r="E39" i="12" s="1"/>
  <c r="F30" i="13"/>
  <c r="AH60" i="2"/>
  <c r="AR60" i="2" s="1"/>
  <c r="AS14" i="2"/>
  <c r="AK14" i="2"/>
  <c r="AU14" i="2" s="1"/>
  <c r="AT112" i="2"/>
  <c r="AK112" i="2"/>
  <c r="AU112" i="2" s="1"/>
  <c r="AK90" i="2"/>
  <c r="AU90" i="2" s="1"/>
  <c r="AT47" i="2"/>
  <c r="AK47" i="2"/>
  <c r="AU47" i="2" s="1"/>
  <c r="AP26" i="3"/>
  <c r="AH26" i="3"/>
  <c r="AR26" i="3" s="1"/>
  <c r="AR131" i="5"/>
  <c r="AJ131" i="5"/>
  <c r="AT131" i="5" s="1"/>
  <c r="AH46" i="2"/>
  <c r="AR46" i="2" s="1"/>
  <c r="AK6" i="3"/>
  <c r="AT28" i="3"/>
  <c r="AK28" i="3"/>
  <c r="AU28" i="3" s="1"/>
  <c r="AT50" i="3"/>
  <c r="AK50" i="3"/>
  <c r="AU50" i="3" s="1"/>
  <c r="AT37" i="3"/>
  <c r="AK37" i="3"/>
  <c r="AU37" i="3" s="1"/>
  <c r="AH76" i="3"/>
  <c r="AR76" i="3" s="1"/>
  <c r="AH104" i="3"/>
  <c r="AR104" i="3" s="1"/>
  <c r="AH136" i="3"/>
  <c r="AR136" i="3" s="1"/>
  <c r="AH72" i="3"/>
  <c r="AR72" i="3" s="1"/>
  <c r="AH88" i="3"/>
  <c r="AR88" i="3" s="1"/>
  <c r="AP12" i="2"/>
  <c r="AH12" i="2"/>
  <c r="AR12" i="2" s="1"/>
  <c r="AP25" i="2"/>
  <c r="AH25" i="2"/>
  <c r="AR25" i="2" s="1"/>
  <c r="AP40" i="2"/>
  <c r="AH40" i="2"/>
  <c r="AR40" i="2" s="1"/>
  <c r="AQ244" i="4"/>
  <c r="AH244" i="4"/>
  <c r="AR244" i="4" s="1"/>
  <c r="AO37" i="5"/>
  <c r="AG37" i="5"/>
  <c r="AQ37" i="5" s="1"/>
  <c r="AK156" i="2"/>
  <c r="AU156" i="2" s="1"/>
  <c r="AK166" i="2"/>
  <c r="AU166" i="2" s="1"/>
  <c r="AP14" i="3"/>
  <c r="AH14" i="3"/>
  <c r="AR14" i="3" s="1"/>
  <c r="AY14" i="3" s="1"/>
  <c r="AT62" i="3"/>
  <c r="AK62" i="3"/>
  <c r="AU62" i="3" s="1"/>
  <c r="AO43" i="5"/>
  <c r="AG43" i="5"/>
  <c r="AQ43" i="5" s="1"/>
  <c r="AR19" i="5"/>
  <c r="AJ19" i="5"/>
  <c r="AT19" i="5" s="1"/>
  <c r="AQ146" i="2"/>
  <c r="AH146" i="2"/>
  <c r="AR146" i="2" s="1"/>
  <c r="AQ239" i="4"/>
  <c r="AH239" i="4"/>
  <c r="AR239" i="4" s="1"/>
  <c r="AR34" i="5"/>
  <c r="AJ34" i="5"/>
  <c r="AT34" i="5" s="1"/>
  <c r="AR127" i="5"/>
  <c r="AJ127" i="5"/>
  <c r="AT127" i="5" s="1"/>
  <c r="AR24" i="5"/>
  <c r="AJ24" i="5"/>
  <c r="AT24" i="5" s="1"/>
  <c r="AR31" i="5"/>
  <c r="AJ31" i="5"/>
  <c r="AT31" i="5" s="1"/>
  <c r="AR78" i="5"/>
  <c r="AJ78" i="5"/>
  <c r="AT78" i="5" s="1"/>
  <c r="AR28" i="5"/>
  <c r="AJ28" i="5"/>
  <c r="AT28" i="5" s="1"/>
  <c r="AR130" i="5"/>
  <c r="AJ130" i="5"/>
  <c r="AT130" i="5" s="1"/>
  <c r="AR100" i="5"/>
  <c r="AJ100" i="5"/>
  <c r="AT100" i="5" s="1"/>
  <c r="AR132" i="5"/>
  <c r="AJ132" i="5"/>
  <c r="AT132" i="5" s="1"/>
  <c r="AO125" i="5"/>
  <c r="AG125" i="5"/>
  <c r="AQ125" i="5" s="1"/>
  <c r="AO118" i="5"/>
  <c r="AG118" i="5"/>
  <c r="AQ118" i="5" s="1"/>
  <c r="AO137" i="5"/>
  <c r="AG137" i="5"/>
  <c r="AQ137" i="5" s="1"/>
  <c r="AO132" i="5"/>
  <c r="AG132" i="5"/>
  <c r="AQ132" i="5" s="1"/>
  <c r="AO84" i="5"/>
  <c r="AG84" i="5"/>
  <c r="AQ84" i="5" s="1"/>
  <c r="AO100" i="5"/>
  <c r="AG100" i="5"/>
  <c r="AQ100" i="5" s="1"/>
  <c r="AO122" i="5"/>
  <c r="AG122" i="5"/>
  <c r="AQ122" i="5" s="1"/>
  <c r="AO50" i="5"/>
  <c r="AG50" i="5"/>
  <c r="AQ50" i="5" s="1"/>
  <c r="AT236" i="4"/>
  <c r="AK236" i="4"/>
  <c r="AU236" i="4" s="1"/>
  <c r="AH84" i="2"/>
  <c r="AR84" i="2" s="1"/>
  <c r="AH124" i="2"/>
  <c r="AR124" i="2" s="1"/>
  <c r="AH113" i="2"/>
  <c r="AR113" i="2" s="1"/>
  <c r="AH116" i="2"/>
  <c r="AR116" i="2" s="1"/>
  <c r="AH117" i="2"/>
  <c r="AR117" i="2" s="1"/>
  <c r="AH107" i="2"/>
  <c r="AR107" i="2" s="1"/>
  <c r="AK52" i="2"/>
  <c r="AU52" i="2" s="1"/>
  <c r="AK51" i="2"/>
  <c r="AU51" i="2" s="1"/>
  <c r="AT239" i="4"/>
  <c r="AK239" i="4"/>
  <c r="AU239" i="4" s="1"/>
  <c r="AT91" i="3"/>
  <c r="AK91" i="3"/>
  <c r="AU91" i="3" s="1"/>
  <c r="AT110" i="3"/>
  <c r="AK110" i="3"/>
  <c r="AU110" i="3" s="1"/>
  <c r="AT87" i="3"/>
  <c r="AK87" i="3"/>
  <c r="AU87" i="3" s="1"/>
  <c r="AT136" i="3"/>
  <c r="AK136" i="3"/>
  <c r="AU136" i="3" s="1"/>
  <c r="AT115" i="3"/>
  <c r="AK115" i="3"/>
  <c r="AU115" i="3" s="1"/>
  <c r="AS9" i="2"/>
  <c r="AK9" i="2"/>
  <c r="AU9" i="2" s="1"/>
  <c r="AS33" i="2"/>
  <c r="AK33" i="2"/>
  <c r="AU33" i="2" s="1"/>
  <c r="AS22" i="2"/>
  <c r="AK22" i="2"/>
  <c r="AU22" i="2" s="1"/>
  <c r="AO144" i="4"/>
  <c r="AR104" i="5"/>
  <c r="AJ104" i="5"/>
  <c r="AT104" i="5" s="1"/>
  <c r="AR29" i="5"/>
  <c r="AJ29" i="5"/>
  <c r="AT29" i="5" s="1"/>
  <c r="AH62" i="3"/>
  <c r="AR62" i="3" s="1"/>
  <c r="AQ243" i="4"/>
  <c r="AH243" i="4"/>
  <c r="AR243" i="4" s="1"/>
  <c r="AR88" i="5"/>
  <c r="AJ88" i="5"/>
  <c r="AT88" i="5" s="1"/>
  <c r="AR89" i="5"/>
  <c r="AJ89" i="5"/>
  <c r="AT89" i="5" s="1"/>
  <c r="AR90" i="5"/>
  <c r="AJ90" i="5"/>
  <c r="AT90" i="5" s="1"/>
  <c r="AR60" i="5"/>
  <c r="AJ60" i="5"/>
  <c r="AT60" i="5" s="1"/>
  <c r="AR135" i="5"/>
  <c r="AJ135" i="5"/>
  <c r="AT135" i="5" s="1"/>
  <c r="AR76" i="5"/>
  <c r="AJ76" i="5"/>
  <c r="AT76" i="5" s="1"/>
  <c r="AR120" i="5"/>
  <c r="AJ120" i="5"/>
  <c r="AT120" i="5" s="1"/>
  <c r="AR42" i="5"/>
  <c r="AJ42" i="5"/>
  <c r="AT42" i="5" s="1"/>
  <c r="AR9" i="5"/>
  <c r="AJ9" i="5"/>
  <c r="AT9" i="5" s="1"/>
  <c r="AO76" i="5"/>
  <c r="AG76" i="5"/>
  <c r="AQ76" i="5" s="1"/>
  <c r="AO46" i="5"/>
  <c r="AG46" i="5"/>
  <c r="AQ46" i="5" s="1"/>
  <c r="AO36" i="5"/>
  <c r="AG36" i="5"/>
  <c r="AQ36" i="5" s="1"/>
  <c r="AO121" i="5"/>
  <c r="AG121" i="5"/>
  <c r="AQ121" i="5" s="1"/>
  <c r="AO69" i="5"/>
  <c r="AG69" i="5"/>
  <c r="AQ69" i="5" s="1"/>
  <c r="AO68" i="5"/>
  <c r="AG68" i="5"/>
  <c r="AQ68" i="5" s="1"/>
  <c r="AO38" i="5"/>
  <c r="AG38" i="5"/>
  <c r="AQ38" i="5" s="1"/>
  <c r="AO87" i="5"/>
  <c r="AG87" i="5"/>
  <c r="AQ87" i="5" s="1"/>
  <c r="AQ138" i="2"/>
  <c r="AH138" i="2"/>
  <c r="AR138" i="2" s="1"/>
  <c r="AQ97" i="2"/>
  <c r="AH97" i="2"/>
  <c r="AR97" i="2" s="1"/>
  <c r="AH98" i="2"/>
  <c r="AR98" i="2" s="1"/>
  <c r="AQ130" i="2"/>
  <c r="AH130" i="2"/>
  <c r="AR130" i="2" s="1"/>
  <c r="AQ115" i="2"/>
  <c r="AH115" i="2"/>
  <c r="AR115" i="2" s="1"/>
  <c r="AQ77" i="2"/>
  <c r="AH77" i="2"/>
  <c r="AR77" i="2" s="1"/>
  <c r="AT56" i="2"/>
  <c r="AK56" i="2"/>
  <c r="AU56" i="2" s="1"/>
  <c r="AT50" i="2"/>
  <c r="AK50" i="2"/>
  <c r="AT240" i="4"/>
  <c r="AK240" i="4"/>
  <c r="AU240" i="4" s="1"/>
  <c r="AT89" i="3"/>
  <c r="AK89" i="3"/>
  <c r="AU89" i="3" s="1"/>
  <c r="AK125" i="3"/>
  <c r="AU125" i="3" s="1"/>
  <c r="AT73" i="3"/>
  <c r="AK73" i="3"/>
  <c r="AU73" i="3" s="1"/>
  <c r="AT105" i="3"/>
  <c r="AK105" i="3"/>
  <c r="AU105" i="3" s="1"/>
  <c r="AT74" i="3"/>
  <c r="AK74" i="3"/>
  <c r="AU74" i="3" s="1"/>
  <c r="AS16" i="2"/>
  <c r="AK16" i="2"/>
  <c r="AU16" i="2" s="1"/>
  <c r="AS19" i="2"/>
  <c r="AK19" i="2"/>
  <c r="AU19" i="2" s="1"/>
  <c r="AS31" i="2"/>
  <c r="AK31" i="2"/>
  <c r="AU31" i="2" s="1"/>
  <c r="AO192" i="4"/>
  <c r="AR122" i="5"/>
  <c r="AJ122" i="5"/>
  <c r="AT122" i="5" s="1"/>
  <c r="K16" i="13"/>
  <c r="F43" i="10"/>
  <c r="M43" i="10" s="1"/>
  <c r="M10" i="10"/>
  <c r="J15" i="12" s="1"/>
  <c r="J51" i="12" s="1"/>
  <c r="AK95" i="3"/>
  <c r="AU95" i="3" s="1"/>
  <c r="AT13" i="3"/>
  <c r="AK13" i="3"/>
  <c r="AU13" i="3" s="1"/>
  <c r="AT58" i="3"/>
  <c r="AK58" i="3"/>
  <c r="AU58" i="3" s="1"/>
  <c r="AT32" i="3"/>
  <c r="AK32" i="3"/>
  <c r="AU32" i="3" s="1"/>
  <c r="AK18" i="3"/>
  <c r="AH23" i="3"/>
  <c r="AR23" i="3" s="1"/>
  <c r="AQ237" i="4"/>
  <c r="AH237" i="4"/>
  <c r="AR237" i="4" s="1"/>
  <c r="AH168" i="2"/>
  <c r="AR168" i="2" s="1"/>
  <c r="AH99" i="3"/>
  <c r="AR99" i="3" s="1"/>
  <c r="AH124" i="3"/>
  <c r="AR124" i="3" s="1"/>
  <c r="AH92" i="3"/>
  <c r="AR92" i="3" s="1"/>
  <c r="AH79" i="3"/>
  <c r="AR79" i="3" s="1"/>
  <c r="AH83" i="3"/>
  <c r="AR83" i="3" s="1"/>
  <c r="AP30" i="2"/>
  <c r="AH30" i="2"/>
  <c r="AR30" i="2" s="1"/>
  <c r="AP18" i="2"/>
  <c r="AH18" i="2"/>
  <c r="AR18" i="2" s="1"/>
  <c r="AK172" i="2"/>
  <c r="AU172" i="2" s="1"/>
  <c r="AP15" i="3"/>
  <c r="AH15" i="3"/>
  <c r="AR15" i="3" s="1"/>
  <c r="AT66" i="3"/>
  <c r="AK66" i="3"/>
  <c r="AU66" i="3" s="1"/>
  <c r="AR17" i="5"/>
  <c r="AJ17" i="5"/>
  <c r="AT17" i="5" s="1"/>
  <c r="AR134" i="5"/>
  <c r="AJ134" i="5"/>
  <c r="AT134" i="5" s="1"/>
  <c r="AQ148" i="2"/>
  <c r="AH148" i="2"/>
  <c r="AR148" i="2" s="1"/>
  <c r="AQ236" i="4"/>
  <c r="AH236" i="4"/>
  <c r="AR236" i="4" s="1"/>
  <c r="AR11" i="5"/>
  <c r="AJ11" i="5"/>
  <c r="AT11" i="5" s="1"/>
  <c r="AR110" i="5"/>
  <c r="AJ110" i="5"/>
  <c r="AT110" i="5" s="1"/>
  <c r="AR74" i="5"/>
  <c r="AJ74" i="5"/>
  <c r="AT74" i="5" s="1"/>
  <c r="AR70" i="5"/>
  <c r="AJ70" i="5"/>
  <c r="AT70" i="5" s="1"/>
  <c r="AR62" i="5"/>
  <c r="AJ62" i="5"/>
  <c r="AT62" i="5" s="1"/>
  <c r="AR126" i="5"/>
  <c r="AJ126" i="5"/>
  <c r="AT126" i="5" s="1"/>
  <c r="AR133" i="5"/>
  <c r="AJ133" i="5"/>
  <c r="AT133" i="5" s="1"/>
  <c r="AR96" i="5"/>
  <c r="AJ96" i="5"/>
  <c r="AT96" i="5" s="1"/>
  <c r="AR94" i="5"/>
  <c r="AJ94" i="5"/>
  <c r="AT94" i="5" s="1"/>
  <c r="AO41" i="5"/>
  <c r="AG41" i="5"/>
  <c r="AQ41" i="5" s="1"/>
  <c r="AO86" i="5"/>
  <c r="AG86" i="5"/>
  <c r="AQ86" i="5" s="1"/>
  <c r="AO14" i="5"/>
  <c r="AG14" i="5"/>
  <c r="AQ14" i="5" s="1"/>
  <c r="AO16" i="5"/>
  <c r="AG16" i="5"/>
  <c r="AQ16" i="5" s="1"/>
  <c r="AO123" i="5"/>
  <c r="AG123" i="5"/>
  <c r="AQ123" i="5" s="1"/>
  <c r="AO28" i="5"/>
  <c r="AG28" i="5"/>
  <c r="AQ28" i="5" s="1"/>
  <c r="AO101" i="5"/>
  <c r="AG101" i="5"/>
  <c r="AQ101" i="5" s="1"/>
  <c r="AO12" i="5"/>
  <c r="AG12" i="5"/>
  <c r="AQ12" i="5" s="1"/>
  <c r="AQ70" i="2"/>
  <c r="AH70" i="2"/>
  <c r="AR70" i="2" s="1"/>
  <c r="AQ99" i="2"/>
  <c r="AH99" i="2"/>
  <c r="AR99" i="2" s="1"/>
  <c r="AQ131" i="2"/>
  <c r="AH131" i="2"/>
  <c r="AR131" i="2" s="1"/>
  <c r="AQ81" i="2"/>
  <c r="AH81" i="2"/>
  <c r="AR81" i="2" s="1"/>
  <c r="AQ127" i="2"/>
  <c r="AH127" i="2"/>
  <c r="AR127" i="2" s="1"/>
  <c r="AQ133" i="2"/>
  <c r="AH133" i="2"/>
  <c r="AR133" i="2" s="1"/>
  <c r="AT48" i="2"/>
  <c r="AK48" i="2"/>
  <c r="AU48" i="2" s="1"/>
  <c r="AT63" i="2"/>
  <c r="AK63" i="2"/>
  <c r="AU63" i="2" s="1"/>
  <c r="AT238" i="4"/>
  <c r="AK238" i="4"/>
  <c r="AU238" i="4" s="1"/>
  <c r="AT122" i="3"/>
  <c r="AK122" i="3"/>
  <c r="AU122" i="3" s="1"/>
  <c r="AK79" i="3"/>
  <c r="AU79" i="3" s="1"/>
  <c r="AK71" i="3"/>
  <c r="AU71" i="3" s="1"/>
  <c r="AT75" i="3"/>
  <c r="AK75" i="3"/>
  <c r="AU75" i="3" s="1"/>
  <c r="AT113" i="3"/>
  <c r="AK113" i="3"/>
  <c r="AU113" i="3" s="1"/>
  <c r="AK23" i="2"/>
  <c r="AU23" i="2" s="1"/>
  <c r="AS37" i="2"/>
  <c r="AK37" i="2"/>
  <c r="AU37" i="2" s="1"/>
  <c r="AS32" i="2"/>
  <c r="AK32" i="2"/>
  <c r="AU32" i="2" s="1"/>
  <c r="AO158" i="4"/>
  <c r="AO81" i="4"/>
  <c r="AR26" i="5"/>
  <c r="AJ26" i="5"/>
  <c r="AT26" i="5" s="1"/>
  <c r="F31" i="12"/>
  <c r="F39" i="12" s="1"/>
  <c r="G30" i="13"/>
  <c r="AR18" i="5"/>
  <c r="AJ18" i="5"/>
  <c r="AT18" i="5" s="1"/>
  <c r="AO29" i="5"/>
  <c r="AG29" i="5"/>
  <c r="AQ29" i="5" s="1"/>
  <c r="AQ55" i="2"/>
  <c r="AH55" i="2"/>
  <c r="AR55" i="2" s="1"/>
  <c r="AQ66" i="2"/>
  <c r="AH66" i="2"/>
  <c r="AR66" i="2" s="1"/>
  <c r="AT8" i="3"/>
  <c r="AK8" i="3"/>
  <c r="AU8" i="3" s="1"/>
  <c r="AR55" i="5"/>
  <c r="AJ55" i="5"/>
  <c r="AT55" i="5" s="1"/>
  <c r="AT19" i="3"/>
  <c r="AK19" i="3"/>
  <c r="AU19" i="3" s="1"/>
  <c r="AT21" i="3"/>
  <c r="AK21" i="3"/>
  <c r="AU21" i="3" s="1"/>
  <c r="AT31" i="3"/>
  <c r="AK31" i="3"/>
  <c r="AU31" i="3" s="1"/>
  <c r="AP37" i="3"/>
  <c r="AH37" i="3"/>
  <c r="AR37" i="3" s="1"/>
  <c r="AP53" i="3"/>
  <c r="AH53" i="3"/>
  <c r="AR53" i="3" s="1"/>
  <c r="AP38" i="3"/>
  <c r="AH38" i="3"/>
  <c r="AR38" i="3" s="1"/>
  <c r="AR50" i="5"/>
  <c r="AJ50" i="5"/>
  <c r="AT50" i="5" s="1"/>
  <c r="AQ240" i="4"/>
  <c r="AH240" i="4"/>
  <c r="AR240" i="4" s="1"/>
  <c r="AP114" i="3"/>
  <c r="AH114" i="3"/>
  <c r="AR114" i="3" s="1"/>
  <c r="AP109" i="3"/>
  <c r="AH109" i="3"/>
  <c r="AR109" i="3" s="1"/>
  <c r="AP118" i="3"/>
  <c r="AH118" i="3"/>
  <c r="AR118" i="3" s="1"/>
  <c r="AP71" i="3"/>
  <c r="AH71" i="3"/>
  <c r="AR71" i="3" s="1"/>
  <c r="AP100" i="3"/>
  <c r="AH100" i="3"/>
  <c r="AR100" i="3" s="1"/>
  <c r="AP98" i="3"/>
  <c r="AH98" i="3"/>
  <c r="AR98" i="3" s="1"/>
  <c r="AH38" i="2"/>
  <c r="AR38" i="2" s="1"/>
  <c r="AR41" i="5"/>
  <c r="AJ41" i="5"/>
  <c r="AT41" i="5" s="1"/>
  <c r="AO102" i="5"/>
  <c r="AG102" i="5"/>
  <c r="AQ102" i="5" s="1"/>
  <c r="AT173" i="2"/>
  <c r="AK173" i="2"/>
  <c r="AU173" i="2" s="1"/>
  <c r="AT63" i="3"/>
  <c r="AK63" i="3"/>
  <c r="AU63" i="3" s="1"/>
  <c r="AO13" i="5"/>
  <c r="AG13" i="5"/>
  <c r="AQ13" i="5" s="1"/>
  <c r="AH149" i="2"/>
  <c r="AR149" i="2" s="1"/>
  <c r="AR138" i="5"/>
  <c r="AJ138" i="5"/>
  <c r="AT138" i="5" s="1"/>
  <c r="AR77" i="5"/>
  <c r="AJ77" i="5"/>
  <c r="AT77" i="5" s="1"/>
  <c r="AR128" i="5"/>
  <c r="AJ128" i="5"/>
  <c r="AT128" i="5" s="1"/>
  <c r="AR129" i="5"/>
  <c r="AJ129" i="5"/>
  <c r="AT129" i="5" s="1"/>
  <c r="AR20" i="5"/>
  <c r="AJ20" i="5"/>
  <c r="AR99" i="5"/>
  <c r="AJ99" i="5"/>
  <c r="AT99" i="5" s="1"/>
  <c r="AR44" i="5"/>
  <c r="AJ44" i="5"/>
  <c r="AT44" i="5" s="1"/>
  <c r="AR125" i="5"/>
  <c r="AJ125" i="5"/>
  <c r="AT125" i="5" s="1"/>
  <c r="AR119" i="5"/>
  <c r="AJ119" i="5"/>
  <c r="AT119" i="5" s="1"/>
  <c r="AO57" i="5"/>
  <c r="AG57" i="5"/>
  <c r="AQ57" i="5" s="1"/>
  <c r="AO71" i="5"/>
  <c r="AG71" i="5"/>
  <c r="AQ71" i="5" s="1"/>
  <c r="AO21" i="5"/>
  <c r="AG21" i="5"/>
  <c r="AQ21" i="5" s="1"/>
  <c r="AO73" i="5"/>
  <c r="AG73" i="5"/>
  <c r="AQ73" i="5" s="1"/>
  <c r="AO53" i="5"/>
  <c r="AG53" i="5"/>
  <c r="AQ53" i="5" s="1"/>
  <c r="AO10" i="5"/>
  <c r="AG10" i="5"/>
  <c r="AQ10" i="5" s="1"/>
  <c r="AO19" i="5"/>
  <c r="AG19" i="5"/>
  <c r="AQ19" i="5" s="1"/>
  <c r="AO66" i="5"/>
  <c r="AG66" i="5"/>
  <c r="AQ66" i="5" s="1"/>
  <c r="AO117" i="5"/>
  <c r="AG117" i="5"/>
  <c r="AQ117" i="5" s="1"/>
  <c r="AQ73" i="2"/>
  <c r="AH73" i="2"/>
  <c r="AR73" i="2" s="1"/>
  <c r="AQ78" i="2"/>
  <c r="AH78" i="2"/>
  <c r="AR78" i="2" s="1"/>
  <c r="AH76" i="2"/>
  <c r="AR76" i="2" s="1"/>
  <c r="AQ126" i="2"/>
  <c r="AH126" i="2"/>
  <c r="AR126" i="2" s="1"/>
  <c r="AQ86" i="2"/>
  <c r="AH86" i="2"/>
  <c r="AR86" i="2" s="1"/>
  <c r="AQ72" i="2"/>
  <c r="AH72" i="2"/>
  <c r="AR72" i="2" s="1"/>
  <c r="AT60" i="2"/>
  <c r="AK60" i="2"/>
  <c r="AU60" i="2" s="1"/>
  <c r="AT46" i="2"/>
  <c r="AK46" i="2"/>
  <c r="AU46" i="2" s="1"/>
  <c r="AT244" i="4"/>
  <c r="AK244" i="4"/>
  <c r="AU244" i="4" s="1"/>
  <c r="AK119" i="3"/>
  <c r="AU119" i="3" s="1"/>
  <c r="AT135" i="3"/>
  <c r="AK135" i="3"/>
  <c r="AU135" i="3" s="1"/>
  <c r="AK86" i="3"/>
  <c r="AU86" i="3" s="1"/>
  <c r="AK96" i="3"/>
  <c r="AU96" i="3" s="1"/>
  <c r="AT118" i="3"/>
  <c r="AK118" i="3"/>
  <c r="AU118" i="3" s="1"/>
  <c r="AK7" i="2"/>
  <c r="AU7" i="2" s="1"/>
  <c r="AK17" i="2"/>
  <c r="AU17" i="2" s="1"/>
  <c r="AK18" i="2"/>
  <c r="AU18" i="2" s="1"/>
  <c r="AR27" i="5"/>
  <c r="AJ27" i="5"/>
  <c r="AT27" i="5" s="1"/>
  <c r="G31" i="12"/>
  <c r="H30" i="13"/>
  <c r="AO83" i="5"/>
  <c r="AG83" i="5"/>
  <c r="AQ83" i="5" s="1"/>
  <c r="AR75" i="5"/>
  <c r="AJ75" i="5"/>
  <c r="AT75" i="5" s="1"/>
  <c r="AK105" i="2"/>
  <c r="AU105" i="2" s="1"/>
  <c r="AO79" i="5"/>
  <c r="AG79" i="5"/>
  <c r="AQ79" i="5" s="1"/>
  <c r="AO131" i="5"/>
  <c r="AG131" i="5"/>
  <c r="AQ131" i="5" s="1"/>
  <c r="AK34" i="3"/>
  <c r="AU34" i="3" s="1"/>
  <c r="AT30" i="3"/>
  <c r="AK30" i="3"/>
  <c r="AU30" i="3" s="1"/>
  <c r="AT49" i="3"/>
  <c r="AK49" i="3"/>
  <c r="AU49" i="3" s="1"/>
  <c r="AP34" i="3"/>
  <c r="AH34" i="3"/>
  <c r="AR34" i="3" s="1"/>
  <c r="AP28" i="3"/>
  <c r="AH28" i="3"/>
  <c r="AR28" i="3" s="1"/>
  <c r="AP49" i="3"/>
  <c r="AH49" i="3"/>
  <c r="AR49" i="3" s="1"/>
  <c r="AR43" i="5"/>
  <c r="AJ43" i="5"/>
  <c r="AT43" i="5" s="1"/>
  <c r="AH152" i="2"/>
  <c r="AR152" i="2" s="1"/>
  <c r="AH129" i="3"/>
  <c r="AR129" i="3" s="1"/>
  <c r="AH135" i="3"/>
  <c r="AR135" i="3" s="1"/>
  <c r="AH84" i="3"/>
  <c r="AR84" i="3" s="1"/>
  <c r="AH82" i="3"/>
  <c r="AR82" i="3" s="1"/>
  <c r="AH113" i="3"/>
  <c r="AR113" i="3" s="1"/>
  <c r="AQ111" i="2"/>
  <c r="AH111" i="2"/>
  <c r="AR111" i="2" s="1"/>
  <c r="AK167" i="2"/>
  <c r="AU167" i="2" s="1"/>
  <c r="AT142" i="2"/>
  <c r="AK142" i="2"/>
  <c r="AU142" i="2" s="1"/>
  <c r="AK53" i="3"/>
  <c r="AU53" i="3" s="1"/>
  <c r="AR123" i="5"/>
  <c r="AJ123" i="5"/>
  <c r="AT123" i="5" s="1"/>
  <c r="AH144" i="2"/>
  <c r="AR144" i="2" s="1"/>
  <c r="AR115" i="5"/>
  <c r="AJ115" i="5"/>
  <c r="AT115" i="5" s="1"/>
  <c r="AR84" i="5"/>
  <c r="AJ84" i="5"/>
  <c r="AT84" i="5" s="1"/>
  <c r="AR51" i="5"/>
  <c r="AJ51" i="5"/>
  <c r="AT51" i="5" s="1"/>
  <c r="AR13" i="5"/>
  <c r="AJ13" i="5"/>
  <c r="AT13" i="5" s="1"/>
  <c r="AR14" i="5"/>
  <c r="AJ14" i="5"/>
  <c r="AT14" i="5" s="1"/>
  <c r="AR106" i="5"/>
  <c r="AJ106" i="5"/>
  <c r="AT106" i="5" s="1"/>
  <c r="AR15" i="5"/>
  <c r="AJ15" i="5"/>
  <c r="AT15" i="5" s="1"/>
  <c r="AR66" i="5"/>
  <c r="AJ66" i="5"/>
  <c r="AT66" i="5" s="1"/>
  <c r="AR32" i="5"/>
  <c r="AJ32" i="5"/>
  <c r="AT32" i="5" s="1"/>
  <c r="AO78" i="5"/>
  <c r="AG78" i="5"/>
  <c r="AQ78" i="5" s="1"/>
  <c r="AO49" i="5"/>
  <c r="AG49" i="5"/>
  <c r="AQ49" i="5" s="1"/>
  <c r="AO75" i="5"/>
  <c r="AG75" i="5"/>
  <c r="AQ75" i="5" s="1"/>
  <c r="AO89" i="5"/>
  <c r="AG89" i="5"/>
  <c r="AQ89" i="5" s="1"/>
  <c r="AO107" i="5"/>
  <c r="AG107" i="5"/>
  <c r="AQ107" i="5" s="1"/>
  <c r="AO81" i="5"/>
  <c r="AG81" i="5"/>
  <c r="AQ81" i="5" s="1"/>
  <c r="AO65" i="5"/>
  <c r="AG65" i="5"/>
  <c r="AQ65" i="5" s="1"/>
  <c r="AO23" i="5"/>
  <c r="AG23" i="5"/>
  <c r="AQ23" i="5" s="1"/>
  <c r="AH121" i="2"/>
  <c r="AR121" i="2" s="1"/>
  <c r="AH69" i="2"/>
  <c r="AR69" i="2" s="1"/>
  <c r="AH91" i="2"/>
  <c r="AR91" i="2" s="1"/>
  <c r="AH129" i="2"/>
  <c r="AR129" i="2" s="1"/>
  <c r="AH87" i="2"/>
  <c r="AR87" i="2" s="1"/>
  <c r="AK66" i="2"/>
  <c r="AU66" i="2" s="1"/>
  <c r="AK62" i="2"/>
  <c r="AU62" i="2" s="1"/>
  <c r="AK235" i="4"/>
  <c r="AK134" i="3"/>
  <c r="AU134" i="3" s="1"/>
  <c r="AK101" i="3"/>
  <c r="AU101" i="3" s="1"/>
  <c r="AK127" i="3"/>
  <c r="AU127" i="3" s="1"/>
  <c r="AK78" i="3"/>
  <c r="AU78" i="3" s="1"/>
  <c r="AK133" i="3"/>
  <c r="AU133" i="3" s="1"/>
  <c r="AK12" i="2"/>
  <c r="AU12" i="2" s="1"/>
  <c r="AK10" i="2"/>
  <c r="AU10" i="2" s="1"/>
  <c r="AK36" i="2"/>
  <c r="AU36" i="2" s="1"/>
  <c r="AO200" i="4"/>
  <c r="AO194" i="4"/>
  <c r="AQ56" i="2"/>
  <c r="AH56" i="2"/>
  <c r="AQ61" i="2"/>
  <c r="AH61" i="2"/>
  <c r="AT16" i="3"/>
  <c r="AK16" i="3"/>
  <c r="AU16" i="3" s="1"/>
  <c r="AT56" i="3"/>
  <c r="AK56" i="3"/>
  <c r="AU56" i="3" s="1"/>
  <c r="AT94" i="3"/>
  <c r="AK94" i="3"/>
  <c r="AU94" i="3" s="1"/>
  <c r="AT55" i="3"/>
  <c r="AK55" i="3"/>
  <c r="AU55" i="3" s="1"/>
  <c r="AT29" i="3"/>
  <c r="AK29" i="3"/>
  <c r="AU29" i="3" s="1"/>
  <c r="AT20" i="3"/>
  <c r="AK20" i="3"/>
  <c r="AU20" i="3" s="1"/>
  <c r="AT48" i="3"/>
  <c r="AK48" i="3"/>
  <c r="AU48" i="3" s="1"/>
  <c r="AP50" i="3"/>
  <c r="AH50" i="3"/>
  <c r="AR50" i="3" s="1"/>
  <c r="AP35" i="3"/>
  <c r="AH35" i="3"/>
  <c r="AR35" i="3" s="1"/>
  <c r="AP30" i="3"/>
  <c r="AH30" i="3"/>
  <c r="AR30" i="3" s="1"/>
  <c r="AO39" i="5"/>
  <c r="AG39" i="5"/>
  <c r="AQ39" i="5" s="1"/>
  <c r="AO91" i="5"/>
  <c r="AG91" i="5"/>
  <c r="AQ91" i="5" s="1"/>
  <c r="AR80" i="5"/>
  <c r="AJ80" i="5"/>
  <c r="AT80" i="5" s="1"/>
  <c r="AH161" i="2"/>
  <c r="AR161" i="2" s="1"/>
  <c r="AP133" i="3"/>
  <c r="AH133" i="3"/>
  <c r="AR133" i="3" s="1"/>
  <c r="AP75" i="3"/>
  <c r="AH75" i="3"/>
  <c r="AR75" i="3" s="1"/>
  <c r="AP111" i="3"/>
  <c r="AH111" i="3"/>
  <c r="AR111" i="3" s="1"/>
  <c r="AP90" i="3"/>
  <c r="AH90" i="3"/>
  <c r="AR90" i="3" s="1"/>
  <c r="AP97" i="3"/>
  <c r="AH97" i="3"/>
  <c r="AR97" i="3" s="1"/>
  <c r="AP128" i="3"/>
  <c r="AH128" i="3"/>
  <c r="AR128" i="3" s="1"/>
  <c r="AT164" i="2"/>
  <c r="AK164" i="2"/>
  <c r="AU164" i="2" s="1"/>
  <c r="AO134" i="5"/>
  <c r="AG134" i="5"/>
  <c r="AQ134" i="5" s="1"/>
  <c r="AO70" i="5"/>
  <c r="AG70" i="5"/>
  <c r="AQ70" i="5" s="1"/>
  <c r="AR117" i="5"/>
  <c r="AJ117" i="5"/>
  <c r="AT117" i="5" s="1"/>
  <c r="AR57" i="5"/>
  <c r="AJ57" i="5"/>
  <c r="AT57" i="5" s="1"/>
  <c r="AR114" i="5"/>
  <c r="AJ114" i="5"/>
  <c r="AT114" i="5" s="1"/>
  <c r="AR103" i="5"/>
  <c r="AJ103" i="5"/>
  <c r="AT103" i="5" s="1"/>
  <c r="AR58" i="5"/>
  <c r="AJ58" i="5"/>
  <c r="AT58" i="5" s="1"/>
  <c r="AR83" i="5"/>
  <c r="AJ83" i="5"/>
  <c r="AT83" i="5" s="1"/>
  <c r="AR121" i="5"/>
  <c r="AJ121" i="5"/>
  <c r="AT121" i="5" s="1"/>
  <c r="AR56" i="5"/>
  <c r="AJ56" i="5"/>
  <c r="AT56" i="5" s="1"/>
  <c r="AR61" i="5"/>
  <c r="AJ61" i="5"/>
  <c r="AT61" i="5" s="1"/>
  <c r="AO47" i="5"/>
  <c r="AG47" i="5"/>
  <c r="AQ47" i="5" s="1"/>
  <c r="AO61" i="5"/>
  <c r="AG61" i="5"/>
  <c r="AQ61" i="5" s="1"/>
  <c r="AO104" i="5"/>
  <c r="AG104" i="5"/>
  <c r="AQ104" i="5" s="1"/>
  <c r="AO58" i="5"/>
  <c r="AG58" i="5"/>
  <c r="AQ58" i="5" s="1"/>
  <c r="AO30" i="5"/>
  <c r="AG30" i="5"/>
  <c r="AQ30" i="5" s="1"/>
  <c r="AO127" i="5"/>
  <c r="AG127" i="5"/>
  <c r="AQ127" i="5" s="1"/>
  <c r="AO88" i="5"/>
  <c r="AG88" i="5"/>
  <c r="AQ88" i="5" s="1"/>
  <c r="AO98" i="5"/>
  <c r="AG98" i="5"/>
  <c r="AQ98" i="5" s="1"/>
  <c r="AO54" i="5"/>
  <c r="AG54" i="5"/>
  <c r="AQ54" i="5" s="1"/>
  <c r="AH90" i="2"/>
  <c r="AR90" i="2" s="1"/>
  <c r="AH100" i="2"/>
  <c r="AR100" i="2" s="1"/>
  <c r="AH95" i="2"/>
  <c r="AR95" i="2" s="1"/>
  <c r="AH82" i="2"/>
  <c r="AR82" i="2" s="1"/>
  <c r="AH71" i="2"/>
  <c r="AR71" i="2" s="1"/>
  <c r="AK57" i="2"/>
  <c r="AU57" i="2" s="1"/>
  <c r="AK59" i="2"/>
  <c r="AU59" i="2" s="1"/>
  <c r="AT241" i="4"/>
  <c r="AK241" i="4"/>
  <c r="AU241" i="4" s="1"/>
  <c r="AK121" i="3"/>
  <c r="AU121" i="3" s="1"/>
  <c r="AK116" i="3"/>
  <c r="AU116" i="3" s="1"/>
  <c r="AK77" i="3"/>
  <c r="AU77" i="3" s="1"/>
  <c r="AK93" i="3"/>
  <c r="AU93" i="3" s="1"/>
  <c r="AK120" i="3"/>
  <c r="AU120" i="3" s="1"/>
  <c r="AK8" i="2"/>
  <c r="AU8" i="2" s="1"/>
  <c r="AK13" i="2"/>
  <c r="AU13" i="2" s="1"/>
  <c r="AO177" i="4"/>
  <c r="K41" i="10"/>
  <c r="AO113" i="5"/>
  <c r="AG113" i="5"/>
  <c r="AQ113" i="5" s="1"/>
  <c r="AO115" i="5"/>
  <c r="AG115" i="5"/>
  <c r="AQ115" i="5" s="1"/>
  <c r="AO55" i="5"/>
  <c r="AG55" i="5"/>
  <c r="AQ55" i="5" s="1"/>
  <c r="AO63" i="5"/>
  <c r="AG63" i="5"/>
  <c r="AQ63" i="5" s="1"/>
  <c r="AO93" i="5"/>
  <c r="AG93" i="5"/>
  <c r="AQ93" i="5" s="1"/>
  <c r="AO33" i="5"/>
  <c r="AG33" i="5"/>
  <c r="AQ33" i="5" s="1"/>
  <c r="AO27" i="5"/>
  <c r="AG27" i="5"/>
  <c r="AQ27" i="5" s="1"/>
  <c r="AO7" i="5"/>
  <c r="AG7" i="5"/>
  <c r="AQ7" i="5" s="1"/>
  <c r="AH125" i="2"/>
  <c r="AR125" i="2" s="1"/>
  <c r="AH92" i="2"/>
  <c r="AR92" i="2" s="1"/>
  <c r="AH94" i="2"/>
  <c r="AR94" i="2" s="1"/>
  <c r="AH102" i="2"/>
  <c r="AR102" i="2" s="1"/>
  <c r="AH108" i="2"/>
  <c r="AR108" i="2" s="1"/>
  <c r="AK58" i="2"/>
  <c r="AU58" i="2" s="1"/>
  <c r="AK45" i="2"/>
  <c r="AU45" i="2" s="1"/>
  <c r="AT246" i="4"/>
  <c r="AK246" i="4"/>
  <c r="AU246" i="4" s="1"/>
  <c r="AK83" i="3"/>
  <c r="AU83" i="3" s="1"/>
  <c r="AK129" i="3"/>
  <c r="AU129" i="3" s="1"/>
  <c r="AT92" i="3"/>
  <c r="AK92" i="3"/>
  <c r="AU92" i="3" s="1"/>
  <c r="AK108" i="3"/>
  <c r="AU108" i="3" s="1"/>
  <c r="AK72" i="3"/>
  <c r="AU72" i="3" s="1"/>
  <c r="AK38" i="2"/>
  <c r="AU38" i="2" s="1"/>
  <c r="AK35" i="2"/>
  <c r="AU35" i="2" s="1"/>
  <c r="AR40" i="5"/>
  <c r="AJ40" i="5"/>
  <c r="AT40" i="5" s="1"/>
  <c r="AG9" i="5"/>
  <c r="AQ9" i="5" s="1"/>
  <c r="H35" i="10"/>
  <c r="E22" i="15" s="1"/>
  <c r="E35" i="10"/>
  <c r="D14" i="15"/>
  <c r="C31" i="10"/>
  <c r="AX157" i="5"/>
  <c r="AM150" i="2"/>
  <c r="V11" i="1" s="1"/>
  <c r="AW22" i="4"/>
  <c r="AV226" i="4"/>
  <c r="AU226" i="4"/>
  <c r="AW226" i="4"/>
  <c r="I32" i="10"/>
  <c r="F16" i="15" s="1"/>
  <c r="AB30" i="1"/>
  <c r="J31" i="12"/>
  <c r="K30" i="13" s="1"/>
  <c r="AH141" i="5"/>
  <c r="AH159" i="5" s="1"/>
  <c r="AH162" i="5" s="1"/>
  <c r="AR10" i="5"/>
  <c r="AE141" i="5"/>
  <c r="AE159" i="5" s="1"/>
  <c r="AE162" i="5" s="1"/>
  <c r="AO5" i="5"/>
  <c r="AI141" i="5"/>
  <c r="AI159" i="5" s="1"/>
  <c r="AI162" i="5" s="1"/>
  <c r="AS9" i="5"/>
  <c r="AS141" i="5" s="1"/>
  <c r="AF174" i="2"/>
  <c r="AF141" i="5"/>
  <c r="AF159" i="5" s="1"/>
  <c r="AF162" i="5" s="1"/>
  <c r="AP12" i="5"/>
  <c r="AP141" i="5" s="1"/>
  <c r="AG150" i="2"/>
  <c r="AI150" i="2"/>
  <c r="AN150" i="2"/>
  <c r="W11" i="1" s="1"/>
  <c r="AF150" i="2"/>
  <c r="AJ150" i="2"/>
  <c r="AL150" i="2"/>
  <c r="U11" i="1" s="1"/>
  <c r="AW122" i="5"/>
  <c r="AW5" i="5"/>
  <c r="AW36" i="5"/>
  <c r="AW101" i="5"/>
  <c r="AV46" i="5"/>
  <c r="AW72" i="5"/>
  <c r="AW9" i="5"/>
  <c r="AW116" i="5"/>
  <c r="AW73" i="5"/>
  <c r="AW49" i="5"/>
  <c r="AW105" i="5"/>
  <c r="AW138" i="5"/>
  <c r="AW98" i="5"/>
  <c r="AW62" i="5"/>
  <c r="AW87" i="5"/>
  <c r="AW26" i="5"/>
  <c r="AW67" i="5"/>
  <c r="AW38" i="5"/>
  <c r="AW79" i="5"/>
  <c r="AV66" i="5"/>
  <c r="AW112" i="5"/>
  <c r="AV32" i="5"/>
  <c r="AV4" i="5"/>
  <c r="AL141" i="5"/>
  <c r="AW83" i="5"/>
  <c r="AW61" i="5"/>
  <c r="AW45" i="5"/>
  <c r="AW103" i="5"/>
  <c r="AW104" i="5"/>
  <c r="AW114" i="5"/>
  <c r="AW131" i="5"/>
  <c r="AW91" i="5"/>
  <c r="AW125" i="5"/>
  <c r="AW23" i="5"/>
  <c r="AW99" i="5"/>
  <c r="AW16" i="5"/>
  <c r="AW12" i="5"/>
  <c r="AW63" i="5"/>
  <c r="AW39" i="5"/>
  <c r="AV68" i="5"/>
  <c r="AV48" i="5"/>
  <c r="AV22" i="5"/>
  <c r="AW15" i="5"/>
  <c r="AW75" i="5"/>
  <c r="AW50" i="5"/>
  <c r="AV34" i="5"/>
  <c r="AW80" i="5"/>
  <c r="AW59" i="5"/>
  <c r="AW11" i="5"/>
  <c r="AW14" i="5"/>
  <c r="AW108" i="5"/>
  <c r="AW139" i="5"/>
  <c r="AW136" i="5"/>
  <c r="AW95" i="5"/>
  <c r="AW110" i="5"/>
  <c r="AW37" i="5"/>
  <c r="AW57" i="5"/>
  <c r="AW35" i="5"/>
  <c r="AW74" i="5"/>
  <c r="AW123" i="5"/>
  <c r="AW13" i="5"/>
  <c r="AK141" i="5"/>
  <c r="AU4" i="5"/>
  <c r="AV60" i="5"/>
  <c r="AV64" i="5"/>
  <c r="AV40" i="5"/>
  <c r="AW69" i="5"/>
  <c r="AW25" i="5"/>
  <c r="AW8" i="5"/>
  <c r="AW47" i="5"/>
  <c r="AW85" i="5"/>
  <c r="AW109" i="5"/>
  <c r="AW7" i="5"/>
  <c r="AW135" i="5"/>
  <c r="AW134" i="5"/>
  <c r="AW102" i="5"/>
  <c r="AW65" i="5"/>
  <c r="AW82" i="5"/>
  <c r="AW129" i="5"/>
  <c r="AW30" i="5"/>
  <c r="AW41" i="5"/>
  <c r="AV78" i="5"/>
  <c r="AW140" i="5"/>
  <c r="AV52" i="5"/>
  <c r="AW28" i="5"/>
  <c r="AW44" i="5"/>
  <c r="AM141" i="5"/>
  <c r="AW4" i="5"/>
  <c r="AW53" i="5"/>
  <c r="AW94" i="5"/>
  <c r="AW127" i="5"/>
  <c r="AW71" i="5"/>
  <c r="AW111" i="5"/>
  <c r="AW128" i="5"/>
  <c r="AW31" i="5"/>
  <c r="AW81" i="5"/>
  <c r="AW6" i="5"/>
  <c r="AW18" i="5"/>
  <c r="AV24" i="5"/>
  <c r="AV84" i="5"/>
  <c r="AW130" i="5"/>
  <c r="AW17" i="5"/>
  <c r="AW119" i="5"/>
  <c r="AW107" i="5"/>
  <c r="AW51" i="5"/>
  <c r="AW133" i="5"/>
  <c r="AW115" i="5"/>
  <c r="AW21" i="5"/>
  <c r="AW55" i="5"/>
  <c r="AW19" i="5"/>
  <c r="AW96" i="5"/>
  <c r="AW124" i="5"/>
  <c r="AW100" i="5"/>
  <c r="AW43" i="5"/>
  <c r="AV70" i="5"/>
  <c r="AV42" i="5"/>
  <c r="AW113" i="5"/>
  <c r="AV76" i="5"/>
  <c r="AW27" i="5"/>
  <c r="AW132" i="5"/>
  <c r="AW54" i="5"/>
  <c r="AW29" i="5"/>
  <c r="AW92" i="5"/>
  <c r="AW118" i="5"/>
  <c r="AW58" i="5"/>
  <c r="AW97" i="5"/>
  <c r="AW120" i="5"/>
  <c r="AW33" i="5"/>
  <c r="AW93" i="5"/>
  <c r="AW88" i="5"/>
  <c r="AW126" i="5"/>
  <c r="AW137" i="5"/>
  <c r="AW10" i="5"/>
  <c r="AV56" i="5"/>
  <c r="AX22" i="4"/>
  <c r="AX237" i="4"/>
  <c r="AG247" i="4"/>
  <c r="AG248" i="4" s="1"/>
  <c r="AG251" i="4" s="1"/>
  <c r="AQ235" i="4"/>
  <c r="AX235" i="4"/>
  <c r="AN247" i="4"/>
  <c r="AX234" i="4"/>
  <c r="AX239" i="4"/>
  <c r="AI247" i="4"/>
  <c r="AI248" i="4" s="1"/>
  <c r="AI251" i="4" s="1"/>
  <c r="AS235" i="4"/>
  <c r="AS247" i="4" s="1"/>
  <c r="AX236" i="4"/>
  <c r="AX238" i="4"/>
  <c r="AM247" i="4"/>
  <c r="AW235" i="4"/>
  <c r="AX244" i="4"/>
  <c r="AL247" i="4"/>
  <c r="AV235" i="4"/>
  <c r="AX241" i="4"/>
  <c r="AX242" i="4"/>
  <c r="AX226" i="4"/>
  <c r="AY23" i="4"/>
  <c r="AX246" i="4"/>
  <c r="AX240" i="4"/>
  <c r="AP235" i="4"/>
  <c r="AP247" i="4" s="1"/>
  <c r="AF247" i="4"/>
  <c r="AF248" i="4" s="1"/>
  <c r="AF251" i="4" s="1"/>
  <c r="AX245" i="4"/>
  <c r="AJ247" i="4"/>
  <c r="AJ248" i="4" s="1"/>
  <c r="AJ251" i="4" s="1"/>
  <c r="AT235" i="4"/>
  <c r="AX243" i="4"/>
  <c r="AQ17" i="3"/>
  <c r="AQ137" i="3"/>
  <c r="AG137" i="3"/>
  <c r="AQ68" i="3"/>
  <c r="AG68" i="3"/>
  <c r="AG17" i="3"/>
  <c r="AF17" i="3"/>
  <c r="AX113" i="3"/>
  <c r="AX50" i="3"/>
  <c r="AX64" i="3"/>
  <c r="AX31" i="3"/>
  <c r="AX40" i="3"/>
  <c r="AX38" i="3"/>
  <c r="AX8" i="3"/>
  <c r="AX82" i="3"/>
  <c r="AX36" i="3"/>
  <c r="AX111" i="3"/>
  <c r="AX119" i="3"/>
  <c r="AX80" i="3"/>
  <c r="AX116" i="3"/>
  <c r="AX108" i="3"/>
  <c r="AX115" i="3"/>
  <c r="AX97" i="3"/>
  <c r="AX49" i="3"/>
  <c r="AX56" i="3"/>
  <c r="AX29" i="3"/>
  <c r="AX94" i="3"/>
  <c r="AX32" i="3"/>
  <c r="AL68" i="3"/>
  <c r="U22" i="1" s="1"/>
  <c r="AV61" i="3"/>
  <c r="AF68" i="3"/>
  <c r="AP61" i="3"/>
  <c r="AX54" i="3"/>
  <c r="AX109" i="3"/>
  <c r="AX62" i="3"/>
  <c r="AX107" i="3"/>
  <c r="AX46" i="3"/>
  <c r="AX21" i="3"/>
  <c r="AX28" i="3"/>
  <c r="AX12" i="3"/>
  <c r="AL17" i="3"/>
  <c r="U20" i="1" s="1"/>
  <c r="AV6" i="3"/>
  <c r="AX89" i="3"/>
  <c r="AX120" i="3"/>
  <c r="AX71" i="3"/>
  <c r="AX76" i="3"/>
  <c r="AX81" i="3"/>
  <c r="AX125" i="3"/>
  <c r="AX132" i="3"/>
  <c r="AX78" i="3"/>
  <c r="AX26" i="3"/>
  <c r="AX11" i="3"/>
  <c r="AX130" i="3"/>
  <c r="AX136" i="3"/>
  <c r="AX98" i="3"/>
  <c r="AG60" i="3"/>
  <c r="AQ18" i="3"/>
  <c r="AQ60" i="3" s="1"/>
  <c r="AX87" i="3"/>
  <c r="AX63" i="3"/>
  <c r="AN60" i="3"/>
  <c r="W21" i="1" s="1"/>
  <c r="AX42" i="3"/>
  <c r="AX27" i="3"/>
  <c r="AX25" i="3"/>
  <c r="AM137" i="3"/>
  <c r="V23" i="1" s="1"/>
  <c r="AW69" i="3"/>
  <c r="AX15" i="3"/>
  <c r="AM60" i="3"/>
  <c r="V21" i="1" s="1"/>
  <c r="AW18" i="3"/>
  <c r="AX114" i="3"/>
  <c r="AX86" i="3"/>
  <c r="AX74" i="3"/>
  <c r="AX75" i="3"/>
  <c r="AX106" i="3"/>
  <c r="AX127" i="3"/>
  <c r="AX126" i="3"/>
  <c r="AX85" i="3"/>
  <c r="AI68" i="3"/>
  <c r="AS61" i="3"/>
  <c r="AS68" i="3" s="1"/>
  <c r="AJ17" i="3"/>
  <c r="AT6" i="3"/>
  <c r="AP18" i="3"/>
  <c r="AF60" i="3"/>
  <c r="AX58" i="3"/>
  <c r="AX72" i="3"/>
  <c r="AF137" i="3"/>
  <c r="AP69" i="3"/>
  <c r="AX35" i="3"/>
  <c r="AN68" i="3"/>
  <c r="W22" i="1" s="1"/>
  <c r="AX61" i="3"/>
  <c r="AX39" i="3"/>
  <c r="AX48" i="3"/>
  <c r="AN17" i="3"/>
  <c r="W20" i="1" s="1"/>
  <c r="AX7" i="3"/>
  <c r="AX121" i="3"/>
  <c r="AX112" i="3"/>
  <c r="AX102" i="3"/>
  <c r="AX103" i="3"/>
  <c r="AX90" i="3"/>
  <c r="AX110" i="3"/>
  <c r="AX43" i="3"/>
  <c r="AM17" i="3"/>
  <c r="V20" i="1" s="1"/>
  <c r="AW7" i="3"/>
  <c r="AW17" i="3" s="1"/>
  <c r="AX77" i="3"/>
  <c r="AX133" i="3"/>
  <c r="AJ68" i="3"/>
  <c r="AT61" i="3"/>
  <c r="AI17" i="3"/>
  <c r="AS6" i="3"/>
  <c r="AX67" i="3"/>
  <c r="AX30" i="3"/>
  <c r="AX33" i="3"/>
  <c r="AX53" i="3"/>
  <c r="AJ137" i="3"/>
  <c r="AT69" i="3"/>
  <c r="AX16" i="3"/>
  <c r="AX13" i="3"/>
  <c r="AX19" i="3"/>
  <c r="AL137" i="3"/>
  <c r="U23" i="1" s="1"/>
  <c r="AV69" i="3"/>
  <c r="AX128" i="3"/>
  <c r="AX118" i="3"/>
  <c r="AX91" i="3"/>
  <c r="AX100" i="3"/>
  <c r="AX105" i="3"/>
  <c r="AX79" i="3"/>
  <c r="AX123" i="3"/>
  <c r="AL60" i="3"/>
  <c r="U21" i="1" s="1"/>
  <c r="AV18" i="3"/>
  <c r="AN137" i="3"/>
  <c r="W23" i="1" s="1"/>
  <c r="AX69" i="3"/>
  <c r="AX23" i="3"/>
  <c r="AX66" i="3"/>
  <c r="AX44" i="3"/>
  <c r="AX99" i="3"/>
  <c r="AX47" i="3"/>
  <c r="AX65" i="3"/>
  <c r="AX45" i="3"/>
  <c r="AX51" i="3"/>
  <c r="AX59" i="3"/>
  <c r="AX6" i="3"/>
  <c r="AX92" i="3"/>
  <c r="AV131" i="3"/>
  <c r="AI60" i="3"/>
  <c r="AS18" i="3"/>
  <c r="AM68" i="3"/>
  <c r="V22" i="1" s="1"/>
  <c r="AW61" i="3"/>
  <c r="AX117" i="3"/>
  <c r="AX88" i="3"/>
  <c r="AX122" i="3"/>
  <c r="AX104" i="3"/>
  <c r="AX134" i="3"/>
  <c r="AX93" i="3"/>
  <c r="AI137" i="3"/>
  <c r="AS69" i="3"/>
  <c r="AX135" i="3"/>
  <c r="AX70" i="3"/>
  <c r="AX57" i="3"/>
  <c r="AX34" i="3"/>
  <c r="AX52" i="3"/>
  <c r="AX37" i="3"/>
  <c r="AX22" i="3"/>
  <c r="AX9" i="3"/>
  <c r="AX124" i="3"/>
  <c r="AX96" i="3"/>
  <c r="AX95" i="3"/>
  <c r="AX84" i="3"/>
  <c r="AX83" i="3"/>
  <c r="AX101" i="3"/>
  <c r="AJ60" i="3"/>
  <c r="AT18" i="3"/>
  <c r="AX73" i="3"/>
  <c r="AX74" i="2"/>
  <c r="AG68" i="2"/>
  <c r="AQ43" i="2"/>
  <c r="AX10" i="2"/>
  <c r="AS150" i="2"/>
  <c r="AX146" i="2"/>
  <c r="AX163" i="2"/>
  <c r="AX162" i="2"/>
  <c r="AX164" i="2"/>
  <c r="AV5" i="2"/>
  <c r="AL41" i="2"/>
  <c r="U6" i="1" s="1"/>
  <c r="AF140" i="2"/>
  <c r="AP69" i="2"/>
  <c r="AP140" i="2" s="1"/>
  <c r="AX72" i="2"/>
  <c r="AX90" i="2"/>
  <c r="AX117" i="2"/>
  <c r="AX89" i="2"/>
  <c r="AX106" i="2"/>
  <c r="AX138" i="2"/>
  <c r="AX79" i="2"/>
  <c r="AW55" i="2"/>
  <c r="AW150" i="2"/>
  <c r="AX30" i="2"/>
  <c r="AX14" i="2"/>
  <c r="AX36" i="2"/>
  <c r="AX40" i="2"/>
  <c r="AX37" i="2"/>
  <c r="AQ69" i="2"/>
  <c r="AG140" i="2"/>
  <c r="AX88" i="2"/>
  <c r="AL174" i="2"/>
  <c r="U12" i="1" s="1"/>
  <c r="AV151" i="2"/>
  <c r="AX7" i="2"/>
  <c r="AL68" i="2"/>
  <c r="U7" i="1" s="1"/>
  <c r="AV42" i="2"/>
  <c r="AX154" i="2"/>
  <c r="AX168" i="2"/>
  <c r="AX166" i="2"/>
  <c r="AX105" i="2"/>
  <c r="AX103" i="2"/>
  <c r="AX112" i="2"/>
  <c r="AX129" i="2"/>
  <c r="AX120" i="2"/>
  <c r="AX81" i="2"/>
  <c r="AX76" i="2"/>
  <c r="AX108" i="2"/>
  <c r="AX82" i="2"/>
  <c r="AS42" i="2"/>
  <c r="AS68" i="2" s="1"/>
  <c r="AI68" i="2"/>
  <c r="AV69" i="2"/>
  <c r="AL140" i="2"/>
  <c r="U9" i="1" s="1"/>
  <c r="AJ174" i="2"/>
  <c r="AT151" i="2"/>
  <c r="AX27" i="2"/>
  <c r="AX15" i="2"/>
  <c r="AX28" i="2"/>
  <c r="AX32" i="2"/>
  <c r="AX13" i="2"/>
  <c r="AX123" i="2"/>
  <c r="AX160" i="2"/>
  <c r="AX155" i="2"/>
  <c r="AX157" i="2"/>
  <c r="AX104" i="2"/>
  <c r="AX87" i="2"/>
  <c r="AX94" i="2"/>
  <c r="AX96" i="2"/>
  <c r="AX80" i="2"/>
  <c r="AX71" i="2"/>
  <c r="AX75" i="2"/>
  <c r="AX131" i="2"/>
  <c r="AW43" i="2"/>
  <c r="AW31" i="2"/>
  <c r="AI140" i="2"/>
  <c r="AS69" i="2"/>
  <c r="AS140" i="2" s="1"/>
  <c r="AI174" i="2"/>
  <c r="AS151" i="2"/>
  <c r="AP150" i="2"/>
  <c r="AX16" i="2"/>
  <c r="AX19" i="2"/>
  <c r="AX12" i="2"/>
  <c r="AX9" i="2"/>
  <c r="AM174" i="2"/>
  <c r="V12" i="1" s="1"/>
  <c r="AW151" i="2"/>
  <c r="AX144" i="2"/>
  <c r="AX93" i="2"/>
  <c r="AX17" i="2"/>
  <c r="AX142" i="2"/>
  <c r="AX169" i="2"/>
  <c r="AX167" i="2"/>
  <c r="AX102" i="2"/>
  <c r="AX78" i="2"/>
  <c r="AX134" i="2"/>
  <c r="AX113" i="2"/>
  <c r="AX126" i="2"/>
  <c r="AX130" i="2"/>
  <c r="AX98" i="2"/>
  <c r="AX115" i="2"/>
  <c r="AW53" i="2"/>
  <c r="AW33" i="2"/>
  <c r="AX8" i="2"/>
  <c r="AX34" i="2"/>
  <c r="AX26" i="2"/>
  <c r="AX21" i="2"/>
  <c r="AV150" i="2"/>
  <c r="AF41" i="2"/>
  <c r="AP5" i="2"/>
  <c r="AJ41" i="2"/>
  <c r="AT5" i="2"/>
  <c r="AW69" i="2"/>
  <c r="AM140" i="2"/>
  <c r="V9" i="1" s="1"/>
  <c r="AX173" i="2"/>
  <c r="AX70" i="2"/>
  <c r="AX73" i="2"/>
  <c r="AP42" i="2"/>
  <c r="AP68" i="2" s="1"/>
  <c r="AF68" i="2"/>
  <c r="AX161" i="2"/>
  <c r="AX153" i="2"/>
  <c r="AX172" i="2"/>
  <c r="AX119" i="2"/>
  <c r="AX116" i="2"/>
  <c r="AX97" i="2"/>
  <c r="AX111" i="2"/>
  <c r="AX86" i="2"/>
  <c r="AX114" i="2"/>
  <c r="AX125" i="2"/>
  <c r="AX122" i="2"/>
  <c r="AW51" i="2"/>
  <c r="AM68" i="2"/>
  <c r="V7" i="1" s="1"/>
  <c r="AW42" i="2"/>
  <c r="AM41" i="2"/>
  <c r="V6" i="1" s="1"/>
  <c r="AW5" i="2"/>
  <c r="AI41" i="2"/>
  <c r="AS5" i="2"/>
  <c r="AP151" i="2"/>
  <c r="AX22" i="2"/>
  <c r="AX29" i="2"/>
  <c r="AX11" i="2"/>
  <c r="AX171" i="2"/>
  <c r="AX84" i="2"/>
  <c r="AX91" i="2"/>
  <c r="AX148" i="2"/>
  <c r="AX152" i="2"/>
  <c r="AX159" i="2"/>
  <c r="AX165" i="2"/>
  <c r="AJ140" i="2"/>
  <c r="AT69" i="2"/>
  <c r="AX85" i="2"/>
  <c r="AX121" i="2"/>
  <c r="AX127" i="2"/>
  <c r="AX136" i="2"/>
  <c r="AX110" i="2"/>
  <c r="AX77" i="2"/>
  <c r="AX107" i="2"/>
  <c r="AX109" i="2"/>
  <c r="AN140" i="2"/>
  <c r="W9" i="1" s="1"/>
  <c r="AX69" i="2"/>
  <c r="AW39" i="2"/>
  <c r="AQ151" i="2"/>
  <c r="AG174" i="2"/>
  <c r="AX23" i="2"/>
  <c r="AX6" i="2"/>
  <c r="AX20" i="2"/>
  <c r="AX24" i="2"/>
  <c r="AG41" i="2"/>
  <c r="AQ5" i="2"/>
  <c r="AX151" i="2"/>
  <c r="AN174" i="2"/>
  <c r="W12" i="1" s="1"/>
  <c r="AX99" i="2"/>
  <c r="AX38" i="2"/>
  <c r="AJ68" i="2"/>
  <c r="AT42" i="2"/>
  <c r="AX42" i="2"/>
  <c r="AN68" i="2"/>
  <c r="W7" i="1" s="1"/>
  <c r="AX170" i="2"/>
  <c r="AX158" i="2"/>
  <c r="AX156" i="2"/>
  <c r="AX132" i="2"/>
  <c r="AX128" i="2"/>
  <c r="AX118" i="2"/>
  <c r="AX95" i="2"/>
  <c r="AX101" i="2"/>
  <c r="AX100" i="2"/>
  <c r="AX83" i="2"/>
  <c r="AX124" i="2"/>
  <c r="AX92" i="2"/>
  <c r="AW45" i="2"/>
  <c r="AX25" i="2"/>
  <c r="AN41" i="2"/>
  <c r="W6" i="1" s="1"/>
  <c r="AX5" i="2"/>
  <c r="AX35" i="2"/>
  <c r="AX18" i="2"/>
  <c r="J35" i="12"/>
  <c r="J37" i="12"/>
  <c r="L37" i="11"/>
  <c r="L38" i="11" s="1"/>
  <c r="L42" i="11" s="1"/>
  <c r="AC159" i="23"/>
  <c r="AC162" i="23" s="1"/>
  <c r="J37" i="11"/>
  <c r="J38" i="11" s="1"/>
  <c r="J42" i="11" s="1"/>
  <c r="K37" i="11"/>
  <c r="N24" i="11"/>
  <c r="N27" i="11"/>
  <c r="N35" i="11" s="1"/>
  <c r="AD142" i="21"/>
  <c r="AD145" i="21" s="1"/>
  <c r="AD185" i="20"/>
  <c r="AD188" i="20" s="1"/>
  <c r="AD248" i="22"/>
  <c r="AD251" i="22" s="1"/>
  <c r="I28" i="13"/>
  <c r="I26" i="15"/>
  <c r="AE14" i="1"/>
  <c r="I16" i="13"/>
  <c r="H15" i="12"/>
  <c r="C51" i="12"/>
  <c r="H51" i="12" s="1"/>
  <c r="AE24" i="1"/>
  <c r="AE29" i="1"/>
  <c r="L16" i="10"/>
  <c r="K43" i="10"/>
  <c r="L43" i="10" s="1"/>
  <c r="L10" i="10"/>
  <c r="L17" i="10"/>
  <c r="D31" i="10"/>
  <c r="L31" i="10"/>
  <c r="L15" i="10"/>
  <c r="F31" i="10"/>
  <c r="G31" i="10"/>
  <c r="L37" i="10"/>
  <c r="AE248" i="4"/>
  <c r="AE251" i="4" s="1"/>
  <c r="AD159" i="5"/>
  <c r="AD162" i="5" s="1"/>
  <c r="AE142" i="3"/>
  <c r="AE145" i="3" s="1"/>
  <c r="AE13" i="1"/>
  <c r="AE185" i="2"/>
  <c r="AE188" i="2" s="1"/>
  <c r="AO5" i="2" l="1"/>
  <c r="AX11" i="5"/>
  <c r="AY227" i="4"/>
  <c r="AY234" i="4" s="1"/>
  <c r="AY22" i="3"/>
  <c r="AO6" i="3"/>
  <c r="AS137" i="3"/>
  <c r="F25" i="10" s="1"/>
  <c r="AP174" i="2"/>
  <c r="C14" i="10" s="1"/>
  <c r="AB32" i="1"/>
  <c r="AO18" i="3"/>
  <c r="AO34" i="2"/>
  <c r="AY34" i="2"/>
  <c r="AY52" i="2"/>
  <c r="AO132" i="3"/>
  <c r="AO44" i="2"/>
  <c r="AO120" i="2"/>
  <c r="AY120" i="2"/>
  <c r="AO149" i="2"/>
  <c r="AO104" i="3"/>
  <c r="AY83" i="2"/>
  <c r="AY20" i="3"/>
  <c r="AO83" i="2"/>
  <c r="AY41" i="3"/>
  <c r="AY144" i="2"/>
  <c r="AO39" i="3"/>
  <c r="AY39" i="3"/>
  <c r="AO58" i="3"/>
  <c r="AY149" i="2"/>
  <c r="AO52" i="2"/>
  <c r="AS60" i="3"/>
  <c r="F23" i="10" s="1"/>
  <c r="AA32" i="1"/>
  <c r="AX60" i="5"/>
  <c r="AY37" i="3"/>
  <c r="AY44" i="3"/>
  <c r="M37" i="11"/>
  <c r="M38" i="11" s="1"/>
  <c r="M42" i="11" s="1"/>
  <c r="AO37" i="3"/>
  <c r="AO28" i="2"/>
  <c r="AO22" i="3"/>
  <c r="AO44" i="3"/>
  <c r="AO54" i="3"/>
  <c r="AO144" i="2"/>
  <c r="J40" i="11"/>
  <c r="I42" i="11"/>
  <c r="Z39" i="1"/>
  <c r="L40" i="11"/>
  <c r="Q42" i="1"/>
  <c r="Q43" i="1" s="1"/>
  <c r="I40" i="11"/>
  <c r="N39" i="11"/>
  <c r="AY64" i="3"/>
  <c r="AY48" i="3"/>
  <c r="AO64" i="3"/>
  <c r="AN72" i="5"/>
  <c r="AO26" i="3"/>
  <c r="AX72" i="5"/>
  <c r="AY26" i="3"/>
  <c r="AX52" i="5"/>
  <c r="H28" i="15"/>
  <c r="I28" i="15" s="1"/>
  <c r="H37" i="12"/>
  <c r="X30" i="1"/>
  <c r="AG253" i="22"/>
  <c r="AN94" i="5"/>
  <c r="G39" i="12"/>
  <c r="H39" i="12" s="1"/>
  <c r="AO106" i="2"/>
  <c r="AO36" i="3"/>
  <c r="AX77" i="5"/>
  <c r="AO104" i="2"/>
  <c r="AY106" i="2"/>
  <c r="AT150" i="2"/>
  <c r="G13" i="10" s="1"/>
  <c r="AY132" i="3"/>
  <c r="AO85" i="3"/>
  <c r="AO119" i="3"/>
  <c r="AY85" i="3"/>
  <c r="AO131" i="3"/>
  <c r="AN8" i="5"/>
  <c r="AX8" i="5"/>
  <c r="AN109" i="5"/>
  <c r="AX109" i="5"/>
  <c r="AO235" i="4"/>
  <c r="AC32" i="1"/>
  <c r="AO88" i="3"/>
  <c r="AO123" i="3"/>
  <c r="AO27" i="3"/>
  <c r="AY27" i="3"/>
  <c r="AY54" i="3"/>
  <c r="AO10" i="3"/>
  <c r="AO170" i="2"/>
  <c r="AY170" i="2"/>
  <c r="AO153" i="2"/>
  <c r="AO169" i="2"/>
  <c r="AO159" i="2"/>
  <c r="AY169" i="2"/>
  <c r="AO156" i="2"/>
  <c r="AO54" i="2"/>
  <c r="AY54" i="2"/>
  <c r="AO23" i="3"/>
  <c r="AO135" i="3"/>
  <c r="AX12" i="5"/>
  <c r="AO41" i="3"/>
  <c r="AN111" i="5"/>
  <c r="AO118" i="2"/>
  <c r="AY118" i="2"/>
  <c r="AO47" i="2"/>
  <c r="AO127" i="3"/>
  <c r="AY21" i="3"/>
  <c r="AO56" i="3"/>
  <c r="AX111" i="5"/>
  <c r="AO7" i="3"/>
  <c r="AY238" i="4"/>
  <c r="AO29" i="2"/>
  <c r="AO155" i="2"/>
  <c r="AN140" i="5"/>
  <c r="AO25" i="3"/>
  <c r="AN60" i="5"/>
  <c r="AX67" i="5"/>
  <c r="AO46" i="3"/>
  <c r="AY243" i="4"/>
  <c r="AX59" i="5"/>
  <c r="AO112" i="3"/>
  <c r="AY46" i="3"/>
  <c r="AN52" i="5"/>
  <c r="AN59" i="5"/>
  <c r="AO79" i="3"/>
  <c r="AO100" i="2"/>
  <c r="AO133" i="2"/>
  <c r="AO96" i="2"/>
  <c r="AU18" i="3"/>
  <c r="AO61" i="3"/>
  <c r="AX42" i="5"/>
  <c r="AN130" i="5"/>
  <c r="AO69" i="3"/>
  <c r="AY112" i="3"/>
  <c r="AY96" i="2"/>
  <c r="AS17" i="3"/>
  <c r="F22" i="10" s="1"/>
  <c r="AX130" i="5"/>
  <c r="AX114" i="5"/>
  <c r="AO40" i="2"/>
  <c r="AN17" i="5"/>
  <c r="AY40" i="2"/>
  <c r="AY73" i="3"/>
  <c r="AO126" i="2"/>
  <c r="AY47" i="3"/>
  <c r="AO35" i="3"/>
  <c r="AY129" i="3"/>
  <c r="AY133" i="2"/>
  <c r="AY100" i="2"/>
  <c r="AO121" i="2"/>
  <c r="AX24" i="5"/>
  <c r="AY121" i="2"/>
  <c r="AO11" i="3"/>
  <c r="AN24" i="5"/>
  <c r="AX28" i="5"/>
  <c r="AY157" i="2"/>
  <c r="AY161" i="2"/>
  <c r="AY23" i="3"/>
  <c r="AN53" i="5"/>
  <c r="AY84" i="3"/>
  <c r="AY135" i="3"/>
  <c r="AN77" i="5"/>
  <c r="AO95" i="3"/>
  <c r="AY10" i="3"/>
  <c r="AY70" i="2"/>
  <c r="AY95" i="3"/>
  <c r="AO21" i="3"/>
  <c r="AY56" i="3"/>
  <c r="AN33" i="5"/>
  <c r="AY51" i="3"/>
  <c r="AY58" i="3"/>
  <c r="AY239" i="4"/>
  <c r="AX33" i="5"/>
  <c r="AN132" i="5"/>
  <c r="AN69" i="5"/>
  <c r="AX34" i="5"/>
  <c r="AN67" i="5"/>
  <c r="AO9" i="2"/>
  <c r="AX132" i="5"/>
  <c r="AX69" i="5"/>
  <c r="AN34" i="5"/>
  <c r="AN12" i="5"/>
  <c r="AN114" i="5"/>
  <c r="AX89" i="5"/>
  <c r="AN20" i="5"/>
  <c r="AX17" i="5"/>
  <c r="AO66" i="3"/>
  <c r="AY63" i="3"/>
  <c r="AO28" i="3"/>
  <c r="AO171" i="2"/>
  <c r="AY66" i="3"/>
  <c r="AY77" i="3"/>
  <c r="AY11" i="3"/>
  <c r="AO131" i="2"/>
  <c r="AY156" i="2"/>
  <c r="AY171" i="2"/>
  <c r="AY81" i="2"/>
  <c r="AY55" i="3"/>
  <c r="X31" i="1"/>
  <c r="AO92" i="2"/>
  <c r="AY86" i="2"/>
  <c r="AY91" i="2"/>
  <c r="AO160" i="2"/>
  <c r="AO112" i="2"/>
  <c r="AY88" i="3"/>
  <c r="AT68" i="3"/>
  <c r="G24" i="10" s="1"/>
  <c r="AO55" i="3"/>
  <c r="AN5" i="5"/>
  <c r="AO91" i="2"/>
  <c r="AO89" i="2"/>
  <c r="AO63" i="3"/>
  <c r="AY115" i="3"/>
  <c r="AX5" i="5"/>
  <c r="M34" i="10"/>
  <c r="K20" i="15" s="1"/>
  <c r="AY117" i="3"/>
  <c r="AO106" i="3"/>
  <c r="AY108" i="3"/>
  <c r="AY116" i="3"/>
  <c r="AO117" i="3"/>
  <c r="AY130" i="3"/>
  <c r="AO130" i="3"/>
  <c r="AO125" i="3"/>
  <c r="AY81" i="3"/>
  <c r="AO116" i="3"/>
  <c r="AN92" i="5"/>
  <c r="AN55" i="5"/>
  <c r="AX92" i="5"/>
  <c r="AX55" i="5"/>
  <c r="AX56" i="5"/>
  <c r="AX107" i="5"/>
  <c r="AY160" i="2"/>
  <c r="AY123" i="3"/>
  <c r="AO53" i="3"/>
  <c r="AY35" i="3"/>
  <c r="AY98" i="3"/>
  <c r="AY36" i="3"/>
  <c r="AX94" i="5"/>
  <c r="AN74" i="5"/>
  <c r="X32" i="1"/>
  <c r="AO19" i="2"/>
  <c r="AY104" i="3"/>
  <c r="AO45" i="3"/>
  <c r="AO148" i="2"/>
  <c r="AO114" i="2"/>
  <c r="AO173" i="2"/>
  <c r="AY19" i="2"/>
  <c r="AO36" i="2"/>
  <c r="AY45" i="3"/>
  <c r="AX54" i="5"/>
  <c r="AX65" i="5"/>
  <c r="AN38" i="5"/>
  <c r="AO22" i="4"/>
  <c r="AO234" i="4"/>
  <c r="AX90" i="5"/>
  <c r="AO145" i="2"/>
  <c r="AY74" i="2"/>
  <c r="AQ41" i="2"/>
  <c r="D8" i="10" s="1"/>
  <c r="AY145" i="2"/>
  <c r="AO238" i="4"/>
  <c r="AX97" i="5"/>
  <c r="AY148" i="2"/>
  <c r="AO124" i="3"/>
  <c r="AO67" i="3"/>
  <c r="AX87" i="5"/>
  <c r="AY114" i="2"/>
  <c r="AN97" i="5"/>
  <c r="AY124" i="3"/>
  <c r="AY93" i="3"/>
  <c r="AO91" i="3"/>
  <c r="AO86" i="3"/>
  <c r="AO111" i="3"/>
  <c r="AN19" i="5"/>
  <c r="AN110" i="5"/>
  <c r="AN103" i="5"/>
  <c r="AN112" i="5"/>
  <c r="H32" i="10"/>
  <c r="E16" i="15" s="1"/>
  <c r="AX117" i="5"/>
  <c r="AO50" i="2"/>
  <c r="AX38" i="5"/>
  <c r="AO79" i="2"/>
  <c r="AO57" i="3"/>
  <c r="AY91" i="3"/>
  <c r="AO108" i="3"/>
  <c r="AX93" i="5"/>
  <c r="AN28" i="5"/>
  <c r="AN123" i="5"/>
  <c r="AX110" i="5"/>
  <c r="AX112" i="5"/>
  <c r="AX86" i="5"/>
  <c r="I30" i="13"/>
  <c r="AO59" i="2"/>
  <c r="AY132" i="2"/>
  <c r="AY77" i="2"/>
  <c r="AO24" i="2"/>
  <c r="AO64" i="2"/>
  <c r="AY24" i="2"/>
  <c r="AY67" i="2"/>
  <c r="AO67" i="2"/>
  <c r="AO49" i="2"/>
  <c r="AR64" i="2"/>
  <c r="AY64" i="2" s="1"/>
  <c r="AO86" i="2"/>
  <c r="AY89" i="2"/>
  <c r="AY103" i="2"/>
  <c r="AO7" i="2"/>
  <c r="AY30" i="2"/>
  <c r="AO124" i="2"/>
  <c r="AO23" i="2"/>
  <c r="AO103" i="2"/>
  <c r="AY124" i="2"/>
  <c r="AO70" i="2"/>
  <c r="AO164" i="2"/>
  <c r="AS174" i="2"/>
  <c r="F14" i="10" s="1"/>
  <c r="AO87" i="2"/>
  <c r="AY164" i="2"/>
  <c r="AO74" i="2"/>
  <c r="AO61" i="2"/>
  <c r="AY29" i="2"/>
  <c r="AY153" i="2"/>
  <c r="AO134" i="2"/>
  <c r="AO81" i="2"/>
  <c r="AU50" i="2"/>
  <c r="AY50" i="2" s="1"/>
  <c r="AY159" i="2"/>
  <c r="AY47" i="2"/>
  <c r="AY155" i="2"/>
  <c r="AY28" i="2"/>
  <c r="AO18" i="2"/>
  <c r="AY18" i="2"/>
  <c r="AO69" i="2"/>
  <c r="AO77" i="2"/>
  <c r="AY135" i="2"/>
  <c r="AY139" i="2"/>
  <c r="AO88" i="2"/>
  <c r="AO135" i="2"/>
  <c r="AO132" i="2"/>
  <c r="AO139" i="2"/>
  <c r="AY88" i="2"/>
  <c r="AO122" i="2"/>
  <c r="AY134" i="2"/>
  <c r="AO101" i="2"/>
  <c r="AY101" i="2"/>
  <c r="AY122" i="2"/>
  <c r="AO105" i="2"/>
  <c r="AY85" i="2"/>
  <c r="AY72" i="2"/>
  <c r="AY147" i="2"/>
  <c r="AY143" i="2"/>
  <c r="AO143" i="2"/>
  <c r="AO147" i="2"/>
  <c r="AO165" i="2"/>
  <c r="AY12" i="2"/>
  <c r="AO137" i="2"/>
  <c r="AO8" i="2"/>
  <c r="AO142" i="2"/>
  <c r="AY59" i="2"/>
  <c r="AY142" i="2"/>
  <c r="AO130" i="2"/>
  <c r="AO66" i="2"/>
  <c r="AY130" i="2"/>
  <c r="AY22" i="2"/>
  <c r="AT41" i="2"/>
  <c r="G8" i="10" s="1"/>
  <c r="AO113" i="2"/>
  <c r="AY113" i="2"/>
  <c r="AY163" i="2"/>
  <c r="AO95" i="2"/>
  <c r="AY39" i="2"/>
  <c r="AW60" i="3"/>
  <c r="J23" i="10" s="1"/>
  <c r="G14" i="14" s="1"/>
  <c r="AW68" i="3"/>
  <c r="AC22" i="1" s="1"/>
  <c r="AO146" i="2"/>
  <c r="AO99" i="3"/>
  <c r="AY103" i="3"/>
  <c r="AO94" i="3"/>
  <c r="AO40" i="3"/>
  <c r="AN139" i="5"/>
  <c r="AO45" i="2"/>
  <c r="AY63" i="2"/>
  <c r="AY87" i="2"/>
  <c r="AO13" i="2"/>
  <c r="AV140" i="2"/>
  <c r="AB9" i="1" s="1"/>
  <c r="AO72" i="2"/>
  <c r="AY146" i="2"/>
  <c r="AO84" i="3"/>
  <c r="AY131" i="3"/>
  <c r="AY99" i="3"/>
  <c r="AO19" i="3"/>
  <c r="AY86" i="3"/>
  <c r="AY94" i="3"/>
  <c r="AY40" i="3"/>
  <c r="AO239" i="4"/>
  <c r="AN129" i="5"/>
  <c r="AX139" i="5"/>
  <c r="AN4" i="5"/>
  <c r="AX129" i="5"/>
  <c r="AX106" i="5"/>
  <c r="AR226" i="4"/>
  <c r="E33" i="10" s="1"/>
  <c r="D18" i="15" s="1"/>
  <c r="M32" i="10"/>
  <c r="K16" i="15" s="1"/>
  <c r="M33" i="10"/>
  <c r="K18" i="15" s="1"/>
  <c r="AV247" i="4"/>
  <c r="I36" i="10" s="1"/>
  <c r="AW174" i="2"/>
  <c r="J14" i="10" s="1"/>
  <c r="G22" i="13" s="1"/>
  <c r="AO100" i="3"/>
  <c r="AY126" i="3"/>
  <c r="AO15" i="3"/>
  <c r="AO78" i="3"/>
  <c r="AY245" i="4"/>
  <c r="AY25" i="2"/>
  <c r="AY99" i="2"/>
  <c r="AY23" i="2"/>
  <c r="AV174" i="2"/>
  <c r="I14" i="10" s="1"/>
  <c r="F22" i="13" s="1"/>
  <c r="AO138" i="2"/>
  <c r="AO99" i="2"/>
  <c r="AY138" i="2"/>
  <c r="AV41" i="2"/>
  <c r="I8" i="10" s="1"/>
  <c r="F12" i="13" s="1"/>
  <c r="AY57" i="3"/>
  <c r="AO51" i="3"/>
  <c r="AY100" i="3"/>
  <c r="AY15" i="3"/>
  <c r="AH17" i="3"/>
  <c r="S20" i="1" s="1"/>
  <c r="AW247" i="4"/>
  <c r="J36" i="10" s="1"/>
  <c r="AN89" i="5"/>
  <c r="AW137" i="3"/>
  <c r="AC23" i="1" s="1"/>
  <c r="AP68" i="3"/>
  <c r="C24" i="10" s="1"/>
  <c r="AO115" i="3"/>
  <c r="AX19" i="5"/>
  <c r="AX135" i="5"/>
  <c r="AX103" i="5"/>
  <c r="AN86" i="5"/>
  <c r="AQ150" i="2"/>
  <c r="D13" i="10" s="1"/>
  <c r="AY79" i="2"/>
  <c r="AY9" i="2"/>
  <c r="AO168" i="2"/>
  <c r="AO110" i="2"/>
  <c r="AY173" i="2"/>
  <c r="AY9" i="3"/>
  <c r="AY136" i="3"/>
  <c r="AN113" i="5"/>
  <c r="AU141" i="5"/>
  <c r="AB28" i="1" s="1"/>
  <c r="AX50" i="5"/>
  <c r="AX46" i="5"/>
  <c r="AY48" i="2"/>
  <c r="AV17" i="3"/>
  <c r="I22" i="10" s="1"/>
  <c r="AO82" i="3"/>
  <c r="AY168" i="2"/>
  <c r="AO9" i="3"/>
  <c r="AV68" i="3"/>
  <c r="AB22" i="1" s="1"/>
  <c r="AY82" i="3"/>
  <c r="AY162" i="2"/>
  <c r="AV60" i="3"/>
  <c r="AB21" i="1" s="1"/>
  <c r="AY75" i="3"/>
  <c r="AY25" i="3"/>
  <c r="AY110" i="2"/>
  <c r="AY123" i="2"/>
  <c r="AO129" i="2"/>
  <c r="AV68" i="2"/>
  <c r="I9" i="10" s="1"/>
  <c r="F14" i="13" s="1"/>
  <c r="AN58" i="5"/>
  <c r="AX53" i="5"/>
  <c r="AX136" i="5"/>
  <c r="AN75" i="5"/>
  <c r="AN46" i="5"/>
  <c r="AX7" i="5"/>
  <c r="AO162" i="2"/>
  <c r="AO113" i="3"/>
  <c r="AX76" i="5"/>
  <c r="AY45" i="2"/>
  <c r="AW140" i="2"/>
  <c r="AC9" i="1" s="1"/>
  <c r="AO63" i="2"/>
  <c r="AO123" i="2"/>
  <c r="AY129" i="2"/>
  <c r="AO56" i="2"/>
  <c r="AX140" i="5"/>
  <c r="AN138" i="5"/>
  <c r="AX138" i="5"/>
  <c r="AX120" i="5"/>
  <c r="AX124" i="5"/>
  <c r="AN18" i="5"/>
  <c r="AT20" i="5"/>
  <c r="AX20" i="5" s="1"/>
  <c r="AX25" i="5"/>
  <c r="AX13" i="5"/>
  <c r="AX95" i="5"/>
  <c r="AX131" i="5"/>
  <c r="AN87" i="5"/>
  <c r="AN137" i="5"/>
  <c r="AX31" i="5"/>
  <c r="AN96" i="5"/>
  <c r="AN107" i="5"/>
  <c r="AX18" i="5"/>
  <c r="AN135" i="5"/>
  <c r="AN50" i="5"/>
  <c r="AX32" i="5"/>
  <c r="AN117" i="5"/>
  <c r="AX121" i="5"/>
  <c r="AN101" i="5"/>
  <c r="AX16" i="5"/>
  <c r="AN126" i="5"/>
  <c r="AX113" i="5"/>
  <c r="AX85" i="5"/>
  <c r="AN64" i="5"/>
  <c r="AN11" i="5"/>
  <c r="AX15" i="5"/>
  <c r="AN99" i="5"/>
  <c r="AN45" i="5"/>
  <c r="AN105" i="5"/>
  <c r="AN36" i="5"/>
  <c r="AN106" i="5"/>
  <c r="AX58" i="5"/>
  <c r="AX137" i="5"/>
  <c r="AX64" i="5"/>
  <c r="AN66" i="5"/>
  <c r="AX126" i="5"/>
  <c r="AN21" i="5"/>
  <c r="AN47" i="5"/>
  <c r="AN37" i="5"/>
  <c r="AX22" i="5"/>
  <c r="AX99" i="5"/>
  <c r="AX45" i="5"/>
  <c r="AX105" i="5"/>
  <c r="AX36" i="5"/>
  <c r="AX66" i="5"/>
  <c r="AN118" i="5"/>
  <c r="AN15" i="5"/>
  <c r="AX21" i="5"/>
  <c r="AX47" i="5"/>
  <c r="AX37" i="5"/>
  <c r="AN22" i="5"/>
  <c r="AX61" i="5"/>
  <c r="AX104" i="5"/>
  <c r="AN31" i="5"/>
  <c r="AN29" i="5"/>
  <c r="AX84" i="5"/>
  <c r="AN71" i="5"/>
  <c r="AX48" i="5"/>
  <c r="AN83" i="5"/>
  <c r="AX78" i="5"/>
  <c r="AN16" i="5"/>
  <c r="AX29" i="5"/>
  <c r="AN133" i="5"/>
  <c r="AX71" i="5"/>
  <c r="AN48" i="5"/>
  <c r="AX83" i="5"/>
  <c r="AN122" i="5"/>
  <c r="AG141" i="5"/>
  <c r="AG159" i="5" s="1"/>
  <c r="AG162" i="5" s="1"/>
  <c r="AN76" i="5"/>
  <c r="AX75" i="5"/>
  <c r="AN124" i="5"/>
  <c r="AX133" i="5"/>
  <c r="AN25" i="5"/>
  <c r="AN13" i="5"/>
  <c r="AN95" i="5"/>
  <c r="AN131" i="5"/>
  <c r="AX122" i="5"/>
  <c r="AO141" i="5"/>
  <c r="C30" i="10" s="1"/>
  <c r="AO241" i="4"/>
  <c r="AY160" i="4"/>
  <c r="AY226" i="4" s="1"/>
  <c r="AO245" i="4"/>
  <c r="AY241" i="4"/>
  <c r="Z32" i="1"/>
  <c r="AQ247" i="4"/>
  <c r="AQ248" i="4" s="1"/>
  <c r="AO226" i="4"/>
  <c r="AO242" i="4"/>
  <c r="AO237" i="4"/>
  <c r="AY242" i="4"/>
  <c r="AO236" i="4"/>
  <c r="AY237" i="4"/>
  <c r="AT247" i="4"/>
  <c r="G36" i="10" s="1"/>
  <c r="AY122" i="3"/>
  <c r="AY128" i="3"/>
  <c r="AO30" i="3"/>
  <c r="AY49" i="3"/>
  <c r="AO73" i="3"/>
  <c r="AO59" i="3"/>
  <c r="AY30" i="3"/>
  <c r="AY72" i="3"/>
  <c r="AO81" i="3"/>
  <c r="AR17" i="3"/>
  <c r="E22" i="10" s="1"/>
  <c r="AO105" i="3"/>
  <c r="AY90" i="3"/>
  <c r="AY106" i="3"/>
  <c r="AU69" i="3"/>
  <c r="AY67" i="3"/>
  <c r="AO103" i="3"/>
  <c r="AO75" i="3"/>
  <c r="AO120" i="3"/>
  <c r="AU6" i="3"/>
  <c r="AY6" i="3" s="1"/>
  <c r="AO14" i="3"/>
  <c r="AP17" i="3"/>
  <c r="C22" i="10" s="1"/>
  <c r="AY134" i="3"/>
  <c r="AO65" i="3"/>
  <c r="AO74" i="3"/>
  <c r="AO89" i="3"/>
  <c r="AO107" i="3"/>
  <c r="AY113" i="3"/>
  <c r="AY24" i="3"/>
  <c r="AO90" i="3"/>
  <c r="AR68" i="3"/>
  <c r="Z22" i="1" s="1"/>
  <c r="AH68" i="3"/>
  <c r="S22" i="1" s="1"/>
  <c r="AO134" i="3"/>
  <c r="AY65" i="3"/>
  <c r="AO133" i="3"/>
  <c r="AY74" i="3"/>
  <c r="AK68" i="3"/>
  <c r="T22" i="1" s="1"/>
  <c r="AY107" i="3"/>
  <c r="AO80" i="3"/>
  <c r="AO47" i="3"/>
  <c r="AY133" i="3"/>
  <c r="AU68" i="3"/>
  <c r="AA22" i="1" s="1"/>
  <c r="AY80" i="3"/>
  <c r="AO129" i="3"/>
  <c r="AY120" i="3"/>
  <c r="AO121" i="3"/>
  <c r="AY96" i="3"/>
  <c r="AO122" i="3"/>
  <c r="AO128" i="3"/>
  <c r="AY121" i="3"/>
  <c r="AY114" i="3"/>
  <c r="AO42" i="3"/>
  <c r="AO136" i="3"/>
  <c r="AO49" i="3"/>
  <c r="AY93" i="2"/>
  <c r="AY165" i="2"/>
  <c r="AY14" i="2"/>
  <c r="AO119" i="2"/>
  <c r="AO20" i="2"/>
  <c r="AO167" i="2"/>
  <c r="AO27" i="2"/>
  <c r="AO48" i="2"/>
  <c r="AY172" i="2"/>
  <c r="AY167" i="2"/>
  <c r="AU44" i="2"/>
  <c r="AY44" i="2" s="1"/>
  <c r="AO172" i="2"/>
  <c r="AY20" i="2"/>
  <c r="AO161" i="2"/>
  <c r="AY126" i="2"/>
  <c r="AO163" i="2"/>
  <c r="AY111" i="2"/>
  <c r="AY7" i="2"/>
  <c r="AY131" i="2"/>
  <c r="AY92" i="2"/>
  <c r="AO128" i="2"/>
  <c r="AO111" i="2"/>
  <c r="AY128" i="2"/>
  <c r="AO6" i="2"/>
  <c r="AO97" i="2"/>
  <c r="AO16" i="2"/>
  <c r="AO76" i="2"/>
  <c r="AY105" i="2"/>
  <c r="AY6" i="2"/>
  <c r="AY51" i="2"/>
  <c r="AY97" i="2"/>
  <c r="AY16" i="2"/>
  <c r="AK174" i="2"/>
  <c r="T12" i="1" s="1"/>
  <c r="AO51" i="2"/>
  <c r="AY46" i="2"/>
  <c r="AO60" i="2"/>
  <c r="AO166" i="2"/>
  <c r="AY33" i="2"/>
  <c r="AO46" i="2"/>
  <c r="AY166" i="2"/>
  <c r="AO33" i="2"/>
  <c r="AY58" i="2"/>
  <c r="AU5" i="2"/>
  <c r="AY5" i="2" s="1"/>
  <c r="AO58" i="2"/>
  <c r="AY66" i="2"/>
  <c r="AU174" i="2"/>
  <c r="H14" i="10" s="1"/>
  <c r="E22" i="13" s="1"/>
  <c r="AO11" i="2"/>
  <c r="AY11" i="2"/>
  <c r="AY8" i="2"/>
  <c r="AO12" i="2"/>
  <c r="AY137" i="2"/>
  <c r="AR150" i="2"/>
  <c r="E13" i="10" s="1"/>
  <c r="AY107" i="2"/>
  <c r="AY84" i="2"/>
  <c r="AY119" i="2"/>
  <c r="AO26" i="2"/>
  <c r="AY27" i="2"/>
  <c r="AO107" i="2"/>
  <c r="AY26" i="2"/>
  <c r="AO57" i="2"/>
  <c r="AO10" i="2"/>
  <c r="AY57" i="2"/>
  <c r="AY10" i="2"/>
  <c r="AY141" i="2"/>
  <c r="AO141" i="2"/>
  <c r="AK68" i="2"/>
  <c r="T7" i="1" s="1"/>
  <c r="AY32" i="2"/>
  <c r="AO90" i="2"/>
  <c r="AY62" i="2"/>
  <c r="AH150" i="2"/>
  <c r="S11" i="1" s="1"/>
  <c r="AO93" i="2"/>
  <c r="AY108" i="2"/>
  <c r="AY36" i="2"/>
  <c r="AY55" i="2"/>
  <c r="AR56" i="2"/>
  <c r="AY56" i="2" s="1"/>
  <c r="AH68" i="2"/>
  <c r="S7" i="1" s="1"/>
  <c r="AR61" i="2"/>
  <c r="AY61" i="2" s="1"/>
  <c r="AY119" i="3"/>
  <c r="AB31" i="1"/>
  <c r="AN82" i="5"/>
  <c r="AY75" i="2"/>
  <c r="AY13" i="2"/>
  <c r="AY76" i="2"/>
  <c r="AY59" i="3"/>
  <c r="AY127" i="3"/>
  <c r="AO97" i="3"/>
  <c r="AN56" i="5"/>
  <c r="AN51" i="5"/>
  <c r="AN84" i="5"/>
  <c r="AN128" i="5"/>
  <c r="AX82" i="5"/>
  <c r="AX40" i="5"/>
  <c r="AJ141" i="5"/>
  <c r="AJ159" i="5" s="1"/>
  <c r="AJ162" i="5" s="1"/>
  <c r="AY158" i="2"/>
  <c r="AO151" i="2"/>
  <c r="AR140" i="2"/>
  <c r="E11" i="10" s="1"/>
  <c r="AY104" i="2"/>
  <c r="AO117" i="2"/>
  <c r="AO33" i="3"/>
  <c r="AO31" i="3"/>
  <c r="AA39" i="1"/>
  <c r="AO25" i="2"/>
  <c r="AY95" i="2"/>
  <c r="AK140" i="2"/>
  <c r="T9" i="1" s="1"/>
  <c r="AO84" i="2"/>
  <c r="C13" i="10"/>
  <c r="F11" i="10"/>
  <c r="AO71" i="2"/>
  <c r="AO157" i="2"/>
  <c r="AO32" i="2"/>
  <c r="AO14" i="2"/>
  <c r="AY117" i="2"/>
  <c r="AO96" i="3"/>
  <c r="AY52" i="3"/>
  <c r="AO93" i="3"/>
  <c r="AY79" i="3"/>
  <c r="AY33" i="3"/>
  <c r="AO77" i="3"/>
  <c r="AO102" i="3"/>
  <c r="AY89" i="3"/>
  <c r="AY97" i="3"/>
  <c r="AY111" i="3"/>
  <c r="AY31" i="3"/>
  <c r="AR247" i="4"/>
  <c r="E36" i="10" s="1"/>
  <c r="AY236" i="4"/>
  <c r="AN10" i="5"/>
  <c r="AN120" i="5"/>
  <c r="AN54" i="5"/>
  <c r="AN90" i="5"/>
  <c r="AX96" i="5"/>
  <c r="AX51" i="5"/>
  <c r="AX128" i="5"/>
  <c r="AN65" i="5"/>
  <c r="AN85" i="5"/>
  <c r="AN40" i="5"/>
  <c r="AX123" i="5"/>
  <c r="AK150" i="2"/>
  <c r="T11" i="1" s="1"/>
  <c r="AO32" i="3"/>
  <c r="AH247" i="4"/>
  <c r="S34" i="1" s="1"/>
  <c r="AN136" i="5"/>
  <c r="AO136" i="2"/>
  <c r="AO42" i="2"/>
  <c r="AY32" i="3"/>
  <c r="AN44" i="5"/>
  <c r="AN102" i="5"/>
  <c r="AX74" i="5"/>
  <c r="AX80" i="5"/>
  <c r="AN32" i="5"/>
  <c r="AX26" i="5"/>
  <c r="AX49" i="5"/>
  <c r="AX101" i="5"/>
  <c r="AY71" i="2"/>
  <c r="AO52" i="3"/>
  <c r="AN104" i="5"/>
  <c r="AO116" i="2"/>
  <c r="AO80" i="2"/>
  <c r="AY90" i="2"/>
  <c r="AO34" i="3"/>
  <c r="AS41" i="2"/>
  <c r="AY34" i="3"/>
  <c r="AO87" i="3"/>
  <c r="AO12" i="3"/>
  <c r="AY62" i="3"/>
  <c r="AK247" i="4"/>
  <c r="T34" i="1" s="1"/>
  <c r="AX70" i="5"/>
  <c r="AN119" i="5"/>
  <c r="AX44" i="5"/>
  <c r="AN78" i="5"/>
  <c r="AX102" i="5"/>
  <c r="AN35" i="5"/>
  <c r="AX68" i="5"/>
  <c r="AN23" i="5"/>
  <c r="AN73" i="5"/>
  <c r="AO20" i="3"/>
  <c r="AT140" i="2"/>
  <c r="AO39" i="2"/>
  <c r="AH60" i="3"/>
  <c r="S21" i="1" s="1"/>
  <c r="AY136" i="2"/>
  <c r="AY53" i="2"/>
  <c r="AT68" i="2"/>
  <c r="AR174" i="2"/>
  <c r="Z12" i="1" s="1"/>
  <c r="AO127" i="2"/>
  <c r="AY152" i="2"/>
  <c r="AO125" i="2"/>
  <c r="AR41" i="2"/>
  <c r="Z6" i="1" s="1"/>
  <c r="AP41" i="2"/>
  <c r="AU42" i="2"/>
  <c r="AO53" i="2"/>
  <c r="AY17" i="2"/>
  <c r="AY31" i="2"/>
  <c r="AO15" i="2"/>
  <c r="AO154" i="2"/>
  <c r="AO101" i="3"/>
  <c r="AY13" i="3"/>
  <c r="AO43" i="3"/>
  <c r="AY87" i="3"/>
  <c r="AY12" i="3"/>
  <c r="AO62" i="3"/>
  <c r="AO240" i="4"/>
  <c r="AU235" i="4"/>
  <c r="AY235" i="4" s="1"/>
  <c r="AN27" i="5"/>
  <c r="AN70" i="5"/>
  <c r="AX119" i="5"/>
  <c r="AN41" i="5"/>
  <c r="AN134" i="5"/>
  <c r="AX35" i="5"/>
  <c r="AN68" i="5"/>
  <c r="AX23" i="5"/>
  <c r="AX73" i="5"/>
  <c r="AO75" i="2"/>
  <c r="AY53" i="3"/>
  <c r="AY102" i="3"/>
  <c r="AP60" i="3"/>
  <c r="C23" i="10" s="1"/>
  <c r="AR60" i="3"/>
  <c r="Z21" i="1" s="1"/>
  <c r="AN26" i="5"/>
  <c r="AO55" i="2"/>
  <c r="C9" i="10"/>
  <c r="F9" i="10"/>
  <c r="AY154" i="2"/>
  <c r="AQ140" i="2"/>
  <c r="AY101" i="3"/>
  <c r="AK60" i="3"/>
  <c r="T21" i="1" s="1"/>
  <c r="AO16" i="3"/>
  <c r="AY43" i="3"/>
  <c r="AK137" i="3"/>
  <c r="T23" i="1" s="1"/>
  <c r="AO76" i="3"/>
  <c r="AO109" i="3"/>
  <c r="AO29" i="3"/>
  <c r="AO8" i="3"/>
  <c r="AR137" i="3"/>
  <c r="E25" i="10" s="1"/>
  <c r="AY240" i="4"/>
  <c r="AX27" i="5"/>
  <c r="AN43" i="5"/>
  <c r="AN6" i="5"/>
  <c r="AN127" i="5"/>
  <c r="AX41" i="5"/>
  <c r="AX134" i="5"/>
  <c r="AN57" i="5"/>
  <c r="AN108" i="5"/>
  <c r="AN39" i="5"/>
  <c r="AN125" i="5"/>
  <c r="AN62" i="5"/>
  <c r="AN116" i="5"/>
  <c r="AY14" i="4"/>
  <c r="AR22" i="4"/>
  <c r="AO48" i="3"/>
  <c r="AC30" i="1"/>
  <c r="H31" i="12"/>
  <c r="AO30" i="2"/>
  <c r="AY105" i="3"/>
  <c r="AT17" i="3"/>
  <c r="G22" i="10" s="1"/>
  <c r="AY125" i="3"/>
  <c r="AN42" i="5"/>
  <c r="AH174" i="2"/>
  <c r="S12" i="1" s="1"/>
  <c r="AY127" i="2"/>
  <c r="AO78" i="2"/>
  <c r="AY15" i="2"/>
  <c r="C11" i="10"/>
  <c r="AX150" i="2"/>
  <c r="AD11" i="1" s="1"/>
  <c r="AO109" i="2"/>
  <c r="AO37" i="2"/>
  <c r="AO83" i="3"/>
  <c r="AO70" i="3"/>
  <c r="AY16" i="3"/>
  <c r="AO110" i="3"/>
  <c r="AP137" i="3"/>
  <c r="C25" i="10" s="1"/>
  <c r="AY76" i="3"/>
  <c r="AY28" i="3"/>
  <c r="AY109" i="3"/>
  <c r="AY29" i="3"/>
  <c r="AY8" i="3"/>
  <c r="AH137" i="3"/>
  <c r="S23" i="1" s="1"/>
  <c r="AY246" i="4"/>
  <c r="AO244" i="4"/>
  <c r="AN88" i="5"/>
  <c r="AX43" i="5"/>
  <c r="AX6" i="5"/>
  <c r="AX127" i="5"/>
  <c r="AN30" i="5"/>
  <c r="AX57" i="5"/>
  <c r="AX108" i="5"/>
  <c r="AX39" i="5"/>
  <c r="AX125" i="5"/>
  <c r="AX62" i="5"/>
  <c r="AX116" i="5"/>
  <c r="AR141" i="5"/>
  <c r="F30" i="10" s="1"/>
  <c r="AY78" i="3"/>
  <c r="AK17" i="3"/>
  <c r="T20" i="1" s="1"/>
  <c r="AT60" i="3"/>
  <c r="G23" i="10" s="1"/>
  <c r="AY116" i="2"/>
  <c r="AO17" i="2"/>
  <c r="AY80" i="2"/>
  <c r="AO13" i="3"/>
  <c r="AO152" i="2"/>
  <c r="AY125" i="2"/>
  <c r="AH41" i="2"/>
  <c r="S6" i="1" s="1"/>
  <c r="AY115" i="2"/>
  <c r="AO31" i="2"/>
  <c r="F13" i="10"/>
  <c r="AO73" i="2"/>
  <c r="AO115" i="2"/>
  <c r="AY78" i="2"/>
  <c r="AY43" i="2"/>
  <c r="AO94" i="2"/>
  <c r="AO82" i="2"/>
  <c r="AO92" i="3"/>
  <c r="AO35" i="2"/>
  <c r="AO38" i="2"/>
  <c r="AY109" i="2"/>
  <c r="AK41" i="2"/>
  <c r="T6" i="1" s="1"/>
  <c r="AY73" i="2"/>
  <c r="AO21" i="2"/>
  <c r="AO62" i="2"/>
  <c r="AO98" i="2"/>
  <c r="AO102" i="2"/>
  <c r="AO43" i="2"/>
  <c r="AY94" i="2"/>
  <c r="AY60" i="2"/>
  <c r="AY82" i="2"/>
  <c r="AY112" i="2"/>
  <c r="AY37" i="2"/>
  <c r="AY83" i="3"/>
  <c r="AY70" i="3"/>
  <c r="AY92" i="3"/>
  <c r="AO118" i="3"/>
  <c r="AT137" i="3"/>
  <c r="G25" i="10" s="1"/>
  <c r="AY110" i="3"/>
  <c r="AO98" i="3"/>
  <c r="AO71" i="3"/>
  <c r="AO38" i="3"/>
  <c r="AY50" i="3"/>
  <c r="AO24" i="3"/>
  <c r="AO246" i="4"/>
  <c r="AY244" i="4"/>
  <c r="AX88" i="5"/>
  <c r="AX118" i="5"/>
  <c r="AN100" i="5"/>
  <c r="AN115" i="5"/>
  <c r="AN81" i="5"/>
  <c r="AX30" i="5"/>
  <c r="AQ4" i="5"/>
  <c r="AN14" i="5"/>
  <c r="AN63" i="5"/>
  <c r="AN91" i="5"/>
  <c r="AN61" i="5"/>
  <c r="AN79" i="5"/>
  <c r="AN98" i="5"/>
  <c r="AN9" i="5"/>
  <c r="J33" i="10"/>
  <c r="G18" i="15" s="1"/>
  <c r="AN121" i="5"/>
  <c r="L41" i="10"/>
  <c r="K38" i="11"/>
  <c r="K42" i="11" s="1"/>
  <c r="AO158" i="2"/>
  <c r="AH140" i="2"/>
  <c r="S9" i="1" s="1"/>
  <c r="AT174" i="2"/>
  <c r="AX10" i="5"/>
  <c r="AN80" i="5"/>
  <c r="AN49" i="5"/>
  <c r="AY19" i="3"/>
  <c r="AY35" i="2"/>
  <c r="AY38" i="2"/>
  <c r="AQ174" i="2"/>
  <c r="AO85" i="2"/>
  <c r="AO22" i="2"/>
  <c r="AY21" i="2"/>
  <c r="AY98" i="2"/>
  <c r="AY102" i="2"/>
  <c r="AO108" i="2"/>
  <c r="AQ68" i="2"/>
  <c r="D9" i="10" s="1"/>
  <c r="AY118" i="3"/>
  <c r="AO72" i="3"/>
  <c r="AO126" i="3"/>
  <c r="AO114" i="3"/>
  <c r="AY42" i="3"/>
  <c r="AY71" i="3"/>
  <c r="AY38" i="3"/>
  <c r="AO50" i="3"/>
  <c r="AO243" i="4"/>
  <c r="AN93" i="5"/>
  <c r="AX100" i="5"/>
  <c r="AX115" i="5"/>
  <c r="AX81" i="5"/>
  <c r="AN7" i="5"/>
  <c r="AX14" i="5"/>
  <c r="AX63" i="5"/>
  <c r="AX91" i="5"/>
  <c r="AX79" i="5"/>
  <c r="AX98" i="5"/>
  <c r="AX9" i="5"/>
  <c r="M41" i="10"/>
  <c r="H33" i="10"/>
  <c r="E18" i="15" s="1"/>
  <c r="D22" i="15"/>
  <c r="I22" i="15" s="1"/>
  <c r="L35" i="10"/>
  <c r="D25" i="10"/>
  <c r="F24" i="10"/>
  <c r="D23" i="10"/>
  <c r="D22" i="10"/>
  <c r="D24" i="10"/>
  <c r="AV137" i="3"/>
  <c r="AP159" i="5"/>
  <c r="D30" i="10"/>
  <c r="AM159" i="5"/>
  <c r="AM162" i="5" s="1"/>
  <c r="W28" i="1"/>
  <c r="AL159" i="5"/>
  <c r="AL162" i="5" s="1"/>
  <c r="V28" i="1"/>
  <c r="AS159" i="5"/>
  <c r="G30" i="10"/>
  <c r="AK159" i="5"/>
  <c r="AK162" i="5" s="1"/>
  <c r="U28" i="1"/>
  <c r="J22" i="10"/>
  <c r="AC20" i="1"/>
  <c r="U25" i="1"/>
  <c r="V25" i="1"/>
  <c r="W25" i="1"/>
  <c r="W16" i="1"/>
  <c r="AB11" i="1"/>
  <c r="I13" i="10"/>
  <c r="F20" i="13" s="1"/>
  <c r="U16" i="1"/>
  <c r="AC11" i="1"/>
  <c r="J13" i="10"/>
  <c r="G20" i="13" s="1"/>
  <c r="V16" i="1"/>
  <c r="J32" i="10"/>
  <c r="G16" i="15" s="1"/>
  <c r="AA31" i="1"/>
  <c r="I33" i="10"/>
  <c r="F18" i="15" s="1"/>
  <c r="AC31" i="1"/>
  <c r="K33" i="10"/>
  <c r="AD31" i="1"/>
  <c r="AL248" i="4"/>
  <c r="AL251" i="4" s="1"/>
  <c r="U34" i="1"/>
  <c r="AN248" i="4"/>
  <c r="AN251" i="4" s="1"/>
  <c r="W34" i="1"/>
  <c r="AD32" i="1"/>
  <c r="K34" i="10"/>
  <c r="AM248" i="4"/>
  <c r="AM251" i="4" s="1"/>
  <c r="V34" i="1"/>
  <c r="AS248" i="4"/>
  <c r="F36" i="10"/>
  <c r="AP248" i="4"/>
  <c r="C36" i="10"/>
  <c r="AD30" i="1"/>
  <c r="K32" i="10"/>
  <c r="H16" i="15" s="1"/>
  <c r="M31" i="10"/>
  <c r="K14" i="15" s="1"/>
  <c r="AU140" i="2"/>
  <c r="AL185" i="2"/>
  <c r="AL188" i="2" s="1"/>
  <c r="AF185" i="2"/>
  <c r="AF188" i="2" s="1"/>
  <c r="AV141" i="5"/>
  <c r="AW141" i="5"/>
  <c r="AX247" i="4"/>
  <c r="AG142" i="3"/>
  <c r="AG145" i="3" s="1"/>
  <c r="AL142" i="3"/>
  <c r="AL145" i="3" s="1"/>
  <c r="AJ142" i="3"/>
  <c r="AJ145" i="3" s="1"/>
  <c r="AM142" i="3"/>
  <c r="AM145" i="3" s="1"/>
  <c r="AQ142" i="3"/>
  <c r="AX60" i="3"/>
  <c r="AI142" i="3"/>
  <c r="AI145" i="3" s="1"/>
  <c r="AY7" i="3"/>
  <c r="AX137" i="3"/>
  <c r="AN142" i="3"/>
  <c r="AN145" i="3" s="1"/>
  <c r="AF142" i="3"/>
  <c r="AF145" i="3" s="1"/>
  <c r="AX17" i="3"/>
  <c r="AY61" i="3"/>
  <c r="AX68" i="3"/>
  <c r="AG185" i="2"/>
  <c r="AG188" i="2" s="1"/>
  <c r="AX140" i="2"/>
  <c r="AY69" i="2"/>
  <c r="AW41" i="2"/>
  <c r="AM185" i="2"/>
  <c r="AM188" i="2" s="1"/>
  <c r="AX41" i="2"/>
  <c r="AW68" i="2"/>
  <c r="AI185" i="2"/>
  <c r="AI188" i="2" s="1"/>
  <c r="AX68" i="2"/>
  <c r="AN185" i="2"/>
  <c r="AN188" i="2" s="1"/>
  <c r="AY151" i="2"/>
  <c r="AX174" i="2"/>
  <c r="AU150" i="2"/>
  <c r="AJ185" i="2"/>
  <c r="AJ188" i="2" s="1"/>
  <c r="K28" i="15"/>
  <c r="J39" i="12"/>
  <c r="K22" i="14"/>
  <c r="N37" i="11"/>
  <c r="I14" i="15"/>
  <c r="I24" i="13"/>
  <c r="I26" i="13"/>
  <c r="I20" i="14"/>
  <c r="L26" i="10"/>
  <c r="AP185" i="2" l="1"/>
  <c r="AO159" i="5"/>
  <c r="I24" i="10"/>
  <c r="F16" i="14" s="1"/>
  <c r="I11" i="10"/>
  <c r="I18" i="10" s="1"/>
  <c r="AV248" i="4"/>
  <c r="AB34" i="1"/>
  <c r="AB36" i="1" s="1"/>
  <c r="E19" i="12" s="1"/>
  <c r="E55" i="12" s="1"/>
  <c r="N38" i="11"/>
  <c r="N42" i="11" s="1"/>
  <c r="AW248" i="4"/>
  <c r="AC12" i="1"/>
  <c r="M40" i="11"/>
  <c r="Z34" i="1"/>
  <c r="T28" i="1"/>
  <c r="T36" i="1" s="1"/>
  <c r="I30" i="10"/>
  <c r="F12" i="15" s="1"/>
  <c r="AB6" i="1"/>
  <c r="AU159" i="5"/>
  <c r="J11" i="10"/>
  <c r="G18" i="13" s="1"/>
  <c r="W42" i="1"/>
  <c r="U42" i="1"/>
  <c r="V42" i="1"/>
  <c r="K40" i="11"/>
  <c r="X20" i="1"/>
  <c r="J24" i="10"/>
  <c r="G16" i="14" s="1"/>
  <c r="E8" i="10"/>
  <c r="D12" i="13" s="1"/>
  <c r="S28" i="1"/>
  <c r="S36" i="1" s="1"/>
  <c r="D36" i="10"/>
  <c r="D38" i="10" s="1"/>
  <c r="AH248" i="4"/>
  <c r="AH251" i="4" s="1"/>
  <c r="Z11" i="1"/>
  <c r="AC34" i="1"/>
  <c r="AS185" i="2"/>
  <c r="AS142" i="3"/>
  <c r="AT248" i="4"/>
  <c r="AB12" i="1"/>
  <c r="E24" i="10"/>
  <c r="D16" i="14" s="1"/>
  <c r="AE32" i="1"/>
  <c r="J25" i="10"/>
  <c r="G18" i="14" s="1"/>
  <c r="AE226" i="22"/>
  <c r="AK248" i="4"/>
  <c r="AK251" i="4" s="1"/>
  <c r="AW142" i="3"/>
  <c r="I23" i="10"/>
  <c r="F14" i="14" s="1"/>
  <c r="AC21" i="1"/>
  <c r="AC25" i="1" s="1"/>
  <c r="F17" i="12" s="1"/>
  <c r="F53" i="12" s="1"/>
  <c r="AY18" i="3"/>
  <c r="AY60" i="3" s="1"/>
  <c r="AU68" i="2"/>
  <c r="AA7" i="1" s="1"/>
  <c r="Z23" i="1"/>
  <c r="AU137" i="3"/>
  <c r="AU60" i="3"/>
  <c r="H23" i="10" s="1"/>
  <c r="E14" i="14" s="1"/>
  <c r="AY69" i="3"/>
  <c r="AY137" i="3" s="1"/>
  <c r="X12" i="1"/>
  <c r="AR159" i="5"/>
  <c r="Z31" i="1"/>
  <c r="AE31" i="1" s="1"/>
  <c r="X22" i="1"/>
  <c r="AB20" i="1"/>
  <c r="AX4" i="5"/>
  <c r="AX141" i="5" s="1"/>
  <c r="AX159" i="5" s="1"/>
  <c r="G38" i="10"/>
  <c r="S25" i="1"/>
  <c r="AO17" i="3"/>
  <c r="AO247" i="4"/>
  <c r="AO248" i="4" s="1"/>
  <c r="AO251" i="4" s="1"/>
  <c r="AR248" i="4"/>
  <c r="Z9" i="1"/>
  <c r="AU41" i="2"/>
  <c r="AA6" i="1" s="1"/>
  <c r="AV185" i="2"/>
  <c r="AO150" i="2"/>
  <c r="AY41" i="2"/>
  <c r="AR68" i="2"/>
  <c r="Z7" i="1" s="1"/>
  <c r="K13" i="10"/>
  <c r="H20" i="13" s="1"/>
  <c r="AY150" i="2"/>
  <c r="X11" i="1"/>
  <c r="AT185" i="2"/>
  <c r="AB7" i="1"/>
  <c r="AA12" i="1"/>
  <c r="AQ141" i="5"/>
  <c r="E30" i="10" s="1"/>
  <c r="X23" i="1"/>
  <c r="X7" i="1"/>
  <c r="M30" i="10"/>
  <c r="K12" i="15" s="1"/>
  <c r="AU247" i="4"/>
  <c r="X21" i="1"/>
  <c r="AU17" i="3"/>
  <c r="H22" i="10" s="1"/>
  <c r="E12" i="14" s="1"/>
  <c r="V36" i="1"/>
  <c r="V41" i="1" s="1"/>
  <c r="AO68" i="3"/>
  <c r="AY42" i="2"/>
  <c r="AY68" i="2" s="1"/>
  <c r="E14" i="10"/>
  <c r="D22" i="13" s="1"/>
  <c r="T16" i="1"/>
  <c r="M13" i="10"/>
  <c r="F38" i="10"/>
  <c r="U36" i="1"/>
  <c r="U41" i="1" s="1"/>
  <c r="AT141" i="5"/>
  <c r="H30" i="10" s="1"/>
  <c r="E12" i="15" s="1"/>
  <c r="AN141" i="5"/>
  <c r="AN159" i="5" s="1"/>
  <c r="AN162" i="5" s="1"/>
  <c r="C38" i="10"/>
  <c r="W36" i="1"/>
  <c r="W41" i="1" s="1"/>
  <c r="AO137" i="3"/>
  <c r="M23" i="10"/>
  <c r="K14" i="14" s="1"/>
  <c r="AH142" i="3"/>
  <c r="AH145" i="3" s="1"/>
  <c r="Z20" i="1"/>
  <c r="AR142" i="3"/>
  <c r="H24" i="10"/>
  <c r="E16" i="14" s="1"/>
  <c r="E23" i="10"/>
  <c r="AT142" i="3"/>
  <c r="AO60" i="3"/>
  <c r="AO68" i="2"/>
  <c r="AO140" i="2"/>
  <c r="AO174" i="2"/>
  <c r="AO41" i="2"/>
  <c r="AK185" i="2"/>
  <c r="AK188" i="2" s="1"/>
  <c r="S16" i="1"/>
  <c r="M9" i="10"/>
  <c r="K14" i="13"/>
  <c r="AQ185" i="2"/>
  <c r="X6" i="1"/>
  <c r="AB39" i="1"/>
  <c r="AD39" i="1"/>
  <c r="G9" i="10"/>
  <c r="AP142" i="3"/>
  <c r="K20" i="13"/>
  <c r="E32" i="10"/>
  <c r="D16" i="15" s="1"/>
  <c r="I16" i="15" s="1"/>
  <c r="Z30" i="1"/>
  <c r="AE30" i="1" s="1"/>
  <c r="F8" i="10"/>
  <c r="AH185" i="2"/>
  <c r="AH188" i="2" s="1"/>
  <c r="AK142" i="3"/>
  <c r="AK145" i="3" s="1"/>
  <c r="T25" i="1"/>
  <c r="D11" i="10"/>
  <c r="X9" i="1"/>
  <c r="D14" i="10"/>
  <c r="AC39" i="1"/>
  <c r="AY22" i="4"/>
  <c r="C8" i="10"/>
  <c r="C18" i="10" s="1"/>
  <c r="G11" i="10"/>
  <c r="M24" i="10"/>
  <c r="K16" i="14" s="1"/>
  <c r="G14" i="10"/>
  <c r="G27" i="10"/>
  <c r="C27" i="10"/>
  <c r="F27" i="10"/>
  <c r="M25" i="10"/>
  <c r="K18" i="14" s="1"/>
  <c r="AV142" i="3"/>
  <c r="I25" i="10"/>
  <c r="F18" i="14" s="1"/>
  <c r="AB23" i="1"/>
  <c r="D27" i="10"/>
  <c r="M22" i="10"/>
  <c r="K12" i="14" s="1"/>
  <c r="AV159" i="5"/>
  <c r="J30" i="10"/>
  <c r="G12" i="15" s="1"/>
  <c r="AC28" i="1"/>
  <c r="AW159" i="5"/>
  <c r="AD28" i="1"/>
  <c r="K30" i="10"/>
  <c r="H12" i="15" s="1"/>
  <c r="K22" i="10"/>
  <c r="AD20" i="1"/>
  <c r="K23" i="10"/>
  <c r="H14" i="14" s="1"/>
  <c r="AD21" i="1"/>
  <c r="D12" i="14"/>
  <c r="F12" i="14"/>
  <c r="G12" i="14"/>
  <c r="AD23" i="1"/>
  <c r="K25" i="10"/>
  <c r="H18" i="14" s="1"/>
  <c r="AD22" i="1"/>
  <c r="AE22" i="1" s="1"/>
  <c r="K24" i="10"/>
  <c r="H16" i="14" s="1"/>
  <c r="AY68" i="3"/>
  <c r="D18" i="14"/>
  <c r="AC6" i="1"/>
  <c r="J8" i="10"/>
  <c r="AY140" i="2"/>
  <c r="D20" i="13"/>
  <c r="H13" i="10"/>
  <c r="E20" i="13" s="1"/>
  <c r="AA11" i="1"/>
  <c r="K9" i="10"/>
  <c r="H14" i="13" s="1"/>
  <c r="AD7" i="1"/>
  <c r="J9" i="10"/>
  <c r="G14" i="13" s="1"/>
  <c r="AC7" i="1"/>
  <c r="AD12" i="1"/>
  <c r="K14" i="10"/>
  <c r="H22" i="13" s="1"/>
  <c r="K8" i="10"/>
  <c r="AD6" i="1"/>
  <c r="AY174" i="2"/>
  <c r="D18" i="13"/>
  <c r="H20" i="15"/>
  <c r="I20" i="15" s="1"/>
  <c r="L34" i="10"/>
  <c r="D24" i="15"/>
  <c r="F24" i="15"/>
  <c r="H18" i="15"/>
  <c r="L33" i="10"/>
  <c r="G24" i="15"/>
  <c r="AY247" i="4"/>
  <c r="X34" i="1"/>
  <c r="AD9" i="1"/>
  <c r="K11" i="10"/>
  <c r="AA9" i="1"/>
  <c r="H11" i="10"/>
  <c r="AX248" i="4"/>
  <c r="AD34" i="1"/>
  <c r="K36" i="10"/>
  <c r="AY17" i="3"/>
  <c r="AX185" i="2"/>
  <c r="AW185" i="2"/>
  <c r="AX142" i="3"/>
  <c r="G12" i="13" l="1"/>
  <c r="G34" i="13" s="1"/>
  <c r="J18" i="10"/>
  <c r="H9" i="10"/>
  <c r="E14" i="13" s="1"/>
  <c r="N40" i="11"/>
  <c r="F18" i="13"/>
  <c r="F34" i="13" s="1"/>
  <c r="H12" i="13"/>
  <c r="K18" i="10"/>
  <c r="AY185" i="2"/>
  <c r="M36" i="10"/>
  <c r="K24" i="15" s="1"/>
  <c r="K30" i="15" s="1"/>
  <c r="I38" i="10"/>
  <c r="E27" i="10"/>
  <c r="X28" i="1"/>
  <c r="X36" i="1" s="1"/>
  <c r="W43" i="1"/>
  <c r="F30" i="15"/>
  <c r="AE11" i="1"/>
  <c r="AC42" i="1"/>
  <c r="V43" i="1"/>
  <c r="H8" i="10"/>
  <c r="E12" i="13" s="1"/>
  <c r="AU185" i="2"/>
  <c r="U43" i="1"/>
  <c r="S42" i="1"/>
  <c r="T42" i="1"/>
  <c r="AD42" i="1"/>
  <c r="AB42" i="1"/>
  <c r="AB16" i="1"/>
  <c r="E13" i="12" s="1"/>
  <c r="E49" i="12" s="1"/>
  <c r="AC36" i="1"/>
  <c r="F19" i="12" s="1"/>
  <c r="F55" i="12" s="1"/>
  <c r="AB25" i="1"/>
  <c r="E17" i="12" s="1"/>
  <c r="E53" i="12" s="1"/>
  <c r="J27" i="10"/>
  <c r="G24" i="14"/>
  <c r="Z25" i="1"/>
  <c r="C17" i="12" s="1"/>
  <c r="C53" i="12" s="1"/>
  <c r="Z28" i="1"/>
  <c r="Z36" i="1" s="1"/>
  <c r="AQ159" i="5"/>
  <c r="AA21" i="1"/>
  <c r="AE21" i="1" s="1"/>
  <c r="L22" i="10"/>
  <c r="D14" i="14"/>
  <c r="D24" i="14" s="1"/>
  <c r="H25" i="10"/>
  <c r="E18" i="14" s="1"/>
  <c r="E24" i="14" s="1"/>
  <c r="AA23" i="1"/>
  <c r="AE23" i="1" s="1"/>
  <c r="T41" i="1"/>
  <c r="X25" i="1"/>
  <c r="AE12" i="1"/>
  <c r="L32" i="10"/>
  <c r="E38" i="10"/>
  <c r="AO142" i="3"/>
  <c r="AO145" i="3" s="1"/>
  <c r="Z16" i="1"/>
  <c r="C13" i="12" s="1"/>
  <c r="AT159" i="5"/>
  <c r="AA28" i="1"/>
  <c r="AA20" i="1"/>
  <c r="AE20" i="1" s="1"/>
  <c r="AE39" i="1"/>
  <c r="X16" i="1"/>
  <c r="E9" i="10"/>
  <c r="E18" i="10" s="1"/>
  <c r="AR185" i="2"/>
  <c r="AO185" i="2"/>
  <c r="AC16" i="1"/>
  <c r="F13" i="12" s="1"/>
  <c r="F49" i="12" s="1"/>
  <c r="AU248" i="4"/>
  <c r="AA34" i="1"/>
  <c r="H36" i="10"/>
  <c r="E24" i="15" s="1"/>
  <c r="E30" i="15" s="1"/>
  <c r="S41" i="1"/>
  <c r="AU142" i="3"/>
  <c r="C40" i="10"/>
  <c r="AY248" i="4"/>
  <c r="K18" i="13"/>
  <c r="D18" i="10"/>
  <c r="D40" i="10" s="1"/>
  <c r="M11" i="10"/>
  <c r="G18" i="10"/>
  <c r="G40" i="10" s="1"/>
  <c r="AE6" i="1"/>
  <c r="I27" i="10"/>
  <c r="K24" i="14"/>
  <c r="F24" i="14"/>
  <c r="F18" i="10"/>
  <c r="F40" i="10" s="1"/>
  <c r="K12" i="13"/>
  <c r="K22" i="13"/>
  <c r="M14" i="10"/>
  <c r="M8" i="10"/>
  <c r="L11" i="10"/>
  <c r="M27" i="10"/>
  <c r="J17" i="12" s="1"/>
  <c r="J53" i="12" s="1"/>
  <c r="AY142" i="3"/>
  <c r="J38" i="10"/>
  <c r="G30" i="15"/>
  <c r="D12" i="15"/>
  <c r="I12" i="15" s="1"/>
  <c r="L30" i="10"/>
  <c r="L23" i="10"/>
  <c r="L24" i="10"/>
  <c r="I16" i="14"/>
  <c r="AD25" i="1"/>
  <c r="G17" i="12" s="1"/>
  <c r="H12" i="14"/>
  <c r="H24" i="14" s="1"/>
  <c r="K27" i="10"/>
  <c r="H18" i="13"/>
  <c r="AE7" i="1"/>
  <c r="L13" i="10"/>
  <c r="I20" i="13"/>
  <c r="AD16" i="1"/>
  <c r="G13" i="12" s="1"/>
  <c r="G49" i="12" s="1"/>
  <c r="L14" i="10"/>
  <c r="E18" i="13"/>
  <c r="AA16" i="1"/>
  <c r="I22" i="13"/>
  <c r="H24" i="15"/>
  <c r="H30" i="15" s="1"/>
  <c r="I18" i="15"/>
  <c r="AD36" i="1"/>
  <c r="AE9" i="1"/>
  <c r="K38" i="10"/>
  <c r="I12" i="13" l="1"/>
  <c r="H34" i="13"/>
  <c r="I40" i="10"/>
  <c r="I42" i="10" s="1"/>
  <c r="I45" i="10" s="1"/>
  <c r="M38" i="10"/>
  <c r="J19" i="12" s="1"/>
  <c r="J55" i="12" s="1"/>
  <c r="E21" i="12"/>
  <c r="I14" i="14"/>
  <c r="L8" i="10"/>
  <c r="H18" i="10"/>
  <c r="L18" i="10" s="1"/>
  <c r="E34" i="13"/>
  <c r="Z42" i="1"/>
  <c r="C19" i="12"/>
  <c r="C55" i="12" s="1"/>
  <c r="Z41" i="1"/>
  <c r="X42" i="1"/>
  <c r="AO188" i="2"/>
  <c r="AA42" i="1"/>
  <c r="E57" i="12"/>
  <c r="AE42" i="1"/>
  <c r="AB41" i="1"/>
  <c r="AE28" i="1"/>
  <c r="T43" i="1"/>
  <c r="S43" i="1"/>
  <c r="H27" i="10"/>
  <c r="L27" i="10" s="1"/>
  <c r="L25" i="10"/>
  <c r="I18" i="14"/>
  <c r="E40" i="10"/>
  <c r="X41" i="1"/>
  <c r="L9" i="10"/>
  <c r="D14" i="13"/>
  <c r="I14" i="13" s="1"/>
  <c r="AA25" i="1"/>
  <c r="D17" i="12" s="1"/>
  <c r="D53" i="12" s="1"/>
  <c r="AA36" i="1"/>
  <c r="D19" i="12" s="1"/>
  <c r="D55" i="12" s="1"/>
  <c r="AE34" i="1"/>
  <c r="AE25" i="1"/>
  <c r="F57" i="12"/>
  <c r="AC41" i="1"/>
  <c r="M18" i="10"/>
  <c r="J13" i="12" s="1"/>
  <c r="J49" i="12" s="1"/>
  <c r="H38" i="10"/>
  <c r="L36" i="10"/>
  <c r="M40" i="10"/>
  <c r="J40" i="10"/>
  <c r="J42" i="10" s="1"/>
  <c r="J45" i="10" s="1"/>
  <c r="K34" i="13"/>
  <c r="D30" i="15"/>
  <c r="AE16" i="1"/>
  <c r="G53" i="12"/>
  <c r="AD41" i="1"/>
  <c r="I12" i="14"/>
  <c r="D13" i="12"/>
  <c r="D49" i="12" s="1"/>
  <c r="I18" i="13"/>
  <c r="F21" i="12"/>
  <c r="I24" i="15"/>
  <c r="I30" i="15" s="1"/>
  <c r="G19" i="12"/>
  <c r="G55" i="12" s="1"/>
  <c r="C49" i="12"/>
  <c r="K40" i="10"/>
  <c r="G42" i="10"/>
  <c r="G45" i="10" s="1"/>
  <c r="F42" i="10"/>
  <c r="F45" i="10" s="1"/>
  <c r="I34" i="13" l="1"/>
  <c r="C21" i="12"/>
  <c r="J57" i="12"/>
  <c r="I24" i="14"/>
  <c r="Z43" i="1"/>
  <c r="D34" i="13"/>
  <c r="X43" i="1"/>
  <c r="AC43" i="1"/>
  <c r="AD43" i="1"/>
  <c r="AE36" i="1"/>
  <c r="AE41" i="1" s="1"/>
  <c r="AE43" i="1" s="1"/>
  <c r="AB43" i="1"/>
  <c r="H40" i="10"/>
  <c r="H42" i="10" s="1"/>
  <c r="H45" i="10" s="1"/>
  <c r="AA41" i="1"/>
  <c r="H17" i="12"/>
  <c r="D57" i="12"/>
  <c r="H53" i="12"/>
  <c r="L38" i="10"/>
  <c r="J21" i="12"/>
  <c r="H13" i="12"/>
  <c r="D21" i="12"/>
  <c r="G57" i="12"/>
  <c r="H19" i="12"/>
  <c r="H55" i="12"/>
  <c r="G21" i="12"/>
  <c r="K42" i="10"/>
  <c r="K45" i="10" s="1"/>
  <c r="C57" i="12"/>
  <c r="H49" i="12"/>
  <c r="D42" i="10"/>
  <c r="C42" i="10"/>
  <c r="C45" i="10" s="1"/>
  <c r="E42" i="10"/>
  <c r="AA43" i="1" l="1"/>
  <c r="L40" i="10"/>
  <c r="H21" i="12"/>
  <c r="H57" i="12"/>
  <c r="L42" i="10"/>
  <c r="D45" i="10"/>
  <c r="M45" i="10" s="1"/>
  <c r="M42" i="10"/>
  <c r="E45" i="10"/>
  <c r="L45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Ricketts, Rashad</author>
  </authors>
  <commentList>
    <comment ref="F12" authorId="0" shapeId="0" xr:uid="{44E03679-C861-41F6-A66A-A83FD0484F06}">
      <text>
        <r>
          <rPr>
            <b/>
            <sz val="9"/>
            <color indexed="81"/>
            <rFont val="Tahoma"/>
            <family val="2"/>
          </rPr>
          <t>Ricketts, Rashad:</t>
        </r>
        <r>
          <rPr>
            <sz val="9"/>
            <color indexed="81"/>
            <rFont val="Tahoma"/>
            <family val="2"/>
          </rPr>
          <t xml:space="preserve">
Rounding vs Net Plant file, off $1K between CAT 15, CAT 19</t>
        </r>
      </text>
    </comment>
    <comment ref="H12" authorId="0" shapeId="0" xr:uid="{BD0AB7A2-ABC9-4349-8689-56CD77DD725C}">
      <text>
        <r>
          <rPr>
            <b/>
            <sz val="9"/>
            <color indexed="81"/>
            <rFont val="Tahoma"/>
            <family val="2"/>
          </rPr>
          <t>Ricketts, Rashad:</t>
        </r>
        <r>
          <rPr>
            <sz val="9"/>
            <color indexed="81"/>
            <rFont val="Tahoma"/>
            <family val="2"/>
          </rPr>
          <t xml:space="preserve">
Rounding diff vs Net Plant, CAT 15,19 $1K</t>
        </r>
      </text>
    </comment>
    <comment ref="I12" authorId="0" shapeId="0" xr:uid="{AF5C995E-D9B9-4DD8-AB6E-230F38B9AED1}">
      <text>
        <r>
          <rPr>
            <b/>
            <sz val="9"/>
            <color indexed="81"/>
            <rFont val="Tahoma"/>
            <family val="2"/>
          </rPr>
          <t>Ricketts, Rashad:</t>
        </r>
        <r>
          <rPr>
            <sz val="9"/>
            <color indexed="81"/>
            <rFont val="Tahoma"/>
            <family val="2"/>
          </rPr>
          <t xml:space="preserve">
Rounding diff vs Net Plant, CAT 15,19 $1K</t>
        </r>
      </text>
    </comment>
    <comment ref="E14" authorId="0" shapeId="0" xr:uid="{38CFE98C-6F24-452D-B95A-4C857CAC81AC}">
      <text>
        <r>
          <rPr>
            <b/>
            <sz val="9"/>
            <color indexed="81"/>
            <rFont val="Tahoma"/>
            <family val="2"/>
          </rPr>
          <t>Ricketts, Rashad:</t>
        </r>
        <r>
          <rPr>
            <sz val="9"/>
            <color indexed="81"/>
            <rFont val="Tahoma"/>
            <family val="2"/>
          </rPr>
          <t xml:space="preserve">
2,707 in Net Plant</t>
        </r>
      </text>
    </comment>
    <comment ref="G14" authorId="0" shapeId="0" xr:uid="{3C9C522F-754B-4161-9F99-BEF62C6C0CE0}">
      <text>
        <r>
          <rPr>
            <b/>
            <sz val="9"/>
            <color indexed="81"/>
            <rFont val="Tahoma"/>
            <family val="2"/>
          </rPr>
          <t>Ricketts, Rashad:</t>
        </r>
        <r>
          <rPr>
            <sz val="9"/>
            <color indexed="81"/>
            <rFont val="Tahoma"/>
            <family val="2"/>
          </rPr>
          <t xml:space="preserve">
Rounding diff vs Net Plant CAT 17</t>
        </r>
      </text>
    </comment>
    <comment ref="E24" authorId="0" shapeId="0" xr:uid="{46850DFF-A982-43A0-9BD2-F57623297E42}">
      <text>
        <r>
          <rPr>
            <b/>
            <sz val="9"/>
            <color indexed="81"/>
            <rFont val="Tahoma"/>
            <family val="2"/>
          </rPr>
          <t>Ricketts, Rashad:</t>
        </r>
        <r>
          <rPr>
            <sz val="9"/>
            <color indexed="81"/>
            <rFont val="Tahoma"/>
            <family val="2"/>
          </rPr>
          <t xml:space="preserve">
Rounding diff +1 vs Net Plant</t>
        </r>
      </text>
    </comment>
    <comment ref="G24" authorId="0" shapeId="0" xr:uid="{B251B135-D2BA-45DD-9C81-99DB46C9FDF6}">
      <text>
        <r>
          <rPr>
            <b/>
            <sz val="9"/>
            <color indexed="81"/>
            <rFont val="Tahoma"/>
            <family val="2"/>
          </rPr>
          <t>Ricketts, Rashad:</t>
        </r>
        <r>
          <rPr>
            <sz val="9"/>
            <color indexed="81"/>
            <rFont val="Tahoma"/>
            <family val="2"/>
          </rPr>
          <t xml:space="preserve">
Rounding diff +1 vs Net Plant</t>
        </r>
      </text>
    </comment>
    <comment ref="H24" authorId="0" shapeId="0" xr:uid="{D4D77478-9F0A-4E19-8634-5C8B4472855A}">
      <text>
        <r>
          <rPr>
            <b/>
            <sz val="9"/>
            <color indexed="81"/>
            <rFont val="Tahoma"/>
            <family val="2"/>
          </rPr>
          <t>Ricketts, Rashad:</t>
        </r>
        <r>
          <rPr>
            <sz val="9"/>
            <color indexed="81"/>
            <rFont val="Tahoma"/>
            <family val="2"/>
          </rPr>
          <t xml:space="preserve">
Rounding diff +1 vs Net Plant</t>
        </r>
      </text>
    </comment>
    <comment ref="I24" authorId="0" shapeId="0" xr:uid="{D957C969-4B50-41AC-A82C-EC7BC1B9D97D}">
      <text>
        <r>
          <rPr>
            <b/>
            <sz val="9"/>
            <color indexed="81"/>
            <rFont val="Tahoma"/>
            <family val="2"/>
          </rPr>
          <t>Ricketts, Rashad:</t>
        </r>
        <r>
          <rPr>
            <sz val="9"/>
            <color indexed="81"/>
            <rFont val="Tahoma"/>
            <family val="2"/>
          </rPr>
          <t xml:space="preserve">
Rounding diff +1 vs Net Plant</t>
        </r>
      </text>
    </comment>
    <comment ref="E35" authorId="0" shapeId="0" xr:uid="{4B52C027-FC95-4968-BF69-D137CA425241}">
      <text>
        <r>
          <rPr>
            <b/>
            <sz val="9"/>
            <color indexed="81"/>
            <rFont val="Tahoma"/>
            <family val="2"/>
          </rPr>
          <t>Ricketts, Rashad:</t>
        </r>
        <r>
          <rPr>
            <sz val="9"/>
            <color indexed="81"/>
            <rFont val="Tahoma"/>
            <family val="2"/>
          </rPr>
          <t xml:space="preserve">
Rounding diff $5K vs Net Plant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Eckman, Karin</author>
    <author>Burger, Christopher</author>
    <author>Karin Eckman</author>
  </authors>
  <commentList>
    <comment ref="C22" authorId="0" shapeId="0" xr:uid="{1CDCFE30-4EFD-47CF-8A27-624F1DEF594F}">
      <text>
        <r>
          <rPr>
            <b/>
            <sz val="9"/>
            <rFont val="Tahoma"/>
            <family val="2"/>
          </rPr>
          <t>Eckman, Karin:</t>
        </r>
        <r>
          <rPr>
            <sz val="9"/>
            <rFont val="Tahoma"/>
            <family val="2"/>
          </rPr>
          <t xml:space="preserve">
Less Smart Wires
</t>
        </r>
      </text>
    </comment>
    <comment ref="D22" authorId="0" shapeId="0" xr:uid="{F515E753-8963-444F-81D7-EDD121AE81FE}">
      <text>
        <r>
          <rPr>
            <b/>
            <sz val="9"/>
            <rFont val="Tahoma"/>
            <family val="2"/>
          </rPr>
          <t>Eckman, Karin:</t>
        </r>
        <r>
          <rPr>
            <sz val="9"/>
            <rFont val="Tahoma"/>
            <family val="2"/>
          </rPr>
          <t xml:space="preserve">
Less Smart Wires</t>
        </r>
      </text>
    </comment>
    <comment ref="E22" authorId="0" shapeId="0" xr:uid="{0F5ABD4A-E8D0-4079-892D-7C9AC46900A2}">
      <text>
        <r>
          <rPr>
            <b/>
            <sz val="9"/>
            <rFont val="Tahoma"/>
            <family val="2"/>
          </rPr>
          <t>Eckman, Karin:</t>
        </r>
        <r>
          <rPr>
            <sz val="9"/>
            <rFont val="Tahoma"/>
            <family val="2"/>
          </rPr>
          <t xml:space="preserve">
Less Smart Wires</t>
        </r>
      </text>
    </comment>
    <comment ref="F22" authorId="0" shapeId="0" xr:uid="{5102CAB2-ED83-437F-91AE-1D1E6E77D35B}">
      <text>
        <r>
          <rPr>
            <b/>
            <sz val="9"/>
            <rFont val="Tahoma"/>
            <family val="2"/>
            <charset val="1"/>
          </rPr>
          <t>Eckman, Karin:</t>
        </r>
        <r>
          <rPr>
            <sz val="9"/>
            <rFont val="Tahoma"/>
            <family val="2"/>
            <charset val="1"/>
          </rPr>
          <t xml:space="preserve">
less Smart Wires
</t>
        </r>
      </text>
    </comment>
    <comment ref="G22" authorId="0" shapeId="0" xr:uid="{5DA53143-4684-48EA-98C3-A68E1CCCCEE7}">
      <text>
        <r>
          <rPr>
            <b/>
            <sz val="9"/>
            <rFont val="Tahoma"/>
            <family val="2"/>
            <charset val="1"/>
          </rPr>
          <t>Eckman, Karin:</t>
        </r>
        <r>
          <rPr>
            <sz val="9"/>
            <rFont val="Tahoma"/>
            <family val="2"/>
            <charset val="1"/>
          </rPr>
          <t xml:space="preserve">
less $1,298 smart wires</t>
        </r>
      </text>
    </comment>
    <comment ref="I22" authorId="1" shapeId="0" xr:uid="{CBAEDD9E-3FBC-486F-8753-FD46251BBCC7}">
      <text>
        <r>
          <rPr>
            <b/>
            <sz val="9"/>
            <rFont val="Tahoma"/>
            <family val="2"/>
            <charset val="1"/>
          </rPr>
          <t>Burger, Christopher:</t>
        </r>
        <r>
          <rPr>
            <sz val="9"/>
            <rFont val="Tahoma"/>
            <family val="2"/>
            <charset val="1"/>
          </rPr>
          <t xml:space="preserve">
Less $82k for Smart Wires</t>
        </r>
      </text>
    </comment>
    <comment ref="J22" authorId="1" shapeId="0" xr:uid="{BEEC54FE-A0FC-4272-BB2A-763E20C9C6F7}">
      <text>
        <r>
          <rPr>
            <b/>
            <sz val="9"/>
            <rFont val="Tahoma"/>
            <family val="2"/>
            <charset val="1"/>
          </rPr>
          <t>Burger, Christopher:</t>
        </r>
        <r>
          <rPr>
            <sz val="9"/>
            <rFont val="Tahoma"/>
            <family val="2"/>
            <charset val="1"/>
          </rPr>
          <t xml:space="preserve">
Less $2,397 for Smart Wires</t>
        </r>
      </text>
    </comment>
    <comment ref="L22" authorId="1" shapeId="0" xr:uid="{5DA4E690-FE8E-4770-87EA-40FF3301BF40}">
      <text>
        <r>
          <rPr>
            <b/>
            <sz val="9"/>
            <rFont val="Tahoma"/>
            <family val="2"/>
            <charset val="1"/>
          </rPr>
          <t>Burger, Christopher:</t>
        </r>
        <r>
          <rPr>
            <sz val="9"/>
            <rFont val="Tahoma"/>
            <family val="2"/>
            <charset val="1"/>
          </rPr>
          <t xml:space="preserve">
Less $58k for Smart Wires</t>
        </r>
      </text>
    </comment>
    <comment ref="M22" authorId="1" shapeId="0" xr:uid="{E5DC4658-94C7-433F-A4BD-4ADC8F1900AA}">
      <text>
        <r>
          <rPr>
            <b/>
            <sz val="9"/>
            <rFont val="Tahoma"/>
            <family val="2"/>
            <charset val="1"/>
          </rPr>
          <t>Burger, Christopher:</t>
        </r>
        <r>
          <rPr>
            <sz val="9"/>
            <rFont val="Tahoma"/>
            <family val="2"/>
            <charset val="1"/>
          </rPr>
          <t xml:space="preserve">
Less $1,880k for Smart Wires </t>
        </r>
      </text>
    </comment>
    <comment ref="N22" authorId="1" shapeId="0" xr:uid="{12F107C2-C8F8-46BB-A555-3B60994F47B3}">
      <text>
        <r>
          <rPr>
            <b/>
            <sz val="9"/>
            <rFont val="Tahoma"/>
            <family val="2"/>
            <charset val="1"/>
          </rPr>
          <t>Burger, Christopher:</t>
        </r>
        <r>
          <rPr>
            <sz val="9"/>
            <rFont val="Tahoma"/>
            <family val="2"/>
            <charset val="1"/>
          </rPr>
          <t xml:space="preserve">
Less $2,626k for Smart Wires </t>
        </r>
      </text>
    </comment>
    <comment ref="O22" authorId="1" shapeId="0" xr:uid="{A6BF2606-4CC4-4FC3-A11E-EF2F90E24DC1}">
      <text>
        <r>
          <rPr>
            <b/>
            <sz val="9"/>
            <rFont val="Tahoma"/>
            <family val="2"/>
            <charset val="1"/>
          </rPr>
          <t>Burger, Christopher:</t>
        </r>
        <r>
          <rPr>
            <sz val="9"/>
            <rFont val="Tahoma"/>
            <family val="2"/>
            <charset val="1"/>
          </rPr>
          <t xml:space="preserve">
Less $5,232k for Smart Wires</t>
        </r>
      </text>
    </comment>
    <comment ref="S22" authorId="1" shapeId="0" xr:uid="{F04A1D06-EF29-489E-BC0C-CAFCE203709A}">
      <text>
        <r>
          <rPr>
            <b/>
            <sz val="9"/>
            <rFont val="Tahoma"/>
            <family val="2"/>
            <charset val="1"/>
          </rPr>
          <t>Burger, Christopher:</t>
        </r>
        <r>
          <rPr>
            <sz val="9"/>
            <rFont val="Tahoma"/>
            <family val="2"/>
            <charset val="1"/>
          </rPr>
          <t xml:space="preserve">
Less $5,508k for Smart Wires</t>
        </r>
      </text>
    </comment>
    <comment ref="AD48" authorId="2" shapeId="0" xr:uid="{30CD436E-A182-4112-84F8-A32A393C2035}">
      <text>
        <r>
          <rPr>
            <b/>
            <sz val="9"/>
            <rFont val="Tahoma"/>
            <family val="2"/>
          </rPr>
          <t>Karin Eckman:</t>
        </r>
        <r>
          <rPr>
            <sz val="9"/>
            <rFont val="Tahoma"/>
            <family val="2"/>
          </rPr>
          <t xml:space="preserve">
plus $116k for Frontier Charges 2017 per Lora and Nancy email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Eckman, Karin</author>
  </authors>
  <commentList>
    <comment ref="CJ31" authorId="0" shapeId="0" xr:uid="{CBD2B69F-3C17-4EBA-9EB9-3FE6B5DBE5DC}">
      <text>
        <r>
          <rPr>
            <b/>
            <sz val="9"/>
            <rFont val="Tahoma"/>
            <family val="2"/>
            <charset val="1"/>
          </rPr>
          <t>Eckman, Karin:</t>
        </r>
        <r>
          <rPr>
            <sz val="9"/>
            <rFont val="Tahoma"/>
            <family val="2"/>
            <charset val="1"/>
          </rPr>
          <t xml:space="preserve">
Leave as $9,815 per K Reer</t>
        </r>
      </text>
    </comment>
    <comment ref="CX31" authorId="0" shapeId="0" xr:uid="{8699DA0A-8C3E-4ABD-B165-49D8B0E4EF47}">
      <text>
        <r>
          <rPr>
            <b/>
            <sz val="9"/>
            <rFont val="Tahoma"/>
            <family val="2"/>
            <charset val="1"/>
          </rPr>
          <t>Eckman, Karin:</t>
        </r>
        <r>
          <rPr>
            <sz val="9"/>
            <rFont val="Tahoma"/>
            <family val="2"/>
            <charset val="1"/>
          </rPr>
          <t xml:space="preserve">
Leave as $9,815 per K Reer</t>
        </r>
      </text>
    </comment>
    <comment ref="DL31" authorId="0" shapeId="0" xr:uid="{DF198636-CA80-4142-9C94-98871E6CEF42}">
      <text>
        <r>
          <rPr>
            <b/>
            <sz val="9"/>
            <rFont val="Tahoma"/>
            <family val="2"/>
            <charset val="1"/>
          </rPr>
          <t>Eckman, Karin:</t>
        </r>
        <r>
          <rPr>
            <sz val="9"/>
            <rFont val="Tahoma"/>
            <family val="2"/>
            <charset val="1"/>
          </rPr>
          <t xml:space="preserve">
Leave as $9,815 per K Reer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Eckman, Karin</author>
  </authors>
  <commentList>
    <comment ref="P32" authorId="0" shapeId="0" xr:uid="{D907E9C9-8403-4989-BAED-467B3B4C7C1E}">
      <text>
        <r>
          <rPr>
            <b/>
            <sz val="9"/>
            <rFont val="Tahoma"/>
            <family val="2"/>
          </rPr>
          <t>Eckman, Karin:</t>
        </r>
        <r>
          <rPr>
            <sz val="9"/>
            <rFont val="Tahoma"/>
            <family val="2"/>
          </rPr>
          <t xml:space="preserve">
Plus $1.544 spend 202202 plus $4M for IEDR PH1 per Z Miller 202203</t>
        </r>
      </text>
    </comment>
  </commentList>
</comments>
</file>

<file path=xl/sharedStrings.xml><?xml version="1.0" encoding="utf-8"?>
<sst xmlns="http://schemas.openxmlformats.org/spreadsheetml/2006/main" count="10688" uniqueCount="1099">
  <si>
    <t>2025-2029 Construction Forecast</t>
  </si>
  <si>
    <t>INSTALLATION W/ AFUDC</t>
  </si>
  <si>
    <t>(with AFUDC &amp; Inflation adjustment)</t>
  </si>
  <si>
    <t>(000)</t>
  </si>
  <si>
    <t>Proposed Capital Expenditures</t>
  </si>
  <si>
    <t>2025-2029 Proposed Budget Total</t>
  </si>
  <si>
    <t>Rate Year (July 1, 2025 - June 30, 2026)</t>
  </si>
  <si>
    <r>
      <t>2025 Proposed Budget (1</t>
    </r>
    <r>
      <rPr>
        <b/>
        <vertAlign val="superscript"/>
        <sz val="8"/>
        <rFont val="Arial"/>
        <family val="2"/>
      </rPr>
      <t>st</t>
    </r>
    <r>
      <rPr>
        <b/>
        <sz val="8"/>
        <rFont val="Arial"/>
        <family val="2"/>
      </rPr>
      <t xml:space="preserve"> Half)</t>
    </r>
  </si>
  <si>
    <r>
      <t>2025 Proposed Budget (2</t>
    </r>
    <r>
      <rPr>
        <b/>
        <vertAlign val="superscript"/>
        <sz val="8"/>
        <rFont val="Arial"/>
        <family val="2"/>
      </rPr>
      <t>nd</t>
    </r>
    <r>
      <rPr>
        <b/>
        <sz val="8"/>
        <rFont val="Arial"/>
        <family val="2"/>
      </rPr>
      <t xml:space="preserve"> Half)</t>
    </r>
  </si>
  <si>
    <t>2025 Proposed Budget</t>
  </si>
  <si>
    <r>
      <t>2026 Proposed Budget (1</t>
    </r>
    <r>
      <rPr>
        <b/>
        <vertAlign val="superscript"/>
        <sz val="8"/>
        <rFont val="Arial"/>
        <family val="2"/>
      </rPr>
      <t>st</t>
    </r>
    <r>
      <rPr>
        <b/>
        <sz val="8"/>
        <rFont val="Arial"/>
        <family val="2"/>
      </rPr>
      <t xml:space="preserve"> Half)</t>
    </r>
  </si>
  <si>
    <r>
      <t>2026 Proposed Budget (2</t>
    </r>
    <r>
      <rPr>
        <b/>
        <vertAlign val="superscript"/>
        <sz val="8"/>
        <rFont val="Arial"/>
        <family val="2"/>
      </rPr>
      <t>nd</t>
    </r>
    <r>
      <rPr>
        <b/>
        <sz val="8"/>
        <rFont val="Arial"/>
        <family val="2"/>
      </rPr>
      <t xml:space="preserve"> Half)</t>
    </r>
  </si>
  <si>
    <t>2026 Proposed Budget</t>
  </si>
  <si>
    <t>2027 Proposed Budget</t>
  </si>
  <si>
    <t>2028 Proposed Budget</t>
  </si>
  <si>
    <t>2029 Proposed Budget</t>
  </si>
  <si>
    <t>ELECTRIC PROGRAM</t>
  </si>
  <si>
    <t>CATEGORY</t>
  </si>
  <si>
    <r>
      <t>Hydro &amp;</t>
    </r>
    <r>
      <rPr>
        <b/>
        <i/>
        <sz val="8"/>
        <rFont val="Arial"/>
        <family val="2"/>
      </rPr>
      <t xml:space="preserve"> </t>
    </r>
    <r>
      <rPr>
        <sz val="8"/>
        <rFont val="Arial"/>
        <family val="2"/>
      </rPr>
      <t>Gas Turbines</t>
    </r>
  </si>
  <si>
    <t>Transmission</t>
  </si>
  <si>
    <t>12A</t>
  </si>
  <si>
    <t>Transmission FERC</t>
  </si>
  <si>
    <t>12B</t>
  </si>
  <si>
    <t>Substations</t>
  </si>
  <si>
    <t>13A</t>
  </si>
  <si>
    <t>Substation FERC</t>
  </si>
  <si>
    <t>13B</t>
  </si>
  <si>
    <t>New Business</t>
  </si>
  <si>
    <t>Dist. Improvements</t>
  </si>
  <si>
    <t>Transformers</t>
  </si>
  <si>
    <t>Meters</t>
  </si>
  <si>
    <t>Storm</t>
  </si>
  <si>
    <t>Total PSC Electric Program (excludes FERC)</t>
  </si>
  <si>
    <t>GAS PROGRAM</t>
  </si>
  <si>
    <t>Production</t>
  </si>
  <si>
    <t>Regulator Stations</t>
  </si>
  <si>
    <t>Total PSC Gas Program</t>
  </si>
  <si>
    <t>COMMON PROGRAM</t>
  </si>
  <si>
    <t>Land &amp; Buildings</t>
  </si>
  <si>
    <t>Office Equipment</t>
  </si>
  <si>
    <t>Operational Technology</t>
  </si>
  <si>
    <t>4230/4235</t>
  </si>
  <si>
    <t>Hardware &amp; Software</t>
  </si>
  <si>
    <t>4222/4220</t>
  </si>
  <si>
    <t>Security</t>
  </si>
  <si>
    <t>Tools</t>
  </si>
  <si>
    <t>Communication</t>
  </si>
  <si>
    <t>Transportation</t>
  </si>
  <si>
    <t>Total PSC Common Program</t>
  </si>
  <si>
    <t xml:space="preserve">TOTAL PSC ADDITIONS </t>
  </si>
  <si>
    <t>TOTAL PSC REMOVALS</t>
  </si>
  <si>
    <t xml:space="preserve">SUBTOTAL PSC CAPITAL </t>
  </si>
  <si>
    <t>FERC ADDITIONS</t>
  </si>
  <si>
    <t>FERC REMOVALS</t>
  </si>
  <si>
    <t>CORPORATE TOTAL</t>
  </si>
  <si>
    <t>Retirements</t>
  </si>
  <si>
    <t>W/ INFLATION</t>
  </si>
  <si>
    <t>No Inflation</t>
  </si>
  <si>
    <t>Total</t>
  </si>
  <si>
    <t>Hydro &amp; Gas Turbines (11)</t>
  </si>
  <si>
    <t>Transmission (12)</t>
  </si>
  <si>
    <t>Substation (13)</t>
  </si>
  <si>
    <t xml:space="preserve">Substation FERC </t>
  </si>
  <si>
    <t>New Business (14)</t>
  </si>
  <si>
    <t>Distribution Improvements (15)</t>
  </si>
  <si>
    <t>Transformers (16)</t>
  </si>
  <si>
    <t>Meters (17)</t>
  </si>
  <si>
    <t>Storm (19)</t>
  </si>
  <si>
    <t>Transmission (22)</t>
  </si>
  <si>
    <t>Regulator Stations (23)</t>
  </si>
  <si>
    <t>New Business (24)</t>
  </si>
  <si>
    <t>Distribution Improvements (25)</t>
  </si>
  <si>
    <t>Meters (27)</t>
  </si>
  <si>
    <t>Total Gas Program</t>
  </si>
  <si>
    <t>Lands and Buildings (41)</t>
  </si>
  <si>
    <t>Office Equipment (4210)</t>
  </si>
  <si>
    <t>OT (4230/4235)</t>
  </si>
  <si>
    <t>Hardware &amp; Software (4220 &amp; 4222)</t>
  </si>
  <si>
    <t>Security (4240)</t>
  </si>
  <si>
    <t>Tools (43)</t>
  </si>
  <si>
    <t>Communications (44)</t>
  </si>
  <si>
    <t>Transportation (45)</t>
  </si>
  <si>
    <t>Total Common Program</t>
  </si>
  <si>
    <t>TOTAL PSC CAPITAL INVESTMENTS</t>
  </si>
  <si>
    <t>TOTAL CAPITAL INVESTMENTS</t>
  </si>
  <si>
    <t>CENTRAL HUDSON GAS &amp; ELECTRIC CORPORATION</t>
  </si>
  <si>
    <t>with AFUDC &amp; Inflation</t>
  </si>
  <si>
    <t>CAPITAL PROGRAM  - TOTAL</t>
  </si>
  <si>
    <t>CAPITAL PROGRAM (ADDITIONS) - TOTAL</t>
  </si>
  <si>
    <t>($000)</t>
  </si>
  <si>
    <t>Rate Year</t>
  </si>
  <si>
    <t>7/1/2025 -</t>
  </si>
  <si>
    <t>TOTAL</t>
  </si>
  <si>
    <t>ELECTRIC</t>
  </si>
  <si>
    <t>FERC TRANSMISSION</t>
  </si>
  <si>
    <t>GAS</t>
  </si>
  <si>
    <t>COMMON</t>
  </si>
  <si>
    <t>CAPITAL PROGRAM (REMOVALS) - TOTAL</t>
  </si>
  <si>
    <t>CAPITAL PROGRAM (ADDITIONS + REMOVALS) - TOTAL</t>
  </si>
  <si>
    <t>CAPITAL PROGRAM - ELECTRIC</t>
  </si>
  <si>
    <t>DESCRIPTION</t>
  </si>
  <si>
    <t>6/30/2026</t>
  </si>
  <si>
    <t>CATEGORY 11</t>
  </si>
  <si>
    <t>HYDRO &amp; GAS TURBINES</t>
  </si>
  <si>
    <t>CATEGORY 12A</t>
  </si>
  <si>
    <t>TRANSMISSION</t>
  </si>
  <si>
    <t>CATEGORY 12B</t>
  </si>
  <si>
    <t>CATEGORY 13</t>
  </si>
  <si>
    <t>SUBSTATION</t>
  </si>
  <si>
    <t>CATEGORY 14</t>
  </si>
  <si>
    <t>NEW BUSINESS</t>
  </si>
  <si>
    <t>CATEGORY 15</t>
  </si>
  <si>
    <t>DISTRIBUTION IMPROVEMENTS</t>
  </si>
  <si>
    <t>CATEGORY 16</t>
  </si>
  <si>
    <t>TRANSFORMERS</t>
  </si>
  <si>
    <t>CATEGORY 17</t>
  </si>
  <si>
    <t>METERS</t>
  </si>
  <si>
    <t>CATEGORY 19</t>
  </si>
  <si>
    <t>STORM</t>
  </si>
  <si>
    <t>REMOVALS</t>
  </si>
  <si>
    <t>ELECTRIC REMOVALS</t>
  </si>
  <si>
    <t>CAPITAL PROGRAM - GAS</t>
  </si>
  <si>
    <t>CATEGORY 22</t>
  </si>
  <si>
    <t>CATEGORY 23</t>
  </si>
  <si>
    <t>REGULATOR STATIONS</t>
  </si>
  <si>
    <t>CATEGORY 24</t>
  </si>
  <si>
    <t>CATEGORY 25</t>
  </si>
  <si>
    <t>CATEGORY 27</t>
  </si>
  <si>
    <t>GAS REMOVALS</t>
  </si>
  <si>
    <t>CAPITAL PROGRAM - COMMON</t>
  </si>
  <si>
    <t>CATEGORY 41</t>
  </si>
  <si>
    <t>LAND AND BUILDINGS</t>
  </si>
  <si>
    <t>CATEGORY 4210</t>
  </si>
  <si>
    <t>OFFICE EQUIPMENT</t>
  </si>
  <si>
    <t>CATEGORY 4230/4235</t>
  </si>
  <si>
    <t>OPERATIONAL TECHNOLOGY</t>
  </si>
  <si>
    <t>CATEGORY 4220/4222</t>
  </si>
  <si>
    <t>HARDWARE &amp; SOFTWARE</t>
  </si>
  <si>
    <t>CATEGORY 4240</t>
  </si>
  <si>
    <t>SECURITY</t>
  </si>
  <si>
    <t>CATEGORY 43</t>
  </si>
  <si>
    <t>TOOLS</t>
  </si>
  <si>
    <t>CATEGORY 44</t>
  </si>
  <si>
    <t xml:space="preserve">COMMUNICATION </t>
  </si>
  <si>
    <t>CATEGORY 45</t>
  </si>
  <si>
    <t>TRANSPORTATION</t>
  </si>
  <si>
    <t>COMMON REMOVALS</t>
  </si>
  <si>
    <t>Non Discretionary</t>
  </si>
  <si>
    <t>Maintain System Standards</t>
  </si>
  <si>
    <t>Discretionary</t>
  </si>
  <si>
    <t>Y</t>
  </si>
  <si>
    <t>RAW $ W/O AFUDC, Inflation</t>
  </si>
  <si>
    <t>AFUDC</t>
  </si>
  <si>
    <t>W/ Inflation &amp; AFUDC</t>
  </si>
  <si>
    <t>N</t>
  </si>
  <si>
    <t>CAT.</t>
  </si>
  <si>
    <t>Funding Project</t>
  </si>
  <si>
    <t>Description</t>
  </si>
  <si>
    <t>Discretion Level</t>
  </si>
  <si>
    <t>Investment Type</t>
  </si>
  <si>
    <t>Preliminary In-Service Date</t>
  </si>
  <si>
    <t>2024</t>
  </si>
  <si>
    <t>2025 Proposed Budget (1st Half)</t>
  </si>
  <si>
    <t>2025 Proposed Budget (2nd Half)</t>
  </si>
  <si>
    <t>2026 Proposed Budget (1st Half)</t>
  </si>
  <si>
    <t>2026 Proposed Budget (2nd Half)</t>
  </si>
  <si>
    <t>5-Year Total</t>
  </si>
  <si>
    <t>11</t>
  </si>
  <si>
    <t>1-1121-00-18</t>
  </si>
  <si>
    <t>Sturgeon Drucks case repair</t>
  </si>
  <si>
    <t>Daily Operations</t>
  </si>
  <si>
    <t>Dashville Hydrogen Fan Upgrade</t>
  </si>
  <si>
    <t>Compliance</t>
  </si>
  <si>
    <t>High Falls Hoist Replacement</t>
  </si>
  <si>
    <t>Sturgeon Pool_Stator Heating Elements</t>
  </si>
  <si>
    <t>Risk Reduction</t>
  </si>
  <si>
    <t>1-1122-00-18</t>
  </si>
  <si>
    <t>Dashville Rubber Gate  Replacement &amp; Headgates</t>
  </si>
  <si>
    <t>Reliability</t>
  </si>
  <si>
    <t>Dashvile Concrete Reinforcement on Spillway</t>
  </si>
  <si>
    <t>Infrastructure</t>
  </si>
  <si>
    <t>Dashville Pond Control System</t>
  </si>
  <si>
    <t>Customer Benefit</t>
  </si>
  <si>
    <t>Sturgeon Pool Major Overhaul Unit#2 (Revised Estimate)</t>
  </si>
  <si>
    <t>Sturgeon Pool Major Overhaul Unit#3 (Revised Estimate)</t>
  </si>
  <si>
    <t xml:space="preserve">High Falls Limitorque Replacement </t>
  </si>
  <si>
    <t>Time Based Replacements</t>
  </si>
  <si>
    <t>Sturgeon Pool Minor Upgrades Unit#1</t>
  </si>
  <si>
    <t xml:space="preserve">High Falls Battery Relacement </t>
  </si>
  <si>
    <t>Dashville Concrete Pad</t>
  </si>
  <si>
    <t>Sturgeon Pool Dam Camera System</t>
  </si>
  <si>
    <t>High Falls Trash Rake Upgrade</t>
  </si>
  <si>
    <t>Dashville Major Overhaul #1</t>
  </si>
  <si>
    <t>Dashville Major Overhaul #2</t>
  </si>
  <si>
    <t xml:space="preserve">Dashville Staircase to Bottom Door </t>
  </si>
  <si>
    <t>Dashville Walkway over Tailrace</t>
  </si>
  <si>
    <t>Dashville Facility Camera System</t>
  </si>
  <si>
    <t>Sturgeon Pool Remote Start</t>
  </si>
  <si>
    <t>Dashville Remote Start</t>
  </si>
  <si>
    <t>Sturgeon Pool Relay Protection / Breakers</t>
  </si>
  <si>
    <t>Sturgeon Pool Replace Toe of Dam</t>
  </si>
  <si>
    <t>Upgrade Excitation Systems at all Sites</t>
  </si>
  <si>
    <t>Sturgeon Pool Retaining Wall Penstock</t>
  </si>
  <si>
    <t>Hydro SCADA - New Com Link</t>
  </si>
  <si>
    <t>Sturgeon Pool Tailrace Gates</t>
  </si>
  <si>
    <t>Sturgeon Pool Southern Wall Foundation Reinforcement</t>
  </si>
  <si>
    <t>Sturgeon Pool Coating System for inside penstocks</t>
  </si>
  <si>
    <t>Sturgeon Pool Syphon Pit Redesign (TBD)</t>
  </si>
  <si>
    <t>High Falls Facility Camera System</t>
  </si>
  <si>
    <t>Miscellaneous Minor Hydro projects</t>
  </si>
  <si>
    <t>Various</t>
  </si>
  <si>
    <t xml:space="preserve">1-1131-00-18  </t>
  </si>
  <si>
    <t>Retirement of S. Cairo</t>
  </si>
  <si>
    <t>x -Retire</t>
  </si>
  <si>
    <t>Retirement of Coxsackie</t>
  </si>
  <si>
    <t>Emergent Projects</t>
  </si>
  <si>
    <t>Subtotal - Electric Production</t>
  </si>
  <si>
    <t>High Priority Replacements (Various)</t>
  </si>
  <si>
    <t>On-Going</t>
  </si>
  <si>
    <t xml:space="preserve">            FV Line Indian Lake Crossing - Eversource</t>
  </si>
  <si>
    <t>Future</t>
  </si>
  <si>
    <t xml:space="preserve">            115kV DW Line - West Balmville WN / 4012 Underbuild</t>
  </si>
  <si>
    <t>Transmission Minor Projects</t>
  </si>
  <si>
    <t>Electric Transmission Structure Coating Program</t>
  </si>
  <si>
    <t>MG and GK Line 115kV Upgrade ( Modena - Kerhonkson)</t>
  </si>
  <si>
    <t>FK Line 115kv Upgrade (Kerhonkson - High Falls)</t>
  </si>
  <si>
    <t>P Line 115kV Upgrade (High Falls - Sturgeon Pool)</t>
  </si>
  <si>
    <t>ROW Repair Project (Deficiencies)</t>
  </si>
  <si>
    <t>On-going</t>
  </si>
  <si>
    <t>Honk Falls Substation Tie-in (Kerhonkson Autotransformers)</t>
  </si>
  <si>
    <t>ACSR Conductor Replacement Program, FV - Part 102C</t>
  </si>
  <si>
    <t>Knapps Corners Substation Tie-in (115kV KB &amp; SK Lines)</t>
  </si>
  <si>
    <t>Trap Rock Substation Tie-in and TR Line retirement</t>
  </si>
  <si>
    <t>69kV KM Line Rebuild - Knapps to Myers - 102</t>
  </si>
  <si>
    <t>SB Line: New 115kV Line - Hurley Ave. to Saugerties - Article VII: 11.11 miles</t>
  </si>
  <si>
    <t>H Line: New 115kV Line - Saugerties to N.Catskill - Article VII: 12.25 miles</t>
  </si>
  <si>
    <t>HG Line: New 69kV Line - Honk Fallls to Neversink - Part 102C</t>
  </si>
  <si>
    <t>Retirement of O &amp; OB Line Section from Dashville Tap to Ohioville</t>
  </si>
  <si>
    <t>Q Line: New 115kV Line - Pleasant Valley - Rhinebeck</t>
  </si>
  <si>
    <t>Removal of SD / SJ and WM Tap Lines</t>
  </si>
  <si>
    <t>69kV GM Line: Retirement of Clinton Avenue Tap Section</t>
  </si>
  <si>
    <t>115kV SK Line Rebuild</t>
  </si>
  <si>
    <t>115kV 5 Line Rebuild</t>
  </si>
  <si>
    <t>115kV NC Line Rebuild - FERC AOC Project</t>
  </si>
  <si>
    <t>115kV CN Line Rebuild</t>
  </si>
  <si>
    <t>NW Line 345/115/69 Station Connection &amp; 1.2 Mile NW Line 115kV Rebuild</t>
  </si>
  <si>
    <t>Subtotal - Electric Transmission</t>
  </si>
  <si>
    <t>1-1311-00-18</t>
  </si>
  <si>
    <t>Substation Minor Projects</t>
  </si>
  <si>
    <t>Ongoing</t>
  </si>
  <si>
    <t>1-1312-05-18</t>
  </si>
  <si>
    <t xml:space="preserve">Substation Battery Replacement </t>
  </si>
  <si>
    <t>1-1312-99-19</t>
  </si>
  <si>
    <t>Coxsackie - DEC Peaker Regulation Project (Transformer Only) (1-1312-99-19)</t>
  </si>
  <si>
    <t>Greenfield Rd. - Substation Upgrade (Reuse Kerhonkson &amp; Modena Transformers) (1-1312-99-19)</t>
  </si>
  <si>
    <t>Merritt Park PLC Replacement (1-1312-99-19)</t>
  </si>
  <si>
    <t>New Baltimore Upgrade &amp; DEC Peaker (12MVA XFMR, Relays, 15kV BKRS, D-VAR) (1-1312-99-19)</t>
  </si>
  <si>
    <t>South Cairo - DEC Peaker Regulation Project (D-VAR &amp; Transformer) (1-1312-99-19)</t>
  </si>
  <si>
    <t>Westerlo - Close FW-1500-NW Breaker (Part of D-VAR Project)</t>
  </si>
  <si>
    <t>Lincoln Park - Relay Upgrade &amp; BRP (115 kV - LR-1219-HP, HP-1318) (1-1312-99-19)</t>
  </si>
  <si>
    <t>Milan PLC Replacement (Strain Bus Replacements, EP 2023-003) (1-1312-99-19)</t>
  </si>
  <si>
    <t>Mobile Switchgear (1-1312-99-19)</t>
  </si>
  <si>
    <t>Neversink (15 kV - W-1128, CKT-391) (1-1312-99-19) BRP</t>
  </si>
  <si>
    <t>P Line Moved to 115kV Bus (Sturgeon Pool) (1-1312-99-19)</t>
  </si>
  <si>
    <t>Terminal Upgrade Work for 115kV  Loop (High Falls) (1-1312-99-19)</t>
  </si>
  <si>
    <t>Tinkertown - Replace 7022, 7025 Risers (EP 2023-02) (1-1312-99-19)</t>
  </si>
  <si>
    <t>East Walden Relay Upgrade (1-1312-99-19) ESPIP</t>
  </si>
  <si>
    <t>Fishkill Plains Relay Upgrade (1-1312-99-19) ESPIP</t>
  </si>
  <si>
    <t>Grid Mod - Multiple Substations (1-1312-99-19)</t>
  </si>
  <si>
    <t>Highland Relay Upgrade (1-1312-99-19) ESPIP</t>
  </si>
  <si>
    <t>Maybrook Transformer Upgrades (1-1312-99-19)</t>
  </si>
  <si>
    <t>Millerton Relay Upgrade (1-1312-99-19) ESPIP</t>
  </si>
  <si>
    <t>North Chelsea PLC Replacement (1-1312-99-19)</t>
  </si>
  <si>
    <t>Reynolds Hill Relay Upgrade (1-1312-99-19) ESPIP</t>
  </si>
  <si>
    <t>Sand Dock - Add Breaker For Tilcon (1-1312-99-19)</t>
  </si>
  <si>
    <t>Todd Hill Relay Upgrade (1-1312-99-19) ESPIP</t>
  </si>
  <si>
    <t>Wiccopee Relay Upgrade (1-1312-99-19) ESPIP</t>
  </si>
  <si>
    <t>Barnegat Relay Upgrade (1-1312-99-19) ESPIP</t>
  </si>
  <si>
    <t>Converse Street Relay Upgrade, Switchgear, Transformer, RTU Replacements (1-1312-99-19)</t>
  </si>
  <si>
    <t>Dashville Relay Upgrade (1-1312-99-19) ESPIP</t>
  </si>
  <si>
    <t>East Kingston PLC Replacement (1-1312-99-19)</t>
  </si>
  <si>
    <t>Neversink Relay Upgrade (1-1312-99-19) ESPIP</t>
  </si>
  <si>
    <t xml:space="preserve">Pulvers T#1 69-13.8kV Replacement (EP 2022-013) (1-1312-99-19) </t>
  </si>
  <si>
    <t>Sand Dock Relay Upgrade (1-1312-99-19) ESPIP</t>
  </si>
  <si>
    <t>Myers Corners Switchgear Upgrade &amp; 69kV Breaker TV-399-KM Repl (1-1312-99-19)</t>
  </si>
  <si>
    <t>Ancram Replacement from EC Spare, Replace EC Spare (1 Phase 34.5/13.8kV) (1-1312-99-19)</t>
  </si>
  <si>
    <t>Galeville PLC Replacement (1-1312-99-19)</t>
  </si>
  <si>
    <t>Montgomery St. 14kV Switchgear Upgrade (1-1312-99-19)</t>
  </si>
  <si>
    <t>Saugerties PLC Replacement (1-1312-99-19)</t>
  </si>
  <si>
    <t>Smithfield Relay Modernization (1-1312-99-19)</t>
  </si>
  <si>
    <t>Westerlo BM85 RTU Replacement (1-1312-99-19)</t>
  </si>
  <si>
    <t>Sand Dock (15 kV - 10 Breakers) (1-1312-99-19) BRP</t>
  </si>
  <si>
    <t>Spackenkill PLC Replacement (1-1312-99-19)</t>
  </si>
  <si>
    <t>Tinkertown T#1 &amp; T#2 Replacements (EP 2023-02) (1-1312-99-19)</t>
  </si>
  <si>
    <t>Tioronda Switchgear Replacement (1-1312-99-19)</t>
  </si>
  <si>
    <t>Balmville - Retire Substation (1-1312-99-19)</t>
  </si>
  <si>
    <t>Retirement</t>
  </si>
  <si>
    <t>Clinton Ave. - Retire Substation (1-1312-99-19)</t>
  </si>
  <si>
    <t>South Wall Street - Retire Substation (EP 2023-003) (1-1312-99-19)</t>
  </si>
  <si>
    <t>Forgebrook Substation Rebuild (1-1312-99-19) ESPIP</t>
  </si>
  <si>
    <t>Hibernia (69 kV - E-972) (1-1312-99-19) BRP</t>
  </si>
  <si>
    <t>Hurley Avenue - 115-13.8 kV 13.4/17.9/22.4 MVA Transformer &amp; Switchgear (1-1312-99-19)</t>
  </si>
  <si>
    <t>Jansen Avenue Substation Upgrade, GE Harris RTU Replacement, BRP (15 kV - 9 Breakers) (1-1312-99-19)</t>
  </si>
  <si>
    <t>Lawrenceville Relay Upgrade (1-1312-99-19) ESPIP</t>
  </si>
  <si>
    <t>Reynolds Hill (15 kV - TD-6001, TD-6005) - Evaluate Switchgear Purchase (1-1312-99-19) BRP</t>
  </si>
  <si>
    <t>Rock Tavern 115 kV Relay Upgrade (1-1312-99-19) ESPIP</t>
  </si>
  <si>
    <t>Shenandoah Relay Upgrade, BRP (15 kV - 25 Breakers) (1-1312-99-19)</t>
  </si>
  <si>
    <t>1-1312-98-19</t>
  </si>
  <si>
    <t>345kV Switch Replacement Program (1-1312-98-19)</t>
  </si>
  <si>
    <t>115kV Switch Replacement Program (1-1312-98-19)</t>
  </si>
  <si>
    <t>Kerhonkson 115/69kV Autotransformers Phase 1 (1 - 56MVA) (1-1312-98-19)</t>
  </si>
  <si>
    <t>Pot Heads - East Chelsea (1-1312-98-19)</t>
  </si>
  <si>
    <t>Pot Heads - West Danskammer (1-1312-98-19)</t>
  </si>
  <si>
    <t>Kerhonkson 115/69kV Autotransformers Phase 2 (1 - 56MVA) (Remove 61850) (1-1312-98-19)</t>
  </si>
  <si>
    <t>Hurley Ave. 345kV Relay Upgrade (1-1312-98-19) ESPIP</t>
  </si>
  <si>
    <t>Rock Tavern 345kV 311 Line A2 Relay Upgrade (1-1312-98-19) ESPIP</t>
  </si>
  <si>
    <t>Roseton 345kV 311 Line A2 Relay Upgrade (1-1312-98-19) ESPIP</t>
  </si>
  <si>
    <t>Pleasant Valley 115kV Modernization (Package Sub &amp; Relays) (1-1312-98-19)</t>
  </si>
  <si>
    <t>Rock Tavern 345kV Relay Upgrade (1-1312-98-19) ESPIP</t>
  </si>
  <si>
    <t>Roseton 345kV Relay Upgrade (1-1312-98-19) ESPIP</t>
  </si>
  <si>
    <t>1-1312-31-15</t>
  </si>
  <si>
    <t>1-1312-52-17</t>
  </si>
  <si>
    <t>1-1312-52-16</t>
  </si>
  <si>
    <t>Subtotal - Electric Substation</t>
  </si>
  <si>
    <t>1-1412-00-18</t>
  </si>
  <si>
    <t>Tariff</t>
  </si>
  <si>
    <t>Bellefield (2024-)</t>
  </si>
  <si>
    <t>Cresco (2026)</t>
  </si>
  <si>
    <t>Hudson Heritage (2026)</t>
  </si>
  <si>
    <t>Coeymans Industrial Park (2025)</t>
  </si>
  <si>
    <t>Unidentified warehouse, production</t>
  </si>
  <si>
    <t>1-141L-01-08</t>
  </si>
  <si>
    <t>Elec. N.B. Overhead - Blanket</t>
  </si>
  <si>
    <t>1-142L-02-08</t>
  </si>
  <si>
    <t>Elec. &amp; Gas Comb. URD - Blanket</t>
  </si>
  <si>
    <t>1-143L-03-08</t>
  </si>
  <si>
    <t>Elec. URD - Blanket</t>
  </si>
  <si>
    <t>Subtotal - Electric New Business</t>
  </si>
  <si>
    <t>1-151L-01-08</t>
  </si>
  <si>
    <t>Distribution Improvement Blankets (15BL-01)</t>
  </si>
  <si>
    <t xml:space="preserve">Ongoing </t>
  </si>
  <si>
    <t>1-152L-02-08</t>
  </si>
  <si>
    <t>Relocation Blankets (15BL-02)</t>
  </si>
  <si>
    <t>1-1511-00-18</t>
  </si>
  <si>
    <t>Distribution Improvement Minors (1511-0X)</t>
  </si>
  <si>
    <t>1-1521-00-18</t>
  </si>
  <si>
    <t>Distribution Improvement Conversions (1521-0X)</t>
  </si>
  <si>
    <t>1-1531-00-18</t>
  </si>
  <si>
    <t>Road/Bridge Rebuild Relocation Projects (1531-0X)</t>
  </si>
  <si>
    <t>1-1551-01-18</t>
  </si>
  <si>
    <t>CATV Make-ready</t>
  </si>
  <si>
    <t>1-1551-04-19</t>
  </si>
  <si>
    <t>Overhead Secondary Replacement Program</t>
  </si>
  <si>
    <t>1-1551-08-18</t>
  </si>
  <si>
    <t>Distribution Pole Replacement Program</t>
  </si>
  <si>
    <t>10461</t>
  </si>
  <si>
    <t>Distribution Automation - Other</t>
  </si>
  <si>
    <t>1-1551-19-18</t>
  </si>
  <si>
    <t>Distribution Automation - Major Program</t>
  </si>
  <si>
    <t>1-1551-02-18</t>
  </si>
  <si>
    <t>Distribution Improvement (1551-0X) - Thermal / Voltage</t>
  </si>
  <si>
    <t>Growth</t>
  </si>
  <si>
    <t>1-1551-10-18</t>
  </si>
  <si>
    <t>Distribution Improvement (1551-0X) - Reliability</t>
  </si>
  <si>
    <t>1-1551-18-18</t>
  </si>
  <si>
    <t>CEMI/Worst Circuit Reliability Program</t>
  </si>
  <si>
    <t>10404</t>
  </si>
  <si>
    <t>Resiliency Program</t>
  </si>
  <si>
    <t>1-1551-03-18</t>
  </si>
  <si>
    <t>Distribution Improvement (1551-0X) - Operating/ Infrastructure Condition</t>
  </si>
  <si>
    <t>10440</t>
  </si>
  <si>
    <t>5kV Aerial Cable Replacement Program</t>
  </si>
  <si>
    <t>1-1551-11-18</t>
  </si>
  <si>
    <t>Copper Wire Replacement Program</t>
  </si>
  <si>
    <t>1-1551-12-18</t>
  </si>
  <si>
    <t>4800 V Conversion/Infrastructure Program</t>
  </si>
  <si>
    <t>1-1551-15-18</t>
  </si>
  <si>
    <t>Network Cable and Equipment</t>
  </si>
  <si>
    <t>10462</t>
  </si>
  <si>
    <t>Secondary Network Upgrade Program (All Districts)</t>
  </si>
  <si>
    <t>1-1551-16-18</t>
  </si>
  <si>
    <t>URD replacement</t>
  </si>
  <si>
    <t>10181</t>
  </si>
  <si>
    <t>CAT 15 - Sub Circuit Exits</t>
  </si>
  <si>
    <t>Storm Hardening</t>
  </si>
  <si>
    <t>Subtotal - Electric Distribution Improvements</t>
  </si>
  <si>
    <t>1-1611-00-08</t>
  </si>
  <si>
    <t>Transformers - New Business</t>
  </si>
  <si>
    <t>1-1621-00-08</t>
  </si>
  <si>
    <t>Capacitors</t>
  </si>
  <si>
    <t>1-1631-00-08</t>
  </si>
  <si>
    <t>Regulators</t>
  </si>
  <si>
    <t>Subtotal - Electric Transformers</t>
  </si>
  <si>
    <t>1-1711-00-08</t>
  </si>
  <si>
    <t>X041A - Special Meter Installations</t>
  </si>
  <si>
    <t>1-1721-00-08</t>
  </si>
  <si>
    <t>X042A - Instrument Transformers</t>
  </si>
  <si>
    <t>1-1721-00-09</t>
  </si>
  <si>
    <t>X043A - Electric Meters</t>
  </si>
  <si>
    <t>1-1731-00-08</t>
  </si>
  <si>
    <t>AMI Pilot</t>
  </si>
  <si>
    <t>Subtotal - Electric Meters</t>
  </si>
  <si>
    <t>10524</t>
  </si>
  <si>
    <t>Subtotal - Storm</t>
  </si>
  <si>
    <t>Total - Electric</t>
  </si>
  <si>
    <t>REMOVAL $ W/O INFLATION</t>
  </si>
  <si>
    <t>REMOVAL $ W/ INFLATION</t>
  </si>
  <si>
    <t>Central Hudson Gas &amp; Electric Corporation</t>
  </si>
  <si>
    <t>Construction Work in Progress</t>
  </si>
  <si>
    <t>Electric Plant</t>
  </si>
  <si>
    <t>Electric Department</t>
  </si>
  <si>
    <t>Actuals</t>
  </si>
  <si>
    <t>CWIP first of month</t>
  </si>
  <si>
    <t>Dec. 31</t>
  </si>
  <si>
    <t>Jan. 31</t>
  </si>
  <si>
    <t>Feb. 28</t>
  </si>
  <si>
    <t>Mar. 31</t>
  </si>
  <si>
    <t>Apr. 30</t>
  </si>
  <si>
    <t>May 31</t>
  </si>
  <si>
    <t>June 30</t>
  </si>
  <si>
    <t>July 31</t>
  </si>
  <si>
    <t>Aug. 31</t>
  </si>
  <si>
    <t>Sept. 30</t>
  </si>
  <si>
    <t>Oct. 31</t>
  </si>
  <si>
    <t>Nov. 30</t>
  </si>
  <si>
    <t>Hydro Production</t>
  </si>
  <si>
    <t>Other Production</t>
  </si>
  <si>
    <t>Dist. New Bus</t>
  </si>
  <si>
    <t>Dist. Improv</t>
  </si>
  <si>
    <t>Dist. Transformers</t>
  </si>
  <si>
    <t>Dist. Meters</t>
  </si>
  <si>
    <t>General Plant</t>
  </si>
  <si>
    <t>Non-Depreciable</t>
  </si>
  <si>
    <t>Construction Expenditures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</si>
  <si>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</si>
  <si>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</si>
  <si>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</si>
  <si>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</si>
  <si>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</si>
  <si>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</si>
  <si>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</si>
  <si>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</si>
  <si>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</si>
  <si>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</si>
  <si>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</si>
  <si>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</si>
  <si>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Plant Additions</t>
  </si>
  <si>
    <t>CWIP 13 Month AVG</t>
  </si>
  <si>
    <t>W/O AFUDC, Inflattion</t>
  </si>
  <si>
    <t>W/ Inflation</t>
  </si>
  <si>
    <t>2-2211-00-18</t>
  </si>
  <si>
    <t>Cathodic Test Stations</t>
  </si>
  <si>
    <t>Transmission ROW Capital Improvements</t>
  </si>
  <si>
    <t>2-2212-00-18</t>
  </si>
  <si>
    <t>AH Line Zinc Ribbon Installations (H&amp;SB coordination)</t>
  </si>
  <si>
    <t>Class Location Line Valves (AH9A,17A,20A)</t>
  </si>
  <si>
    <t>Remote Operated Valves</t>
  </si>
  <si>
    <t>AH Line Valve Replacements (AH2,3,4,5,6,7,9,15,16)</t>
  </si>
  <si>
    <t>Gate Station PLC Replacements</t>
  </si>
  <si>
    <t>TP Line Identifed Segment Replacements (1,2,3,4,5.1,5.2,6,7,8,9)</t>
  </si>
  <si>
    <t>TPC Line Relocation</t>
  </si>
  <si>
    <t>Poughkeepsie Receival MP/TP Interconnect</t>
  </si>
  <si>
    <t>Subtotal Gas Tranmission</t>
  </si>
  <si>
    <t>2-2311-00-18</t>
  </si>
  <si>
    <t>Station Retirements</t>
  </si>
  <si>
    <t xml:space="preserve"> </t>
  </si>
  <si>
    <t>Pressure Control Improvements</t>
  </si>
  <si>
    <t>Pressure Recording Chart Replacements</t>
  </si>
  <si>
    <t>Regulator Station SCADA Implementation</t>
  </si>
  <si>
    <t>Regulator Station Coatings</t>
  </si>
  <si>
    <t>2-2312-00-18</t>
  </si>
  <si>
    <t>Titusville Regulator Station Rebuild</t>
  </si>
  <si>
    <t>Clark St Property Purchase</t>
  </si>
  <si>
    <t>Monument Square Property Purchase</t>
  </si>
  <si>
    <t>Poughkeepsie Regulator Station Tie-Ins</t>
  </si>
  <si>
    <t>Barclay Heights Regulator Station Rebuild</t>
  </si>
  <si>
    <t>Athens Heater Installation</t>
  </si>
  <si>
    <t>Saugerties Inlet Piping &amp; Heater</t>
  </si>
  <si>
    <t>Monument Square Regulator Station Rebuild</t>
  </si>
  <si>
    <t>Clark St Regulator Station Rebuild</t>
  </si>
  <si>
    <t>South Gate Estates Property Purchase</t>
  </si>
  <si>
    <t>Mill St Heater Installation</t>
  </si>
  <si>
    <t>Glasco Regulator Station Rebuild</t>
  </si>
  <si>
    <t>Hopewell Heater Replacement</t>
  </si>
  <si>
    <t>Catskill Heater Replacement</t>
  </si>
  <si>
    <t>South Street Property Purchase</t>
  </si>
  <si>
    <t>North Cornwall Regulator Station Rebuild</t>
  </si>
  <si>
    <t>South Gate Estates Rebuild</t>
  </si>
  <si>
    <t>Cochecton Heater Installation</t>
  </si>
  <si>
    <t>Riverside Road Heater Replacement</t>
  </si>
  <si>
    <t>All Angels Hill Road Heater Replacement</t>
  </si>
  <si>
    <t>John Street Regulator Station Rebuild</t>
  </si>
  <si>
    <t>South Street Regulator Station Replacement</t>
  </si>
  <si>
    <t>Violet Avenue Regulator Station Rebuild</t>
  </si>
  <si>
    <t>Hughsonville Regulator Station Rebuild</t>
  </si>
  <si>
    <t>Blue Point Heater Installation</t>
  </si>
  <si>
    <t>Vails Gate Regulator Station Rebuild</t>
  </si>
  <si>
    <t>Vassar Farms Regulator Station Rebuild</t>
  </si>
  <si>
    <t>IBM East Fishkill Station Rebuild</t>
  </si>
  <si>
    <t>Fleetwood Drive Regulator Station Rebuild</t>
  </si>
  <si>
    <t>Middlehope Property Purchase</t>
  </si>
  <si>
    <t>Algonquin Estates Regulator Station Rebuild</t>
  </si>
  <si>
    <t>Saugerties Regulator Station Rebuild</t>
  </si>
  <si>
    <t>Marlboro Schools Regulator Station Rebuild</t>
  </si>
  <si>
    <t>Middlehope Regulator Station Rebuild</t>
  </si>
  <si>
    <t>Milton Regulator Station Replacement</t>
  </si>
  <si>
    <t>Subtotal Gas Regulator Stations</t>
  </si>
  <si>
    <t>2-2411-00-18</t>
  </si>
  <si>
    <t>GAS NB - TRADITIONAL NEW BUSINESS</t>
  </si>
  <si>
    <t>2-241L-00-06</t>
  </si>
  <si>
    <t xml:space="preserve">GAS MAINS NEW BUSINESS - SYSTEM    </t>
  </si>
  <si>
    <t>2-241L-00-08</t>
  </si>
  <si>
    <t>GAS NEW BUS LOCALS &amp; SERV BLANKETS</t>
  </si>
  <si>
    <t>2-241-00-18</t>
  </si>
  <si>
    <t>GAS NB - COMMERCIAL CONVERSIONS</t>
  </si>
  <si>
    <t>2-2431-00-18</t>
  </si>
  <si>
    <t>GAS NB - SIMPLY BETTER - RES</t>
  </si>
  <si>
    <t>Greenhaven Correctional</t>
  </si>
  <si>
    <t>Subtotal Gas New Business</t>
  </si>
  <si>
    <t>2-2551-01-18</t>
  </si>
  <si>
    <t>Corrosion Control</t>
  </si>
  <si>
    <t>2-2521-00-18</t>
  </si>
  <si>
    <t>Highway Relocation non LPP</t>
  </si>
  <si>
    <t>2-251L-01-08</t>
  </si>
  <si>
    <t>Service Replacement Blankets - Emergent</t>
  </si>
  <si>
    <t>Isolated Service Replacement Blankets</t>
  </si>
  <si>
    <t>2-251L-00-08</t>
  </si>
  <si>
    <t>Local Orders -Operational</t>
  </si>
  <si>
    <t>2-2551-02-18</t>
  </si>
  <si>
    <t>Road Rebuild - Includes Paving Proj</t>
  </si>
  <si>
    <t>2-2551-03-18</t>
  </si>
  <si>
    <t>Cast Iron Undermines</t>
  </si>
  <si>
    <t>2-2551-04-18</t>
  </si>
  <si>
    <t>Unident Leaking - Includes Active Corrosion</t>
  </si>
  <si>
    <t>Service Partial/Swing Identified DIPS</t>
  </si>
  <si>
    <t>Svce Repl Blankets DIPS</t>
  </si>
  <si>
    <t>2-2580-00-18</t>
  </si>
  <si>
    <t>2023 DIP Broadway Business District (2023 Overrun)</t>
  </si>
  <si>
    <t>2023 DIP RT299 Swartekill (2023 Overrun)</t>
  </si>
  <si>
    <t>2023 DIP Glasco Upgrade (2023 Overrun)</t>
  </si>
  <si>
    <t>2023 DIP Hillside Woodside Place (2023 Overrun)</t>
  </si>
  <si>
    <t>2023 DIP E Academy St to Broadway (2023 Overrun)</t>
  </si>
  <si>
    <t>2023 DIP Colden Park (2023 Overrun)</t>
  </si>
  <si>
    <t>2023 DIP Mountain Road (2023 Overrun)</t>
  </si>
  <si>
    <t>2023 DIP East Broadway Kingston (2023 Overrun)</t>
  </si>
  <si>
    <t>2-2581-00-18</t>
  </si>
  <si>
    <t>PN Line Evergreen South to IBM</t>
  </si>
  <si>
    <t>PN Line Phoenix Street South</t>
  </si>
  <si>
    <t>Mid Wall and Fair Street</t>
  </si>
  <si>
    <t>West Beacon</t>
  </si>
  <si>
    <t>Nbg Fullerton to West 60 PSIG Swing</t>
  </si>
  <si>
    <t>Randolph Ferris Beechwood Neighborhood</t>
  </si>
  <si>
    <t>South Wall Street Area</t>
  </si>
  <si>
    <t>NLP- Newburgh Holder</t>
  </si>
  <si>
    <t>Garden Smith Foxhall</t>
  </si>
  <si>
    <t>Central West Poughkeepsie</t>
  </si>
  <si>
    <t>Village of Fishkill - South</t>
  </si>
  <si>
    <t>NLP-South St/ N of Fullerton</t>
  </si>
  <si>
    <t>E Poughkeepsie College to Hooker</t>
  </si>
  <si>
    <t>Fairview Station Neighborhood</t>
  </si>
  <si>
    <t>Northern Catskill</t>
  </si>
  <si>
    <t>Sharon Drive and Route 9</t>
  </si>
  <si>
    <t>Fairview and Quarry Street</t>
  </si>
  <si>
    <t>NM - South St</t>
  </si>
  <si>
    <t>Midtown Kingston</t>
  </si>
  <si>
    <t>NLP/ NM- S. Clark St Neighborhood</t>
  </si>
  <si>
    <t>Parker Ave</t>
  </si>
  <si>
    <t>Central Kingston</t>
  </si>
  <si>
    <t>Uptown Kingston Neighborhood</t>
  </si>
  <si>
    <t>Mansion Violet Hamilton</t>
  </si>
  <si>
    <t>Wappinger's Falls</t>
  </si>
  <si>
    <t>PN Line - 9D Wappingers North</t>
  </si>
  <si>
    <t>Village of Fishkill - North</t>
  </si>
  <si>
    <t>Marine Drive to Cornwall 60 PSIG</t>
  </si>
  <si>
    <t>MNG South</t>
  </si>
  <si>
    <t>NLP- South St Neighborhood</t>
  </si>
  <si>
    <t>ME Line- Hwy 17K</t>
  </si>
  <si>
    <t>Wappinger's Falls Route 9D</t>
  </si>
  <si>
    <t>ME Line- Hwy 32</t>
  </si>
  <si>
    <t>PN Line - Wappingers Creek South</t>
  </si>
  <si>
    <t>Broome Neighborhood Catskill</t>
  </si>
  <si>
    <t>NLP-Carpenter Ave Phase 2</t>
  </si>
  <si>
    <t>NM - Creek Run</t>
  </si>
  <si>
    <t>BN Line Replacement</t>
  </si>
  <si>
    <t>North Highland</t>
  </si>
  <si>
    <t>Old Mill Howard</t>
  </si>
  <si>
    <t>Malden System</t>
  </si>
  <si>
    <t>East Beacon</t>
  </si>
  <si>
    <t>PN Line - Route 9D Dean Ave South</t>
  </si>
  <si>
    <t>PN Line - Route 9D Alpine Drive South</t>
  </si>
  <si>
    <t>TBD</t>
  </si>
  <si>
    <t>Leak Prone Pipe Services - Rate Case Proposal</t>
  </si>
  <si>
    <t>Transmission Service to Distribution - Rate Case Proposal</t>
  </si>
  <si>
    <t>Compression Coupling Neighborhoods - Rate Case Proposal</t>
  </si>
  <si>
    <t>River/Creek Crossing Reinforcements - Rate Case Proposal</t>
  </si>
  <si>
    <t>2-2511-00-18</t>
  </si>
  <si>
    <t xml:space="preserve">Reinforcements </t>
  </si>
  <si>
    <t>Subtotal Gas Distribution Improvements</t>
  </si>
  <si>
    <t>2-2711-00-08</t>
  </si>
  <si>
    <t>Gas Meters</t>
  </si>
  <si>
    <t>2-2721-00-08</t>
  </si>
  <si>
    <t>Special Meter Installation</t>
  </si>
  <si>
    <t>Subtotal Gas Meters</t>
  </si>
  <si>
    <t>Total Gas</t>
  </si>
  <si>
    <t>Gas Plant</t>
  </si>
  <si>
    <t>Gas Department</t>
  </si>
  <si>
    <t>Storage</t>
  </si>
  <si>
    <t>Reg Station T &amp; D</t>
  </si>
  <si>
    <t>Dist. Regulators</t>
  </si>
  <si>
    <t>Leased Property</t>
  </si>
  <si>
    <t>W/O AFUDC, Inflation</t>
  </si>
  <si>
    <t>OT</t>
  </si>
  <si>
    <t>OT EMS Upgrade Hardware</t>
  </si>
  <si>
    <t>OT Infrastructure Upgrades</t>
  </si>
  <si>
    <t>OT Ccure Hardware Upgrade</t>
  </si>
  <si>
    <t>OT DMS Upgrade Hardware</t>
  </si>
  <si>
    <t>OT Misc Replacements (4230)</t>
  </si>
  <si>
    <t>OT DMS Upgrade Software</t>
  </si>
  <si>
    <t>OT ADMS OMS Implementation</t>
  </si>
  <si>
    <t>OT EMS Upgrade Software</t>
  </si>
  <si>
    <t>GE EMS/DMS Historian Implementation and Upgrades</t>
  </si>
  <si>
    <t>Grid Mod - ADMS Modeling and Enhancements WOR</t>
  </si>
  <si>
    <t>OT Compliance Automation (CIP-010) &amp; (CIP-005)</t>
  </si>
  <si>
    <t>OT Case Mangement</t>
  </si>
  <si>
    <t>Hardware</t>
  </si>
  <si>
    <t>Asset Mgmt - End User Device HW Lifecycle</t>
  </si>
  <si>
    <t>Infrastructure HW Lifecycle (Replacement &amp; Storage Upgrades)</t>
  </si>
  <si>
    <t>Annually</t>
  </si>
  <si>
    <t>Palo Alto HW Lifecycle</t>
  </si>
  <si>
    <t>Network Infrastructure Lifecycle Upgrades / Replacements</t>
  </si>
  <si>
    <t>Luminex Vitual Tape Library Devices - Philadelphia</t>
  </si>
  <si>
    <t>ISE - Major Release Update, Migration to PCC</t>
  </si>
  <si>
    <t>Network sniffer/analyzer</t>
  </si>
  <si>
    <t>Network Monitoring &amp; Asset Mgmt Tool</t>
  </si>
  <si>
    <t>ISE - Enhancements</t>
  </si>
  <si>
    <t>WAN and Internet HW Lifecycle</t>
  </si>
  <si>
    <t>Learning Annex</t>
  </si>
  <si>
    <t>IDF Rebuilds 2024/25</t>
  </si>
  <si>
    <t>Avigilon -  West Shore Flow</t>
  </si>
  <si>
    <t>Ville WAN HW Lifecycle</t>
  </si>
  <si>
    <t>Cisco ISE VM Updates</t>
  </si>
  <si>
    <t>Employee Communication Solution</t>
  </si>
  <si>
    <t>IDF Rebuilds 2025</t>
  </si>
  <si>
    <t>Mobile Site WAN Router Renewal</t>
  </si>
  <si>
    <t>IDF Rebuilds 2027</t>
  </si>
  <si>
    <t>IBM Mainframe Disk Storage</t>
  </si>
  <si>
    <t>IDF Rebuilds 2026</t>
  </si>
  <si>
    <t>IDF Rebuilds 2028</t>
  </si>
  <si>
    <t>Auditorium Hardware Upgrade</t>
  </si>
  <si>
    <t>Infrastructure Project Based Expansion</t>
  </si>
  <si>
    <t>Small Switch Upgrades</t>
  </si>
  <si>
    <t>Apps Services</t>
  </si>
  <si>
    <t>Customer Benchmarking Efficiency</t>
  </si>
  <si>
    <t>AMI Project Assessment</t>
  </si>
  <si>
    <t>OnBase Upgrade and Enhancements</t>
  </si>
  <si>
    <t>Cygnet Gas Regulator Station Control &amp; System Pressure Monitoring Implementation</t>
  </si>
  <si>
    <t>IT Application Upgrades</t>
  </si>
  <si>
    <t>Geotab Upgrade and Enhancements</t>
  </si>
  <si>
    <t>Testing Center of Excellence Upgrades and Enhancements</t>
  </si>
  <si>
    <t>SAP PIPO Upgrade and Enhancements</t>
  </si>
  <si>
    <t>FCS Upgrade and Enhancements</t>
  </si>
  <si>
    <t>MV90 Upgrade and Enhancements</t>
  </si>
  <si>
    <t>StormCenter Upgrade and Enhancements</t>
  </si>
  <si>
    <t>TPS (Cash Processing) Upgrade and Enhancements</t>
  </si>
  <si>
    <t>Asset Mgmt - End User Device SW Lifecycle</t>
  </si>
  <si>
    <t>2024 OSCC V11 Upgrade</t>
  </si>
  <si>
    <t>Cygnet Upgrade &amp; Enhancements</t>
  </si>
  <si>
    <t>Damage Prediction Model</t>
  </si>
  <si>
    <t>Middleware Upgrade - SOA (Cloud migration)</t>
  </si>
  <si>
    <t>Records Management Tool Enhancements (Gimmal/E5)</t>
  </si>
  <si>
    <t>Chronus Mentoring Upgrade &amp; Enhancements</t>
  </si>
  <si>
    <t>Datastage Upgrade</t>
  </si>
  <si>
    <t>DIS Replacement</t>
  </si>
  <si>
    <t>Service Now Phase IV -Corporate Knowledge Base Repository (HR)</t>
  </si>
  <si>
    <t>Website Platform Upgrade - Episerver UI Upgrade</t>
  </si>
  <si>
    <t>Annual Bundled Upgrades &amp; Releases of M365 continuous Improvements</t>
  </si>
  <si>
    <t>EmpCenter Cloud Migration Assessment</t>
  </si>
  <si>
    <t>MotioCI Upgrade</t>
  </si>
  <si>
    <t>Case &amp; Point Upgrade and Enhancements</t>
  </si>
  <si>
    <t>RITM0048207 - OnBase (Keymark) Contracts Module:  Workflow, Unity Form, Template &amp; DocuSign Modifications Required</t>
  </si>
  <si>
    <t>Mobile App Platform Upgrade</t>
  </si>
  <si>
    <t>Jira Cloud Migration</t>
  </si>
  <si>
    <t>Netmotion Mobility Upgrade</t>
  </si>
  <si>
    <t>Workiva Enhancements and Software Upgrade</t>
  </si>
  <si>
    <t>Microsoft Roadmap: Communication &amp; Collaboration (PBX Replacement)</t>
  </si>
  <si>
    <t>Redwood License Renewal (11/23 &amp; 11/26)</t>
  </si>
  <si>
    <t>RITM0033701 - Fleetwave Rationalization</t>
  </si>
  <si>
    <t>M365: Safety Incident Apps &amp; Analytics</t>
  </si>
  <si>
    <t>ServiceNow SW Model Rationalization</t>
  </si>
  <si>
    <t>Sharepoint orchestration Tool</t>
  </si>
  <si>
    <t>RITM0037305 - Strategic review of Development tooling, DevOps and CI/CD platforms</t>
  </si>
  <si>
    <t>RITM0051202 - Service Now Managed Service Hours</t>
  </si>
  <si>
    <t>App Services Emergent</t>
  </si>
  <si>
    <t>Microsoft Roadmap: Ops Evolution</t>
  </si>
  <si>
    <t>Tagetik Enhancements</t>
  </si>
  <si>
    <t>RITM0034235 - DIS Enhancement (for Records Management)</t>
  </si>
  <si>
    <t xml:space="preserve">RITM0050396 GIS On-Hold Work Order tracking </t>
  </si>
  <si>
    <t>SAP S/4 Hana System Licenses</t>
  </si>
  <si>
    <t>Tagetik License Renewal</t>
  </si>
  <si>
    <t>Residential Managed Charging Program Phase 2</t>
  </si>
  <si>
    <t>IEDR Phase II</t>
  </si>
  <si>
    <t>RITM0047585 - Audit Management Software</t>
  </si>
  <si>
    <t>CIS/CX</t>
  </si>
  <si>
    <t>CX - Kubra Enhancements - (DCX)Payment Experience vendor. eBill, Bill Presentment and Bill Print</t>
  </si>
  <si>
    <t>SAP Major System Upgrade &amp; Enhancements</t>
  </si>
  <si>
    <t>Cx - Mobile Upgrade and Enhancements</t>
  </si>
  <si>
    <t>Spanish Customer Bill</t>
  </si>
  <si>
    <t>Spanish Forms and Letters</t>
  </si>
  <si>
    <t>CDG Developer Portal</t>
  </si>
  <si>
    <t>Complex Billing and other Regulatory Requirements</t>
  </si>
  <si>
    <t>Website and MyAccount Portal refresh</t>
  </si>
  <si>
    <t>CIS/CX Emergent</t>
  </si>
  <si>
    <t>Customer Bill Redesign</t>
  </si>
  <si>
    <t>CX - ADA Assessment (Web/Mobile)</t>
  </si>
  <si>
    <t xml:space="preserve">CX - Centralized Preferences Notifications </t>
  </si>
  <si>
    <t>CX - Chatbot Enhancements (Quarterly Bundles)</t>
  </si>
  <si>
    <t>CX - Mobile App Upgrades (CX) - Account Settings / Contact Info</t>
  </si>
  <si>
    <t>CX - Mobile App Upgrades (CX) - DPA Application</t>
  </si>
  <si>
    <t>CX - Mobile App Upgrades (CX) - Push &amp; Email Notifications</t>
  </si>
  <si>
    <t>CX - Web Upgrades (CX) - Digital Welcome Kit for new Customers</t>
  </si>
  <si>
    <t>CX - Web Upgrades (CX) - Email form for updating account owner name</t>
  </si>
  <si>
    <t>CX - Web Upgrades (CX) - Landlord, Business, Contractor, Developer Experience</t>
  </si>
  <si>
    <t>IVR Modernization - Including Visual IVR, Voice Recognition and VoiceBots</t>
  </si>
  <si>
    <t>J Log Auto Creation (Form)</t>
  </si>
  <si>
    <t>J Log Portal</t>
  </si>
  <si>
    <t>Muni Portal Upgrade &amp; Enhancements</t>
  </si>
  <si>
    <t>Cx - MyAccount Security Improvements</t>
  </si>
  <si>
    <t>CX - Kubra Payment Posting &amp; API Phase 2</t>
  </si>
  <si>
    <t>15/31/2027</t>
  </si>
  <si>
    <t>More Online Energy calculators</t>
  </si>
  <si>
    <t>Online High Bill Investigation Calculator</t>
  </si>
  <si>
    <t>Redundancy 1st Party Call Center</t>
  </si>
  <si>
    <t>Salesforce Retirement</t>
  </si>
  <si>
    <t>Street lights out  Reporting (GIS Map)</t>
  </si>
  <si>
    <t>Cybersecurity SW</t>
  </si>
  <si>
    <t>Bitbucket to Github</t>
  </si>
  <si>
    <t>Device Management</t>
  </si>
  <si>
    <t>Network Visibility &amp; Segmentation Phase 2</t>
  </si>
  <si>
    <t>IDAM  System Upgrade &amp; Enhancements</t>
  </si>
  <si>
    <t>Cloud Access Security Broker (CASB)</t>
  </si>
  <si>
    <t>Corporate Password Manager</t>
  </si>
  <si>
    <t>ServiceNow Phase V - GRC Tool - Policy &amp; Compliance Mgmt  - Vendor Management Module and Upgrades and enhancements</t>
  </si>
  <si>
    <t>Attack Surface Management/Reduction</t>
  </si>
  <si>
    <t>Identity &amp; Access Management (IDAM) Phase 2 - SAP GRC &amp; Servicenow</t>
  </si>
  <si>
    <t>Vulnerability Management Enhancements</t>
  </si>
  <si>
    <t>User Awareness Training</t>
  </si>
  <si>
    <t xml:space="preserve">Cybersecurity  Emergent </t>
  </si>
  <si>
    <t>ISE Phase IV - Cisco Stealthwatch Implementation</t>
  </si>
  <si>
    <t>ServiceNow Phase III - CMDB, Vulnerability Mgmt, Service Mapping</t>
  </si>
  <si>
    <t>ERP</t>
  </si>
  <si>
    <t>ERP Phase III - ERP Transformation</t>
  </si>
  <si>
    <t>ERP Phase III - Finance Assessment &amp; RFP</t>
  </si>
  <si>
    <t>IEA Replacement</t>
  </si>
  <si>
    <t>GTS Upgrade - Cloud - Upgrade and Enhancements</t>
  </si>
  <si>
    <t>JDXpert Implementation</t>
  </si>
  <si>
    <t>New Candidate Background Check Vendor</t>
  </si>
  <si>
    <t xml:space="preserve">Electric Bid - to - Bill System (Develop Requirements Document) </t>
  </si>
  <si>
    <t>IEA Replacement Assessment and RFP</t>
  </si>
  <si>
    <t>EmpCenter Upgrades &amp; Enhancement</t>
  </si>
  <si>
    <t>Psuedo Knowledge Mangement System Implementation</t>
  </si>
  <si>
    <t>Ceridian (Tax Vendor) Replacement</t>
  </si>
  <si>
    <t>Training System Rationalization (Workday, HSI, QTS)</t>
  </si>
  <si>
    <t>Gas Bid - to - Bill System (Develop Requirements Document)</t>
  </si>
  <si>
    <t>ARCOS Storm Staffing and Enhancements and SSO</t>
  </si>
  <si>
    <t>Workday 3/6 Month Appraisal Project</t>
  </si>
  <si>
    <t>Workday Enhancements &amp; HR Process Optimizations (Post &amp; Bid)</t>
  </si>
  <si>
    <t>Employee Recognition - Achievers</t>
  </si>
  <si>
    <t>ERP Emergent</t>
  </si>
  <si>
    <t>Incident Reporting Dashboard Enhancements - (Spill report and Dispatch Turnover log Feature)</t>
  </si>
  <si>
    <t>Real Property Services Forms DB</t>
  </si>
  <si>
    <t>Safety Recognition Program - Webforms</t>
  </si>
  <si>
    <t>Total HR Data Archival &amp; Process Removal to Retire</t>
  </si>
  <si>
    <t>Knowledge Management System Assessment</t>
  </si>
  <si>
    <t>Taleo Data Archival &amp; SSO</t>
  </si>
  <si>
    <t>Tesla Contract Expires 12/31/2023 - Renew contract #37696</t>
  </si>
  <si>
    <t>TMS - Travel &amp; Expense Replacement</t>
  </si>
  <si>
    <t>EWAM</t>
  </si>
  <si>
    <t>Gas GIS Migration</t>
  </si>
  <si>
    <t>PowerPlan Upgrades &amp; Enhancement</t>
  </si>
  <si>
    <t>Implement Software in Compliance with FERC 881</t>
  </si>
  <si>
    <t>Fleetwave Upgrades and Enhancements</t>
  </si>
  <si>
    <t>UN - Upgrade and enhance ArcGIS to ArcGIS PRO (for Phase 1 Electric, Phase 2 Gas;  Phase3 Fiber)</t>
  </si>
  <si>
    <t>Project &amp; Portfolio Management Solution (CATV, Enterprise Wide) - PPM Implementation</t>
  </si>
  <si>
    <t>Gas Transmission Integrity Upgrade &amp; Enhancement</t>
  </si>
  <si>
    <t>5 year term License Renewal - December 2026 (SBS - AUD Estimating Designer Software)</t>
  </si>
  <si>
    <t>Used for International trucks, specifically body controllers, proprietary information - provides diagnostic help to mechanics</t>
  </si>
  <si>
    <t>Office Space Management</t>
  </si>
  <si>
    <t>Used for all light duty vehicles - provides diagnostics to help mechanics</t>
  </si>
  <si>
    <t>Used for heavy duty vehicles, specific to Cummins engines - provides diagnostics to help mechanics</t>
  </si>
  <si>
    <t>RITM0035780 - Cascade Enhancement to Support Existing Mainframe Functionality</t>
  </si>
  <si>
    <t>Implement a Fire Monitoring Software</t>
  </si>
  <si>
    <t>EWAM Emergent</t>
  </si>
  <si>
    <t>License/Contract Renewal  - AutoCAD and DWG Trueview Version Upgrade and License Renewals</t>
  </si>
  <si>
    <t>Gas Engineering Assessment/Inspections Business Case</t>
  </si>
  <si>
    <t>GIS Upgrades &amp; Enhancements - ARCGis Portal Licences - Expires 02/2025</t>
  </si>
  <si>
    <t>Light Duty Vehicle Diagnostic Equipment</t>
  </si>
  <si>
    <t xml:space="preserve">M365 - Paperless Data Capture </t>
  </si>
  <si>
    <t>Install Video Wall In Fishkill</t>
  </si>
  <si>
    <t>Implement Facilities Ratings module - eliminate need for another software system</t>
  </si>
  <si>
    <t>Install Video Wall in Newburgh (Projectors)</t>
  </si>
  <si>
    <t>Mobile Workforce Management (MWM)  Replacement</t>
  </si>
  <si>
    <t>Distribution Transformers and Cut-outs Database</t>
  </si>
  <si>
    <t>Notifi Upgrade &amp; Enhancement</t>
  </si>
  <si>
    <t>RITM0048877 - Esri Electric Distribution Utility Network Advantage Program (UNAP)</t>
  </si>
  <si>
    <t>T/D System Operational Dashboard</t>
  </si>
  <si>
    <t>Warehouse Barcoding (ERP?)</t>
  </si>
  <si>
    <t>Ongoing Tesco Version Upgrade</t>
  </si>
  <si>
    <t xml:space="preserve">UN - DNV Gas Softwares Upgrade; Inspection Manager (GL Essentials) and Synergi  </t>
  </si>
  <si>
    <t>IT Engineering Inits</t>
  </si>
  <si>
    <t>UN - Digital Circuit Mapping - Licenses and Upgrade</t>
  </si>
  <si>
    <t>UN - Underground Network Management GIS Implementation</t>
  </si>
  <si>
    <t>UN - ArcGIS 10.6.1 to 10.8.1 Upgrade</t>
  </si>
  <si>
    <t>CYME Upgrades and Enhancements</t>
  </si>
  <si>
    <t>Emergency Mgmt System Implementation (WebEOC)</t>
  </si>
  <si>
    <t>3 year term Licence Renewal - February 2025 (ArcGIS Portal)</t>
  </si>
  <si>
    <t>UN - Estimating Design SBS AUD Upgrade &amp; Enhancement</t>
  </si>
  <si>
    <t>IT Engineering Inits Emergent</t>
  </si>
  <si>
    <t>Customer MFA &amp; OKTA Upgrade</t>
  </si>
  <si>
    <t>CYME System Implementation / DEW Replacement</t>
  </si>
  <si>
    <t>Distributed Energy Resource Management System Implementation (DERMS)</t>
  </si>
  <si>
    <t>Hardware/Software</t>
  </si>
  <si>
    <t>Avigilon - Pleasant Valley Substation (5) (4 or 5)</t>
  </si>
  <si>
    <t>Avigilon - Rock Tavern (3)</t>
  </si>
  <si>
    <t>Avigilon - Tuxedo Gate Station</t>
  </si>
  <si>
    <t>Avigilon - East Fishkill Substation (4)</t>
  </si>
  <si>
    <t>Avigilon - Monfort Road Flow Station</t>
  </si>
  <si>
    <t>Avigilon -  South Road SOC</t>
  </si>
  <si>
    <t>Security Hardware Lifecycle/Replacements</t>
  </si>
  <si>
    <t>Comm</t>
  </si>
  <si>
    <t>Net Strat - Router Replacement (4)</t>
  </si>
  <si>
    <t>Net Strat - Grid Mod (6)</t>
  </si>
  <si>
    <t>Net Strat - Backhaul (3)</t>
  </si>
  <si>
    <t>SLA Improvement Projects</t>
  </si>
  <si>
    <t>Net Strat - LMR / DMR (5)</t>
  </si>
  <si>
    <t>Net Strat - Substation Upgrade (1)</t>
  </si>
  <si>
    <t>Net Strat - Eltings Corner Fiber</t>
  </si>
  <si>
    <t>Deep Packet Analysis Tool</t>
  </si>
  <si>
    <t>Net Strat - District Offices</t>
  </si>
  <si>
    <t>IPAM - Infoblox</t>
  </si>
  <si>
    <t>Network Automation (IT)</t>
  </si>
  <si>
    <t>Netflow Monitoring Tool</t>
  </si>
  <si>
    <t xml:space="preserve">Daily Operations - Electric </t>
  </si>
  <si>
    <t>Daily Operations - Flooring</t>
  </si>
  <si>
    <t>Daily Operations - HVAC</t>
  </si>
  <si>
    <t xml:space="preserve">Daily Operations - Unidentified </t>
  </si>
  <si>
    <t>EV Charging Infrastructure</t>
  </si>
  <si>
    <t>Exterior Door Replacements</t>
  </si>
  <si>
    <t>Solar System on Company Facilities</t>
  </si>
  <si>
    <t>Architectural/Engineering Design</t>
  </si>
  <si>
    <t>Paving</t>
  </si>
  <si>
    <t>Primary Control Center</t>
  </si>
  <si>
    <t>Training Academy, Site Development</t>
  </si>
  <si>
    <t>Training Academy, Academy</t>
  </si>
  <si>
    <t>Training Academy, Annex</t>
  </si>
  <si>
    <t>Q4 2026</t>
  </si>
  <si>
    <t>Newburgh - New Facility</t>
  </si>
  <si>
    <t>Transportation Building - EC</t>
  </si>
  <si>
    <t>Bulter Building Rebuild (~ 7500 sq ft)</t>
  </si>
  <si>
    <t>Tannersville New Facility (~ 5000 sq ft)</t>
  </si>
  <si>
    <t>Q4 2025</t>
  </si>
  <si>
    <t>Building 805/806 Rebuild</t>
  </si>
  <si>
    <t>Ellenville Office Renovation (~ 3000 sq ft)</t>
  </si>
  <si>
    <t>POK- Operations Pole barn drainage</t>
  </si>
  <si>
    <t>POK- Operations Pole barn concrete floor</t>
  </si>
  <si>
    <t>POK- Replace main building exterior lights with tunable LED</t>
  </si>
  <si>
    <t>POK- Record Retention Improvments</t>
  </si>
  <si>
    <t>KNG- Front lot drainage improvments</t>
  </si>
  <si>
    <t>POK- Auditorium Renovation</t>
  </si>
  <si>
    <t>POK- Lighting Upgrade - Storeroom</t>
  </si>
  <si>
    <t>POK- Upgrade Electric to 801 2nd floor</t>
  </si>
  <si>
    <t>POK- Bldg 807 2nd floor testing room HVAC replacement</t>
  </si>
  <si>
    <t>EC- Install ceiling and lighting in loading dock area</t>
  </si>
  <si>
    <t>POK- Building 801 roof replacement</t>
  </si>
  <si>
    <t>NBG- Partial Roof Replacement- Storeroom area</t>
  </si>
  <si>
    <t>GNV- Expand yard for storage and install Pole Racks</t>
  </si>
  <si>
    <t>POK- Bldg - 800 mens restroon renovation</t>
  </si>
  <si>
    <t xml:space="preserve">Expand Building Managment System controls </t>
  </si>
  <si>
    <t xml:space="preserve">FSH- Video wall building preporation Fishkill Dispatch </t>
  </si>
  <si>
    <t>POK- Call Center redesign- design</t>
  </si>
  <si>
    <t>POK- New water main and valve Pheonix st</t>
  </si>
  <si>
    <t>POK- Replace Training Room HVAC Unit hook up to new controls</t>
  </si>
  <si>
    <t>POK- Pave Pole &amp; Equipment area</t>
  </si>
  <si>
    <t>KNG- Main level renovation, aud and conf. room</t>
  </si>
  <si>
    <t xml:space="preserve">POK- Bldg 805 Replace Roof </t>
  </si>
  <si>
    <t>POK- Record Retention study implementation</t>
  </si>
  <si>
    <t>POK- Outdoor picnic patio/Executive lot</t>
  </si>
  <si>
    <t>POK- Corp Com area re-configure</t>
  </si>
  <si>
    <t>EC- Pave parking by transformer/transportation shop, replace drainage</t>
  </si>
  <si>
    <t>POK- Building 805 Resurface and Restripe Garage Floors</t>
  </si>
  <si>
    <t>EC- Rehab EC electricians garage (roof, OHDs, wall)</t>
  </si>
  <si>
    <t>EC-Renovate Restrooms in Storeroom</t>
  </si>
  <si>
    <t>RFN- Replace siding &amp; windows on lodge and office</t>
  </si>
  <si>
    <t>KNG- Replace JCI system Kingston lower building</t>
  </si>
  <si>
    <t>KNG- Replace Rezner heater in Metershop</t>
  </si>
  <si>
    <t>POK- Exterior lighting upgrades</t>
  </si>
  <si>
    <t>POK-Bldg 806 - Restroom Renovation</t>
  </si>
  <si>
    <t>GNV- Expand parking lot</t>
  </si>
  <si>
    <t>POK- Purchase 1/3 of tanks for Saphire fire protection system</t>
  </si>
  <si>
    <t>CAT- Install New HVAC Unit (add zone)</t>
  </si>
  <si>
    <t>POK- install gas boilers in 803 mechanical room, eliminate steam in 803</t>
  </si>
  <si>
    <t>EC- Replace Storeroom roof</t>
  </si>
  <si>
    <t>KNG- Front curb &amp; sidewalk</t>
  </si>
  <si>
    <t>POK- Renovate Sys Ops Restrooms</t>
  </si>
  <si>
    <t>POK- Replace Window - Bldg 805/806</t>
  </si>
  <si>
    <t>KNG- Replace JCI system Kingston upper building</t>
  </si>
  <si>
    <t>POK- Call center redesign</t>
  </si>
  <si>
    <t>KNG- Replace Carpet Tiles</t>
  </si>
  <si>
    <t>POK- Bldg 807 - Upper Roof Replacement</t>
  </si>
  <si>
    <t>KNG- Retaining wall replacement- phase 2 (front)</t>
  </si>
  <si>
    <t>POK- Bldg 801 - Replace Windows Second Floor</t>
  </si>
  <si>
    <t>POK- Bldg 810 - Replace 1 Leiberts unit in Computer Room</t>
  </si>
  <si>
    <t>CAT-Renovate estimating and offices (not breakroom)</t>
  </si>
  <si>
    <t>KNG- Replace Windows Front Bldg</t>
  </si>
  <si>
    <t xml:space="preserve">KNG- Replace Drainage West of rear budiling </t>
  </si>
  <si>
    <t>POK- Bldg 803 - Replace Carpet on S1 level</t>
  </si>
  <si>
    <t>POK- Bldg 802 - Replace Windows</t>
  </si>
  <si>
    <t>POK- Replace JCI Poughkeepsie builing 810</t>
  </si>
  <si>
    <t>KNG-Repave parking lot</t>
  </si>
  <si>
    <t>POK- Repave roadway behind building 803, 806 and 810</t>
  </si>
  <si>
    <t>POK- Install RTU or heat pump for bld. 800 to eliminate steam</t>
  </si>
  <si>
    <t>EC- Rehab EC construction maint garage (roof, OHDs, wall)</t>
  </si>
  <si>
    <t>CAT- Replace Generator</t>
  </si>
  <si>
    <t>POK- Freight Elevator loading dock &amp; Driveway</t>
  </si>
  <si>
    <t xml:space="preserve">POK- MultiMedia Studio </t>
  </si>
  <si>
    <t>POK- Bldg 803 - Replace HVAC Units S1 &amp; S2 level</t>
  </si>
  <si>
    <t>POK- Bldg. 805 Replace Gas Garage doors</t>
  </si>
  <si>
    <t>POK- Renovate corp com mens room</t>
  </si>
  <si>
    <t>POK- Replace damaged fence around facility</t>
  </si>
  <si>
    <t>CAT- Upgrade garage lighting to LED</t>
  </si>
  <si>
    <t>CAT- Replace security shed</t>
  </si>
  <si>
    <t>FSH- Replace security shed</t>
  </si>
  <si>
    <t>EC- Coat Roof Building 848</t>
  </si>
  <si>
    <t>POK- Renovate S3 Call Center</t>
  </si>
  <si>
    <t>KNG- RTU replacement</t>
  </si>
  <si>
    <t>KNG- Buildout front annex (gas training area)</t>
  </si>
  <si>
    <t>POK- Bldg. 810 cooling tower upgrade</t>
  </si>
  <si>
    <t>POK- 810 heat pumps with RTU w/ MERV 13 filter and UV light</t>
  </si>
  <si>
    <t>POK- Replace JCI Poughkeepsie builing 807/808</t>
  </si>
  <si>
    <t>KNG-Build Maintenance Shop</t>
  </si>
  <si>
    <t>EVL- Repave parking lot</t>
  </si>
  <si>
    <t>FSH- Renovate south end of building</t>
  </si>
  <si>
    <t>NBG- Rebuild Material Bins</t>
  </si>
  <si>
    <t>NBG- Replace Flooring</t>
  </si>
  <si>
    <t>NBG- Renovate Restrooms</t>
  </si>
  <si>
    <t>EC- Coat Roof Building 835</t>
  </si>
  <si>
    <t>NBG- Replace Generator</t>
  </si>
  <si>
    <t>POK- Building 803 roof replacement</t>
  </si>
  <si>
    <t>KNG- Paving</t>
  </si>
  <si>
    <t>CAT- Renovate breakroom</t>
  </si>
  <si>
    <t>POK- Bldg 803 -  Replace Elevator</t>
  </si>
  <si>
    <t>POK- Renovate corp com womens room</t>
  </si>
  <si>
    <t>POK- Bldg 807 - Replace tile flooring basement level</t>
  </si>
  <si>
    <t>KNG-Controls System HVAC</t>
  </si>
  <si>
    <t>CAT-Replace HVAC Unit</t>
  </si>
  <si>
    <t>POK- Replace JCI Poughkeepsie builing 800</t>
  </si>
  <si>
    <t>FSH- Replace Exterior Windows</t>
  </si>
  <si>
    <t>EC- Replace Exterior Windows Admin Building</t>
  </si>
  <si>
    <t>EC- Replace Exterior Windows Transformer Building (East end of building)</t>
  </si>
  <si>
    <t>EC- Drainage Improvments West Side of Main Storeroom</t>
  </si>
  <si>
    <t xml:space="preserve">EC-Water and sewer installation for rigger trailer </t>
  </si>
  <si>
    <t>FSH- 3 phase elctric for Weldshop</t>
  </si>
  <si>
    <t>POK- Install fire detection and suppression under raised computer room floor</t>
  </si>
  <si>
    <t xml:space="preserve">POK- Building 806 - Roof Replacement </t>
  </si>
  <si>
    <t>EC- Coat Roof Transformer Oil containment</t>
  </si>
  <si>
    <t>POK- Renovate HR (Training) suite in Building 807</t>
  </si>
  <si>
    <t>FSH- Install New Roof Training Center</t>
  </si>
  <si>
    <t>POK- Boiler Room - Build out for Facilities</t>
  </si>
  <si>
    <t>KNG- Replace Security Shed</t>
  </si>
  <si>
    <t>EC- Replace main electric for Transformer Shop</t>
  </si>
  <si>
    <t>POK- Main parking lot area lights</t>
  </si>
  <si>
    <t>POK- Paving, drainage and sidewalk south parking lot</t>
  </si>
  <si>
    <t>POK- Replace watermain on campus (main enty to 807)</t>
  </si>
  <si>
    <t>EC- Pave Portion of parking and roadway</t>
  </si>
  <si>
    <t>FSH- Hook up to municipal sewer</t>
  </si>
  <si>
    <t>POK- Bldg. 800 Freight elevator replacement- cocnstruction</t>
  </si>
  <si>
    <t>Daily Operations - Misc Furniture</t>
  </si>
  <si>
    <t>Office Chair Replacement Program</t>
  </si>
  <si>
    <t>Hybrid Workforce Model</t>
  </si>
  <si>
    <t>Primary Control Center (42)</t>
  </si>
  <si>
    <t>Training Academy, Annex (15)</t>
  </si>
  <si>
    <t>Training Academy, Annex (training equipment)</t>
  </si>
  <si>
    <t>Newburgh- New Facility (50)</t>
  </si>
  <si>
    <t>Tannersville- New Facility (7)</t>
  </si>
  <si>
    <t>Transportation Building - EC (3)</t>
  </si>
  <si>
    <t>Bulter Building Rebuild (5)</t>
  </si>
  <si>
    <t>Building 805/806 Rebuild (20)</t>
  </si>
  <si>
    <t>Ellenville Office Renovation (6)</t>
  </si>
  <si>
    <t>4-4522-00-18</t>
  </si>
  <si>
    <t>Common Plant</t>
  </si>
  <si>
    <t>Common Department</t>
  </si>
  <si>
    <t>Structures &amp; Improvements</t>
  </si>
  <si>
    <t>Office &amp; General Equip</t>
  </si>
  <si>
    <t>EDP Equip</t>
  </si>
  <si>
    <t>EDP Software</t>
  </si>
  <si>
    <t>Tools &amp; Work Equip</t>
  </si>
  <si>
    <t>Communication - Radio</t>
  </si>
  <si>
    <t>Communication - Tele</t>
  </si>
  <si>
    <t>Transp - Vehicles</t>
  </si>
  <si>
    <t>Transp - Pwr Oper Equip</t>
  </si>
  <si>
    <t>Non-Depreciable 10733, 34</t>
  </si>
  <si>
    <t>Budget</t>
  </si>
  <si>
    <t>W/ Inflation, No AFUDC</t>
  </si>
  <si>
    <t>No Inflation or AFUDC</t>
  </si>
  <si>
    <t>W/ AFUDC &amp; INFLATION</t>
  </si>
  <si>
    <t>Central Hudson</t>
  </si>
  <si>
    <t>Central Hudson 2025-2029 Business Plan</t>
  </si>
  <si>
    <t>2023 Actuals</t>
  </si>
  <si>
    <t>2024 Targets</t>
  </si>
  <si>
    <t>Total Electric Program</t>
  </si>
  <si>
    <t>Overheads</t>
  </si>
  <si>
    <t>Projected Gross Domestic Product (GDP)</t>
  </si>
  <si>
    <t>Implicit Price Deflator</t>
  </si>
  <si>
    <t>For Use in 2025 Corporate Plan / 2024 Rate Filing Development</t>
  </si>
  <si>
    <t>Calendar</t>
  </si>
  <si>
    <t>Index</t>
  </si>
  <si>
    <t>Percent</t>
  </si>
  <si>
    <t>12 Months</t>
  </si>
  <si>
    <t>Year</t>
  </si>
  <si>
    <t>2017=100</t>
  </si>
  <si>
    <t>Change</t>
  </si>
  <si>
    <t>Ended</t>
  </si>
  <si>
    <t>2009=100</t>
  </si>
  <si>
    <t>Actual:</t>
  </si>
  <si>
    <t>Forecast*:</t>
  </si>
  <si>
    <t>over 2023</t>
  </si>
  <si>
    <t>over June 30, 2023</t>
  </si>
  <si>
    <t>over 2024</t>
  </si>
  <si>
    <t>over June 30, 2024</t>
  </si>
  <si>
    <t>over 2025</t>
  </si>
  <si>
    <t>over June 30, 2025</t>
  </si>
  <si>
    <t>over 2026</t>
  </si>
  <si>
    <t>over June 30, 2026</t>
  </si>
  <si>
    <t>over 2027</t>
  </si>
  <si>
    <t>over June 30, 2027</t>
  </si>
  <si>
    <t>over 2028</t>
  </si>
  <si>
    <t>over June 30, 2028</t>
  </si>
  <si>
    <t>* Forecast figures based on:</t>
  </si>
  <si>
    <r>
      <t xml:space="preserve">January 10, 2024 and October 10, 2023 issues of </t>
    </r>
    <r>
      <rPr>
        <u/>
        <sz val="12"/>
        <rFont val="Calibri"/>
        <family val="2"/>
        <scheme val="minor"/>
      </rPr>
      <t>Blue Chip Economic Indicators</t>
    </r>
    <r>
      <rPr>
        <sz val="12"/>
        <rFont val="Calibri"/>
        <family val="2"/>
        <scheme val="minor"/>
      </rPr>
      <t>.</t>
    </r>
  </si>
  <si>
    <t>over 2015</t>
  </si>
  <si>
    <t>over 12 ME March 31, 2016</t>
  </si>
  <si>
    <t>over 2016</t>
  </si>
  <si>
    <t>over 12 ME June 30, 2016</t>
  </si>
  <si>
    <t>over 2017</t>
  </si>
  <si>
    <t>over 12 ME June 30, 2017</t>
  </si>
  <si>
    <t>over 2018</t>
  </si>
  <si>
    <t>over June 30, 2018</t>
  </si>
  <si>
    <t>over 2019</t>
  </si>
  <si>
    <t>over June 30, 2019</t>
  </si>
  <si>
    <t>Sustaining</t>
  </si>
  <si>
    <t>Other</t>
  </si>
  <si>
    <t>Growth vs Sustaining</t>
  </si>
  <si>
    <t>Woodstock - Switchgear Replacement (New Transformers) (1-1312-31-15)</t>
  </si>
  <si>
    <t>Modena - Add 3rd Bkr to Complete 115kV Ring Bus (see P&amp;MK memo) (1-1312-52-17)</t>
  </si>
  <si>
    <t>Tilcon - Tap Station (1-1312-52-16)</t>
  </si>
  <si>
    <t>2-2580-00-19</t>
  </si>
  <si>
    <t>Highland Falls Reliability Improvement Project</t>
  </si>
  <si>
    <t xml:space="preserve">Inflation Check </t>
  </si>
  <si>
    <t>Inflation Check</t>
  </si>
  <si>
    <t>Check</t>
  </si>
  <si>
    <t>INFLATION AND AFUDC CHECKS</t>
  </si>
  <si>
    <t>INFLATION CHECK</t>
  </si>
  <si>
    <t>INFLATION AND AFUDC CHECK</t>
  </si>
  <si>
    <t>Budget 2025</t>
  </si>
  <si>
    <t>2+10 Projections</t>
  </si>
  <si>
    <t>From Misc Input Tab</t>
  </si>
  <si>
    <t>Manual Input monthly</t>
  </si>
  <si>
    <t>OT Tooling Upgrade 1</t>
  </si>
  <si>
    <t>OT Visibility &amp; Tool Enhancements 1</t>
  </si>
  <si>
    <t>OT Visibility &amp; Tool Enhancements 2</t>
  </si>
  <si>
    <t>OT Visibility &amp; Tool Enhancements 3</t>
  </si>
  <si>
    <t>OT Visibility &amp; Tool Enhancements 4</t>
  </si>
  <si>
    <t>OT Tooling Upgrade 2</t>
  </si>
  <si>
    <t>Network Enhancement Project 1</t>
  </si>
  <si>
    <t>Enhance Network Security Tools</t>
  </si>
  <si>
    <t>Perimeter Security Enhancements 1</t>
  </si>
  <si>
    <t>Perimeter Security Enhancements 2</t>
  </si>
  <si>
    <t>TPRM Enhancements</t>
  </si>
  <si>
    <t>Network Enhancements</t>
  </si>
  <si>
    <t>Security Operations Tooling Enhancements Phase 1</t>
  </si>
  <si>
    <t>Security Capability Enhancement Project 1</t>
  </si>
  <si>
    <t>Security Hardening Project 1</t>
  </si>
  <si>
    <t>Security Enhancement Project 2</t>
  </si>
  <si>
    <t>Security Tool Enhancement Project 1</t>
  </si>
  <si>
    <t>Security Tool Enhancement Project 2</t>
  </si>
  <si>
    <t>Security Tooling Enhancements</t>
  </si>
  <si>
    <t>Security Tool Enhancement Project 3</t>
  </si>
  <si>
    <t>Security Capability Enhancement Project 2</t>
  </si>
  <si>
    <t>Security Capability Enhancement Project 3</t>
  </si>
  <si>
    <t>inflation $</t>
  </si>
  <si>
    <t>cumu %</t>
  </si>
  <si>
    <t>average</t>
  </si>
  <si>
    <t>FERC AFUDC is the difference</t>
  </si>
  <si>
    <t>POK- Bldg. 800 Freight elevator replacement- construction</t>
  </si>
  <si>
    <t>OT SW</t>
  </si>
  <si>
    <t>Staatsburg BM85 RTU Replacement (1-1312-99-19)</t>
  </si>
  <si>
    <t>POK- Bldg - 800 mens restroom renovation</t>
  </si>
  <si>
    <t xml:space="preserve">FSH- Video wall building preparation Fishkill Dispatch </t>
  </si>
  <si>
    <t>POK- New water main and valve Phoenix st</t>
  </si>
  <si>
    <t xml:space="preserve">set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</si>
</sst>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m\-yyyy"/>
    <numFmt numFmtId="166" formatCode="_(&quot;$&quot;* #,##0_);_(&quot;$&quot;* \(#,##0\);_(&quot;$&quot;* &quot;-&quot;??_);_(@_)"/>
    <numFmt numFmtId="167" formatCode="0.0"/>
    <numFmt numFmtId="168" formatCode="[$-409]mmmm\-yy;@"/>
    <numFmt numFmtId="169" formatCode="_(* #,##0.000_);_(* \(#,##0.000\);_(* &quot;-&quot;??_);_(@_)"/>
    <numFmt numFmtId="170" formatCode="_(* #,##0.0_);_(* \(#,##0.0\);_(* &quot;-&quot;??_);_(@_)"/>
    <numFmt numFmtId="171" formatCode="[$-409]mmmm\ d\,\ yyyy;@"/>
    <numFmt numFmtId="172" formatCode="_(* #,##0.000_);_(* \(#,##0.000\);_(* &quot;-&quot;???_);_(@_)"/>
    <numFmt numFmtId="173" formatCode="0.00000000"/>
    <numFmt numFmtId="174" formatCode="#,##0.000_);\(#,##0.000\)"/>
    <numFmt numFmtId="175" formatCode="0.0%"/>
  </numFmts>
  <fonts count="6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Times New Roman"/>
      <family val="1"/>
    </font>
    <font>
      <b/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Tahoma"/>
      <family val="2"/>
      <charset val="1"/>
    </font>
    <font>
      <sz val="9"/>
      <name val="Tahoma"/>
      <family val="2"/>
      <charset val="1"/>
    </font>
    <font>
      <sz val="12"/>
      <color theme="1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2"/>
      <name val="Arial MT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u/>
      <sz val="12"/>
      <name val="Calibri"/>
      <family val="2"/>
      <scheme val="minor"/>
    </font>
    <font>
      <b/>
      <vertAlign val="superscript"/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8"/>
      <color theme="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u val="singleAccounting"/>
      <sz val="11"/>
      <name val="Times New Roman"/>
      <family val="1"/>
    </font>
    <font>
      <u val="doubleAccounting"/>
      <sz val="11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4"/>
      <color rgb="FF0000FF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2"/>
      <color rgb="FF0000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slantDashDot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37" fontId="17" fillId="0" borderId="0"/>
    <xf numFmtId="9" fontId="9" fillId="0" borderId="0" applyFont="0" applyFill="0" applyBorder="0" applyAlignment="0" applyProtection="0"/>
    <xf numFmtId="0" fontId="28" fillId="0" borderId="0"/>
    <xf numFmtId="0" fontId="9" fillId="0" borderId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/>
    <xf numFmtId="0" fontId="53" fillId="0" borderId="0" applyBorder="0">
      <alignment wrapText="1"/>
    </xf>
    <xf numFmtId="0" fontId="54" fillId="0" borderId="0" applyBorder="0">
      <alignment wrapText="1"/>
    </xf>
  </cellStyleXfs>
  <cellXfs count="626">
    <xf numFmtId="0" fontId="0" fillId="0" borderId="0" xfId="0"/>
    <xf numFmtId="0" fontId="0" fillId="0" borderId="0" xfId="0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0" fillId="0" borderId="5" xfId="0" applyBorder="1"/>
    <xf numFmtId="0" fontId="2" fillId="0" borderId="6" xfId="0" applyFont="1" applyBorder="1"/>
    <xf numFmtId="0" fontId="2" fillId="0" borderId="5" xfId="0" applyFont="1" applyBorder="1"/>
    <xf numFmtId="0" fontId="0" fillId="0" borderId="6" xfId="0" applyBorder="1"/>
    <xf numFmtId="164" fontId="0" fillId="0" borderId="5" xfId="1" applyNumberFormat="1" applyFont="1" applyBorder="1"/>
    <xf numFmtId="164" fontId="0" fillId="0" borderId="6" xfId="1" applyNumberFormat="1" applyFont="1" applyBorder="1"/>
    <xf numFmtId="41" fontId="0" fillId="0" borderId="5" xfId="0" applyNumberFormat="1" applyBorder="1"/>
    <xf numFmtId="164" fontId="0" fillId="0" borderId="6" xfId="1" applyNumberFormat="1" applyFont="1" applyFill="1" applyBorder="1"/>
    <xf numFmtId="0" fontId="5" fillId="0" borderId="0" xfId="0" applyFont="1"/>
    <xf numFmtId="41" fontId="0" fillId="0" borderId="7" xfId="0" applyNumberFormat="1" applyBorder="1"/>
    <xf numFmtId="41" fontId="0" fillId="0" borderId="8" xfId="0" applyNumberFormat="1" applyBorder="1"/>
    <xf numFmtId="164" fontId="0" fillId="0" borderId="9" xfId="1" applyNumberFormat="1" applyFont="1" applyBorder="1"/>
    <xf numFmtId="164" fontId="0" fillId="0" borderId="7" xfId="1" applyNumberFormat="1" applyFont="1" applyBorder="1"/>
    <xf numFmtId="164" fontId="2" fillId="0" borderId="5" xfId="1" applyNumberFormat="1" applyFont="1" applyFill="1" applyBorder="1"/>
    <xf numFmtId="164" fontId="2" fillId="0" borderId="6" xfId="1" applyNumberFormat="1" applyFont="1" applyFill="1" applyBorder="1"/>
    <xf numFmtId="164" fontId="2" fillId="0" borderId="5" xfId="1" applyNumberFormat="1" applyFont="1" applyBorder="1"/>
    <xf numFmtId="164" fontId="2" fillId="0" borderId="0" xfId="1" applyNumberFormat="1" applyFont="1" applyBorder="1"/>
    <xf numFmtId="164" fontId="2" fillId="0" borderId="6" xfId="1" applyNumberFormat="1" applyFont="1" applyBorder="1"/>
    <xf numFmtId="164" fontId="0" fillId="0" borderId="5" xfId="1" applyNumberFormat="1" applyFont="1" applyFill="1" applyBorder="1"/>
    <xf numFmtId="164" fontId="0" fillId="0" borderId="0" xfId="1" applyNumberFormat="1" applyFont="1" applyFill="1" applyBorder="1"/>
    <xf numFmtId="164" fontId="0" fillId="0" borderId="5" xfId="0" applyNumberFormat="1" applyBorder="1"/>
    <xf numFmtId="164" fontId="0" fillId="0" borderId="0" xfId="0" applyNumberFormat="1"/>
    <xf numFmtId="164" fontId="0" fillId="0" borderId="9" xfId="1" applyNumberFormat="1" applyFont="1" applyFill="1" applyBorder="1"/>
    <xf numFmtId="164" fontId="2" fillId="0" borderId="0" xfId="1" applyNumberFormat="1" applyFont="1" applyFill="1" applyBorder="1"/>
    <xf numFmtId="164" fontId="2" fillId="0" borderId="5" xfId="0" applyNumberFormat="1" applyFont="1" applyBorder="1"/>
    <xf numFmtId="164" fontId="2" fillId="0" borderId="6" xfId="0" applyNumberFormat="1" applyFont="1" applyBorder="1"/>
    <xf numFmtId="164" fontId="3" fillId="0" borderId="5" xfId="1" applyNumberFormat="1" applyFont="1" applyBorder="1"/>
    <xf numFmtId="164" fontId="2" fillId="0" borderId="10" xfId="1" applyNumberFormat="1" applyFont="1" applyBorder="1"/>
    <xf numFmtId="164" fontId="2" fillId="0" borderId="11" xfId="1" applyNumberFormat="1" applyFont="1" applyBorder="1"/>
    <xf numFmtId="164" fontId="2" fillId="0" borderId="1" xfId="1" applyNumberFormat="1" applyFont="1" applyBorder="1"/>
    <xf numFmtId="43" fontId="0" fillId="0" borderId="0" xfId="0" applyNumberFormat="1"/>
    <xf numFmtId="0" fontId="9" fillId="0" borderId="0" xfId="2"/>
    <xf numFmtId="165" fontId="8" fillId="2" borderId="4" xfId="0" applyNumberFormat="1" applyFont="1" applyFill="1" applyBorder="1"/>
    <xf numFmtId="0" fontId="10" fillId="0" borderId="0" xfId="2" applyFont="1"/>
    <xf numFmtId="0" fontId="8" fillId="3" borderId="1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5" fontId="8" fillId="2" borderId="0" xfId="0" applyNumberFormat="1" applyFont="1" applyFill="1"/>
    <xf numFmtId="49" fontId="9" fillId="0" borderId="12" xfId="2" applyNumberFormat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9" fillId="2" borderId="11" xfId="0" applyFont="1" applyFill="1" applyBorder="1"/>
    <xf numFmtId="0" fontId="9" fillId="0" borderId="0" xfId="2" applyAlignment="1">
      <alignment wrapText="1"/>
    </xf>
    <xf numFmtId="49" fontId="11" fillId="0" borderId="15" xfId="2" applyNumberFormat="1" applyFont="1" applyBorder="1" applyAlignment="1">
      <alignment horizontal="center" wrapText="1"/>
    </xf>
    <xf numFmtId="0" fontId="11" fillId="0" borderId="15" xfId="2" applyFont="1" applyBorder="1" applyAlignment="1">
      <alignment wrapText="1"/>
    </xf>
    <xf numFmtId="164" fontId="9" fillId="2" borderId="16" xfId="1" applyNumberFormat="1" applyFont="1" applyFill="1" applyBorder="1" applyAlignment="1">
      <alignment horizontal="center"/>
    </xf>
    <xf numFmtId="49" fontId="9" fillId="0" borderId="14" xfId="3" applyNumberFormat="1" applyBorder="1" applyAlignment="1">
      <alignment horizontal="center" wrapText="1"/>
    </xf>
    <xf numFmtId="2" fontId="9" fillId="0" borderId="15" xfId="3" applyNumberFormat="1" applyBorder="1" applyAlignment="1">
      <alignment horizontal="center"/>
    </xf>
    <xf numFmtId="0" fontId="9" fillId="0" borderId="14" xfId="3" applyBorder="1"/>
    <xf numFmtId="14" fontId="9" fillId="0" borderId="15" xfId="3" applyNumberFormat="1" applyBorder="1" applyAlignment="1">
      <alignment horizontal="left"/>
    </xf>
    <xf numFmtId="0" fontId="0" fillId="0" borderId="14" xfId="3" applyFont="1" applyBorder="1"/>
    <xf numFmtId="0" fontId="9" fillId="0" borderId="18" xfId="3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9" fillId="6" borderId="19" xfId="3" applyFill="1" applyBorder="1" applyAlignment="1">
      <alignment horizontal="center"/>
    </xf>
    <xf numFmtId="0" fontId="9" fillId="6" borderId="20" xfId="3" applyFill="1" applyBorder="1" applyAlignment="1">
      <alignment horizontal="center"/>
    </xf>
    <xf numFmtId="0" fontId="9" fillId="6" borderId="20" xfId="3" applyFill="1" applyBorder="1"/>
    <xf numFmtId="164" fontId="1" fillId="6" borderId="21" xfId="1" applyNumberFormat="1" applyFill="1" applyBorder="1"/>
    <xf numFmtId="164" fontId="0" fillId="6" borderId="21" xfId="1" applyNumberFormat="1" applyFont="1" applyFill="1" applyBorder="1"/>
    <xf numFmtId="0" fontId="9" fillId="0" borderId="22" xfId="3" applyBorder="1" applyAlignment="1">
      <alignment horizontal="center"/>
    </xf>
    <xf numFmtId="0" fontId="9" fillId="0" borderId="15" xfId="3" applyBorder="1"/>
    <xf numFmtId="0" fontId="9" fillId="0" borderId="15" xfId="3" applyBorder="1" applyAlignment="1">
      <alignment horizontal="center"/>
    </xf>
    <xf numFmtId="43" fontId="1" fillId="0" borderId="18" xfId="1" applyBorder="1" applyAlignment="1">
      <alignment horizontal="center"/>
    </xf>
    <xf numFmtId="0" fontId="10" fillId="3" borderId="15" xfId="0" applyFont="1" applyFill="1" applyBorder="1" applyAlignment="1">
      <alignment horizontal="left"/>
    </xf>
    <xf numFmtId="0" fontId="10" fillId="0" borderId="18" xfId="3" applyFont="1" applyBorder="1" applyAlignment="1">
      <alignment horizontal="center"/>
    </xf>
    <xf numFmtId="0" fontId="9" fillId="6" borderId="23" xfId="3" applyFill="1" applyBorder="1" applyAlignment="1">
      <alignment horizontal="center"/>
    </xf>
    <xf numFmtId="0" fontId="9" fillId="6" borderId="21" xfId="3" applyFill="1" applyBorder="1"/>
    <xf numFmtId="164" fontId="1" fillId="6" borderId="20" xfId="1" applyNumberFormat="1" applyFill="1" applyBorder="1"/>
    <xf numFmtId="0" fontId="9" fillId="0" borderId="15" xfId="4" applyBorder="1"/>
    <xf numFmtId="164" fontId="10" fillId="2" borderId="16" xfId="1" applyNumberFormat="1" applyFont="1" applyFill="1" applyBorder="1" applyAlignment="1">
      <alignment horizontal="center"/>
    </xf>
    <xf numFmtId="0" fontId="9" fillId="6" borderId="24" xfId="3" applyFill="1" applyBorder="1" applyAlignment="1">
      <alignment horizontal="center"/>
    </xf>
    <xf numFmtId="2" fontId="9" fillId="7" borderId="15" xfId="3" applyNumberFormat="1" applyFill="1" applyBorder="1" applyAlignment="1">
      <alignment horizontal="center"/>
    </xf>
    <xf numFmtId="0" fontId="9" fillId="7" borderId="15" xfId="3" applyFill="1" applyBorder="1"/>
    <xf numFmtId="2" fontId="9" fillId="7" borderId="25" xfId="3" applyNumberFormat="1" applyFill="1" applyBorder="1" applyAlignment="1">
      <alignment horizontal="center"/>
    </xf>
    <xf numFmtId="0" fontId="9" fillId="7" borderId="26" xfId="3" applyFill="1" applyBorder="1"/>
    <xf numFmtId="0" fontId="9" fillId="0" borderId="24" xfId="3" applyBorder="1" applyAlignment="1">
      <alignment horizontal="center"/>
    </xf>
    <xf numFmtId="0" fontId="9" fillId="6" borderId="27" xfId="3" applyFill="1" applyBorder="1" applyAlignment="1">
      <alignment horizontal="center"/>
    </xf>
    <xf numFmtId="0" fontId="9" fillId="6" borderId="21" xfId="3" applyFill="1" applyBorder="1" applyAlignment="1">
      <alignment horizontal="center"/>
    </xf>
    <xf numFmtId="0" fontId="9" fillId="6" borderId="28" xfId="3" applyFill="1" applyBorder="1" applyAlignment="1">
      <alignment horizontal="center"/>
    </xf>
    <xf numFmtId="0" fontId="9" fillId="6" borderId="10" xfId="3" applyFill="1" applyBorder="1" applyAlignment="1">
      <alignment horizontal="center"/>
    </xf>
    <xf numFmtId="0" fontId="9" fillId="6" borderId="29" xfId="3" applyFill="1" applyBorder="1"/>
    <xf numFmtId="0" fontId="9" fillId="6" borderId="30" xfId="3" applyFill="1" applyBorder="1" applyAlignment="1">
      <alignment horizontal="center"/>
    </xf>
    <xf numFmtId="0" fontId="9" fillId="6" borderId="31" xfId="3" applyFill="1" applyBorder="1"/>
    <xf numFmtId="164" fontId="10" fillId="2" borderId="0" xfId="0" applyNumberFormat="1" applyFont="1" applyFill="1" applyAlignment="1">
      <alignment horizontal="center"/>
    </xf>
    <xf numFmtId="164" fontId="10" fillId="2" borderId="0" xfId="1" applyNumberFormat="1" applyFont="1" applyFill="1" applyBorder="1" applyAlignment="1">
      <alignment horizontal="center"/>
    </xf>
    <xf numFmtId="164" fontId="9" fillId="0" borderId="0" xfId="3" applyNumberFormat="1"/>
    <xf numFmtId="166" fontId="13" fillId="0" borderId="0" xfId="2" applyNumberFormat="1" applyFont="1"/>
    <xf numFmtId="164" fontId="10" fillId="0" borderId="0" xfId="2" applyNumberFormat="1" applyFont="1"/>
    <xf numFmtId="167" fontId="9" fillId="0" borderId="0" xfId="2" applyNumberFormat="1"/>
    <xf numFmtId="41" fontId="9" fillId="0" borderId="0" xfId="2" applyNumberFormat="1"/>
    <xf numFmtId="0" fontId="10" fillId="0" borderId="0" xfId="2" applyFont="1" applyAlignment="1">
      <alignment horizontal="center"/>
    </xf>
    <xf numFmtId="49" fontId="9" fillId="0" borderId="0" xfId="2" applyNumberFormat="1" applyAlignment="1">
      <alignment horizontal="center"/>
    </xf>
    <xf numFmtId="49" fontId="14" fillId="0" borderId="15" xfId="2" applyNumberFormat="1" applyFont="1" applyBorder="1" applyAlignment="1">
      <alignment horizontal="center" wrapText="1"/>
    </xf>
    <xf numFmtId="0" fontId="14" fillId="0" borderId="15" xfId="2" applyFont="1" applyBorder="1" applyAlignment="1">
      <alignment wrapText="1"/>
    </xf>
    <xf numFmtId="0" fontId="14" fillId="0" borderId="15" xfId="0" applyFont="1" applyBorder="1" applyAlignment="1">
      <alignment horizontal="center" wrapText="1"/>
    </xf>
    <xf numFmtId="0" fontId="9" fillId="0" borderId="15" xfId="3" applyBorder="1" applyAlignment="1">
      <alignment horizontal="left"/>
    </xf>
    <xf numFmtId="0" fontId="9" fillId="6" borderId="15" xfId="3" applyFill="1" applyBorder="1" applyAlignment="1">
      <alignment horizontal="center"/>
    </xf>
    <xf numFmtId="0" fontId="9" fillId="6" borderId="15" xfId="3" applyFill="1" applyBorder="1"/>
    <xf numFmtId="164" fontId="1" fillId="6" borderId="15" xfId="1" applyNumberFormat="1" applyFill="1" applyBorder="1"/>
    <xf numFmtId="0" fontId="15" fillId="0" borderId="8" xfId="2" applyFont="1" applyBorder="1"/>
    <xf numFmtId="49" fontId="12" fillId="0" borderId="15" xfId="2" applyNumberFormat="1" applyFont="1" applyBorder="1" applyAlignment="1">
      <alignment horizontal="center" wrapText="1"/>
    </xf>
    <xf numFmtId="0" fontId="12" fillId="0" borderId="15" xfId="2" applyFont="1" applyBorder="1" applyAlignment="1">
      <alignment wrapText="1"/>
    </xf>
    <xf numFmtId="164" fontId="1" fillId="2" borderId="16" xfId="1" applyNumberForma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64" fontId="1" fillId="0" borderId="16" xfId="1" applyNumberFormat="1" applyFill="1" applyBorder="1" applyAlignment="1">
      <alignment horizontal="center"/>
    </xf>
    <xf numFmtId="0" fontId="0" fillId="0" borderId="0" xfId="2" applyFont="1"/>
    <xf numFmtId="0" fontId="0" fillId="0" borderId="15" xfId="3" applyFont="1" applyBorder="1" applyAlignment="1">
      <alignment horizontal="center"/>
    </xf>
    <xf numFmtId="0" fontId="0" fillId="0" borderId="15" xfId="3" applyFont="1" applyBorder="1" applyAlignment="1">
      <alignment horizontal="left"/>
    </xf>
    <xf numFmtId="164" fontId="9" fillId="0" borderId="0" xfId="2" applyNumberFormat="1"/>
    <xf numFmtId="0" fontId="9" fillId="0" borderId="18" xfId="3" applyBorder="1" applyAlignment="1">
      <alignment horizontal="left"/>
    </xf>
    <xf numFmtId="164" fontId="0" fillId="2" borderId="16" xfId="1" applyNumberFormat="1" applyFont="1" applyFill="1" applyBorder="1" applyAlignment="1">
      <alignment horizontal="center"/>
    </xf>
    <xf numFmtId="0" fontId="9" fillId="8" borderId="20" xfId="3" applyFill="1" applyBorder="1"/>
    <xf numFmtId="37" fontId="17" fillId="0" borderId="0" xfId="5"/>
    <xf numFmtId="37" fontId="17" fillId="3" borderId="0" xfId="5" applyFill="1"/>
    <xf numFmtId="168" fontId="19" fillId="0" borderId="0" xfId="5" applyNumberFormat="1" applyFont="1"/>
    <xf numFmtId="1" fontId="17" fillId="3" borderId="0" xfId="5" applyNumberFormat="1" applyFill="1" applyAlignment="1">
      <alignment horizontal="center"/>
    </xf>
    <xf numFmtId="1" fontId="17" fillId="0" borderId="0" xfId="5" applyNumberFormat="1" applyAlignment="1">
      <alignment horizontal="center"/>
    </xf>
    <xf numFmtId="37" fontId="17" fillId="0" borderId="0" xfId="5" applyAlignment="1">
      <alignment horizontal="left"/>
    </xf>
    <xf numFmtId="14" fontId="17" fillId="3" borderId="0" xfId="5" applyNumberFormat="1" applyFill="1" applyAlignment="1">
      <alignment horizontal="center"/>
    </xf>
    <xf numFmtId="37" fontId="17" fillId="3" borderId="0" xfId="5" applyFill="1" applyAlignment="1">
      <alignment horizontal="center"/>
    </xf>
    <xf numFmtId="14" fontId="17" fillId="0" borderId="0" xfId="5" applyNumberFormat="1" applyAlignment="1">
      <alignment horizontal="center"/>
    </xf>
    <xf numFmtId="37" fontId="17" fillId="0" borderId="0" xfId="5" applyAlignment="1">
      <alignment horizontal="center"/>
    </xf>
    <xf numFmtId="37" fontId="19" fillId="0" borderId="0" xfId="5" applyFont="1" applyAlignment="1">
      <alignment horizontal="left"/>
    </xf>
    <xf numFmtId="164" fontId="17" fillId="0" borderId="0" xfId="5" applyNumberFormat="1" applyAlignment="1">
      <alignment horizontal="center"/>
    </xf>
    <xf numFmtId="37" fontId="24" fillId="0" borderId="0" xfId="5" applyFont="1"/>
    <xf numFmtId="164" fontId="0" fillId="6" borderId="33" xfId="1" applyNumberFormat="1" applyFont="1" applyFill="1" applyBorder="1"/>
    <xf numFmtId="164" fontId="0" fillId="8" borderId="16" xfId="1" applyNumberFormat="1" applyFont="1" applyFill="1" applyBorder="1"/>
    <xf numFmtId="164" fontId="1" fillId="6" borderId="33" xfId="1" applyNumberFormat="1" applyFill="1" applyBorder="1"/>
    <xf numFmtId="0" fontId="9" fillId="0" borderId="0" xfId="3" applyAlignment="1">
      <alignment horizontal="center"/>
    </xf>
    <xf numFmtId="0" fontId="9" fillId="0" borderId="0" xfId="3"/>
    <xf numFmtId="14" fontId="9" fillId="0" borderId="0" xfId="3" applyNumberFormat="1"/>
    <xf numFmtId="164" fontId="1" fillId="0" borderId="0" xfId="1" applyNumberFormat="1" applyFill="1" applyBorder="1"/>
    <xf numFmtId="0" fontId="9" fillId="3" borderId="22" xfId="3" applyFill="1" applyBorder="1" applyAlignment="1">
      <alignment horizontal="center"/>
    </xf>
    <xf numFmtId="43" fontId="1" fillId="3" borderId="18" xfId="1" applyFill="1" applyBorder="1" applyAlignment="1">
      <alignment horizontal="center"/>
    </xf>
    <xf numFmtId="164" fontId="1" fillId="3" borderId="14" xfId="1" applyNumberFormat="1" applyFill="1" applyBorder="1"/>
    <xf numFmtId="164" fontId="0" fillId="0" borderId="35" xfId="1" applyNumberFormat="1" applyFont="1" applyBorder="1"/>
    <xf numFmtId="164" fontId="0" fillId="3" borderId="14" xfId="1" applyNumberFormat="1" applyFont="1" applyFill="1" applyBorder="1"/>
    <xf numFmtId="164" fontId="0" fillId="6" borderId="19" xfId="1" applyNumberFormat="1" applyFont="1" applyFill="1" applyBorder="1"/>
    <xf numFmtId="164" fontId="0" fillId="3" borderId="13" xfId="1" applyNumberFormat="1" applyFont="1" applyFill="1" applyBorder="1"/>
    <xf numFmtId="164" fontId="0" fillId="3" borderId="16" xfId="1" applyNumberFormat="1" applyFont="1" applyFill="1" applyBorder="1"/>
    <xf numFmtId="0" fontId="11" fillId="0" borderId="35" xfId="0" applyFont="1" applyBorder="1" applyAlignment="1">
      <alignment horizontal="center" wrapText="1"/>
    </xf>
    <xf numFmtId="14" fontId="9" fillId="0" borderId="12" xfId="3" applyNumberFormat="1" applyBorder="1" applyAlignment="1">
      <alignment horizontal="left"/>
    </xf>
    <xf numFmtId="14" fontId="9" fillId="0" borderId="35" xfId="3" applyNumberFormat="1" applyBorder="1" applyAlignment="1">
      <alignment horizontal="left"/>
    </xf>
    <xf numFmtId="14" fontId="9" fillId="0" borderId="8" xfId="3" applyNumberFormat="1" applyBorder="1" applyAlignment="1">
      <alignment horizontal="left"/>
    </xf>
    <xf numFmtId="14" fontId="0" fillId="0" borderId="8" xfId="3" applyNumberFormat="1" applyFont="1" applyBorder="1" applyAlignment="1">
      <alignment horizontal="left"/>
    </xf>
    <xf numFmtId="14" fontId="9" fillId="6" borderId="28" xfId="3" applyNumberFormat="1" applyFill="1" applyBorder="1" applyAlignment="1">
      <alignment horizontal="left"/>
    </xf>
    <xf numFmtId="14" fontId="9" fillId="3" borderId="8" xfId="3" applyNumberFormat="1" applyFill="1" applyBorder="1" applyAlignment="1">
      <alignment horizontal="left"/>
    </xf>
    <xf numFmtId="14" fontId="9" fillId="6" borderId="23" xfId="3" applyNumberFormat="1" applyFill="1" applyBorder="1" applyAlignment="1">
      <alignment horizontal="left"/>
    </xf>
    <xf numFmtId="14" fontId="9" fillId="0" borderId="0" xfId="3" applyNumberFormat="1" applyAlignment="1">
      <alignment horizontal="left"/>
    </xf>
    <xf numFmtId="14" fontId="9" fillId="6" borderId="23" xfId="3" applyNumberFormat="1" applyFill="1" applyBorder="1"/>
    <xf numFmtId="49" fontId="9" fillId="0" borderId="36" xfId="2" applyNumberFormat="1" applyBorder="1" applyAlignment="1">
      <alignment horizontal="center"/>
    </xf>
    <xf numFmtId="164" fontId="1" fillId="6" borderId="19" xfId="1" applyNumberFormat="1" applyFill="1" applyBorder="1"/>
    <xf numFmtId="164" fontId="1" fillId="3" borderId="13" xfId="1" applyNumberFormat="1" applyFill="1" applyBorder="1"/>
    <xf numFmtId="164" fontId="1" fillId="3" borderId="16" xfId="1" applyNumberFormat="1" applyFill="1" applyBorder="1"/>
    <xf numFmtId="164" fontId="0" fillId="3" borderId="17" xfId="1" applyNumberFormat="1" applyFont="1" applyFill="1" applyBorder="1"/>
    <xf numFmtId="164" fontId="0" fillId="11" borderId="19" xfId="1" applyNumberFormat="1" applyFont="1" applyFill="1" applyBorder="1"/>
    <xf numFmtId="164" fontId="0" fillId="11" borderId="20" xfId="1" applyNumberFormat="1" applyFont="1" applyFill="1" applyBorder="1"/>
    <xf numFmtId="164" fontId="0" fillId="11" borderId="44" xfId="1" applyNumberFormat="1" applyFont="1" applyFill="1" applyBorder="1"/>
    <xf numFmtId="164" fontId="0" fillId="11" borderId="21" xfId="1" applyNumberFormat="1" applyFont="1" applyFill="1" applyBorder="1"/>
    <xf numFmtId="164" fontId="0" fillId="11" borderId="33" xfId="1" applyNumberFormat="1" applyFont="1" applyFill="1" applyBorder="1"/>
    <xf numFmtId="164" fontId="0" fillId="11" borderId="43" xfId="1" applyNumberFormat="1" applyFont="1" applyFill="1" applyBorder="1"/>
    <xf numFmtId="164" fontId="0" fillId="11" borderId="42" xfId="1" applyNumberFormat="1" applyFont="1" applyFill="1" applyBorder="1"/>
    <xf numFmtId="164" fontId="0" fillId="12" borderId="20" xfId="1" applyNumberFormat="1" applyFont="1" applyFill="1" applyBorder="1"/>
    <xf numFmtId="164" fontId="0" fillId="12" borderId="21" xfId="1" applyNumberFormat="1" applyFont="1" applyFill="1" applyBorder="1"/>
    <xf numFmtId="164" fontId="0" fillId="12" borderId="33" xfId="1" applyNumberFormat="1" applyFont="1" applyFill="1" applyBorder="1"/>
    <xf numFmtId="164" fontId="0" fillId="12" borderId="43" xfId="1" applyNumberFormat="1" applyFont="1" applyFill="1" applyBorder="1"/>
    <xf numFmtId="164" fontId="0" fillId="12" borderId="42" xfId="1" applyNumberFormat="1" applyFont="1" applyFill="1" applyBorder="1"/>
    <xf numFmtId="164" fontId="0" fillId="13" borderId="19" xfId="1" applyNumberFormat="1" applyFont="1" applyFill="1" applyBorder="1"/>
    <xf numFmtId="164" fontId="0" fillId="13" borderId="21" xfId="1" applyNumberFormat="1" applyFont="1" applyFill="1" applyBorder="1"/>
    <xf numFmtId="164" fontId="0" fillId="13" borderId="33" xfId="1" applyNumberFormat="1" applyFont="1" applyFill="1" applyBorder="1"/>
    <xf numFmtId="164" fontId="0" fillId="13" borderId="43" xfId="1" applyNumberFormat="1" applyFont="1" applyFill="1" applyBorder="1"/>
    <xf numFmtId="164" fontId="0" fillId="13" borderId="42" xfId="1" applyNumberFormat="1" applyFont="1" applyFill="1" applyBorder="1"/>
    <xf numFmtId="164" fontId="0" fillId="13" borderId="20" xfId="1" applyNumberFormat="1" applyFont="1" applyFill="1" applyBorder="1"/>
    <xf numFmtId="0" fontId="29" fillId="0" borderId="0" xfId="7" applyFont="1" applyAlignment="1">
      <alignment horizontal="centerContinuous"/>
    </xf>
    <xf numFmtId="0" fontId="30" fillId="0" borderId="0" xfId="0" applyFont="1" applyAlignment="1">
      <alignment horizontal="center"/>
    </xf>
    <xf numFmtId="0" fontId="30" fillId="0" borderId="0" xfId="0" applyFont="1"/>
    <xf numFmtId="0" fontId="31" fillId="0" borderId="0" xfId="0" applyFont="1" applyAlignment="1">
      <alignment horizontal="center"/>
    </xf>
    <xf numFmtId="0" fontId="29" fillId="0" borderId="0" xfId="7" applyFont="1" applyAlignment="1">
      <alignment horizontal="left"/>
    </xf>
    <xf numFmtId="0" fontId="32" fillId="0" borderId="0" xfId="0" applyFont="1" applyAlignment="1">
      <alignment horizontal="center"/>
    </xf>
    <xf numFmtId="0" fontId="29" fillId="0" borderId="0" xfId="7" applyFont="1"/>
    <xf numFmtId="169" fontId="30" fillId="0" borderId="0" xfId="1" applyNumberFormat="1" applyFont="1"/>
    <xf numFmtId="170" fontId="30" fillId="0" borderId="0" xfId="1" applyNumberFormat="1" applyFont="1"/>
    <xf numFmtId="171" fontId="30" fillId="0" borderId="0" xfId="0" applyNumberFormat="1" applyFont="1"/>
    <xf numFmtId="171" fontId="29" fillId="0" borderId="0" xfId="0" applyNumberFormat="1" applyFont="1"/>
    <xf numFmtId="169" fontId="29" fillId="0" borderId="0" xfId="1" applyNumberFormat="1" applyFont="1"/>
    <xf numFmtId="170" fontId="29" fillId="0" borderId="0" xfId="1" applyNumberFormat="1" applyFont="1"/>
    <xf numFmtId="172" fontId="0" fillId="0" borderId="0" xfId="0" applyNumberFormat="1"/>
    <xf numFmtId="0" fontId="27" fillId="0" borderId="0" xfId="8" applyFont="1"/>
    <xf numFmtId="169" fontId="33" fillId="0" borderId="0" xfId="1" applyNumberFormat="1" applyFont="1"/>
    <xf numFmtId="169" fontId="34" fillId="0" borderId="0" xfId="1" applyNumberFormat="1" applyFont="1"/>
    <xf numFmtId="170" fontId="34" fillId="0" borderId="0" xfId="1" applyNumberFormat="1" applyFont="1"/>
    <xf numFmtId="0" fontId="34" fillId="0" borderId="0" xfId="8" applyFont="1"/>
    <xf numFmtId="0" fontId="35" fillId="0" borderId="0" xfId="0" applyFont="1"/>
    <xf numFmtId="0" fontId="29" fillId="0" borderId="0" xfId="0" applyFont="1"/>
    <xf numFmtId="0" fontId="0" fillId="0" borderId="0" xfId="0" applyAlignment="1">
      <alignment horizontal="right"/>
    </xf>
    <xf numFmtId="170" fontId="33" fillId="0" borderId="0" xfId="1" applyNumberFormat="1" applyFont="1"/>
    <xf numFmtId="43" fontId="29" fillId="0" borderId="0" xfId="1" applyFont="1"/>
    <xf numFmtId="49" fontId="12" fillId="5" borderId="47" xfId="2" applyNumberFormat="1" applyFont="1" applyFill="1" applyBorder="1" applyAlignment="1">
      <alignment horizontal="center" wrapText="1"/>
    </xf>
    <xf numFmtId="164" fontId="1" fillId="0" borderId="7" xfId="1" applyNumberFormat="1" applyBorder="1"/>
    <xf numFmtId="164" fontId="1" fillId="6" borderId="27" xfId="1" applyNumberFormat="1" applyFill="1" applyBorder="1"/>
    <xf numFmtId="164" fontId="1" fillId="3" borderId="7" xfId="1" applyNumberFormat="1" applyFill="1" applyBorder="1"/>
    <xf numFmtId="164" fontId="1" fillId="0" borderId="48" xfId="1" applyNumberFormat="1" applyFill="1" applyBorder="1"/>
    <xf numFmtId="164" fontId="0" fillId="6" borderId="27" xfId="1" applyNumberFormat="1" applyFont="1" applyFill="1" applyBorder="1"/>
    <xf numFmtId="164" fontId="1" fillId="0" borderId="7" xfId="1" applyNumberFormat="1" applyFill="1" applyBorder="1"/>
    <xf numFmtId="164" fontId="27" fillId="11" borderId="19" xfId="1" applyNumberFormat="1" applyFont="1" applyFill="1" applyBorder="1" applyAlignment="1">
      <alignment wrapText="1"/>
    </xf>
    <xf numFmtId="164" fontId="27" fillId="11" borderId="21" xfId="1" applyNumberFormat="1" applyFont="1" applyFill="1" applyBorder="1" applyAlignment="1">
      <alignment wrapText="1"/>
    </xf>
    <xf numFmtId="164" fontId="27" fillId="11" borderId="33" xfId="1" applyNumberFormat="1" applyFont="1" applyFill="1" applyBorder="1" applyAlignment="1">
      <alignment wrapText="1"/>
    </xf>
    <xf numFmtId="164" fontId="27" fillId="3" borderId="22" xfId="1" applyNumberFormat="1" applyFont="1" applyFill="1" applyBorder="1"/>
    <xf numFmtId="164" fontId="27" fillId="3" borderId="15" xfId="1" applyNumberFormat="1" applyFont="1" applyFill="1" applyBorder="1"/>
    <xf numFmtId="164" fontId="27" fillId="3" borderId="34" xfId="1" applyNumberFormat="1" applyFont="1" applyFill="1" applyBorder="1"/>
    <xf numFmtId="164" fontId="27" fillId="11" borderId="24" xfId="1" applyNumberFormat="1" applyFont="1" applyFill="1" applyBorder="1"/>
    <xf numFmtId="164" fontId="27" fillId="11" borderId="26" xfId="1" applyNumberFormat="1" applyFont="1" applyFill="1" applyBorder="1"/>
    <xf numFmtId="164" fontId="27" fillId="11" borderId="32" xfId="1" applyNumberFormat="1" applyFont="1" applyFill="1" applyBorder="1"/>
    <xf numFmtId="164" fontId="0" fillId="6" borderId="15" xfId="1" applyNumberFormat="1" applyFont="1" applyFill="1" applyBorder="1"/>
    <xf numFmtId="49" fontId="14" fillId="0" borderId="35" xfId="2" applyNumberFormat="1" applyFont="1" applyBorder="1" applyAlignment="1">
      <alignment horizontal="center" wrapText="1"/>
    </xf>
    <xf numFmtId="164" fontId="0" fillId="6" borderId="35" xfId="1" applyNumberFormat="1" applyFont="1" applyFill="1" applyBorder="1"/>
    <xf numFmtId="164" fontId="0" fillId="6" borderId="22" xfId="1" applyNumberFormat="1" applyFont="1" applyFill="1" applyBorder="1"/>
    <xf numFmtId="164" fontId="0" fillId="6" borderId="34" xfId="1" applyNumberFormat="1" applyFont="1" applyFill="1" applyBorder="1"/>
    <xf numFmtId="164" fontId="0" fillId="14" borderId="22" xfId="1" applyNumberFormat="1" applyFont="1" applyFill="1" applyBorder="1"/>
    <xf numFmtId="164" fontId="0" fillId="14" borderId="15" xfId="1" applyNumberFormat="1" applyFont="1" applyFill="1" applyBorder="1"/>
    <xf numFmtId="164" fontId="0" fillId="14" borderId="34" xfId="1" applyNumberFormat="1" applyFont="1" applyFill="1" applyBorder="1"/>
    <xf numFmtId="164" fontId="0" fillId="14" borderId="19" xfId="1" applyNumberFormat="1" applyFont="1" applyFill="1" applyBorder="1"/>
    <xf numFmtId="164" fontId="0" fillId="14" borderId="21" xfId="1" applyNumberFormat="1" applyFont="1" applyFill="1" applyBorder="1"/>
    <xf numFmtId="164" fontId="0" fillId="14" borderId="33" xfId="1" applyNumberFormat="1" applyFont="1" applyFill="1" applyBorder="1"/>
    <xf numFmtId="164" fontId="0" fillId="13" borderId="22" xfId="1" applyNumberFormat="1" applyFont="1" applyFill="1" applyBorder="1"/>
    <xf numFmtId="164" fontId="0" fillId="13" borderId="15" xfId="1" applyNumberFormat="1" applyFont="1" applyFill="1" applyBorder="1"/>
    <xf numFmtId="164" fontId="0" fillId="13" borderId="28" xfId="1" applyNumberFormat="1" applyFont="1" applyFill="1" applyBorder="1"/>
    <xf numFmtId="164" fontId="0" fillId="13" borderId="34" xfId="1" applyNumberFormat="1" applyFont="1" applyFill="1" applyBorder="1"/>
    <xf numFmtId="164" fontId="0" fillId="12" borderId="22" xfId="1" applyNumberFormat="1" applyFont="1" applyFill="1" applyBorder="1"/>
    <xf numFmtId="164" fontId="0" fillId="12" borderId="15" xfId="1" applyNumberFormat="1" applyFont="1" applyFill="1" applyBorder="1"/>
    <xf numFmtId="164" fontId="0" fillId="12" borderId="19" xfId="1" applyNumberFormat="1" applyFont="1" applyFill="1" applyBorder="1"/>
    <xf numFmtId="164" fontId="0" fillId="12" borderId="28" xfId="1" applyNumberFormat="1" applyFont="1" applyFill="1" applyBorder="1"/>
    <xf numFmtId="0" fontId="11" fillId="0" borderId="41" xfId="0" applyFont="1" applyBorder="1" applyAlignment="1">
      <alignment horizontal="center" wrapText="1"/>
    </xf>
    <xf numFmtId="14" fontId="9" fillId="0" borderId="45" xfId="3" applyNumberFormat="1" applyBorder="1" applyAlignment="1">
      <alignment horizontal="left"/>
    </xf>
    <xf numFmtId="14" fontId="0" fillId="0" borderId="45" xfId="3" applyNumberFormat="1" applyFont="1" applyBorder="1" applyAlignment="1">
      <alignment horizontal="left"/>
    </xf>
    <xf numFmtId="0" fontId="9" fillId="0" borderId="45" xfId="3" applyBorder="1" applyAlignment="1">
      <alignment horizontal="left"/>
    </xf>
    <xf numFmtId="49" fontId="9" fillId="6" borderId="28" xfId="3" applyNumberFormat="1" applyFill="1" applyBorder="1" applyAlignment="1">
      <alignment horizontal="left"/>
    </xf>
    <xf numFmtId="49" fontId="9" fillId="6" borderId="28" xfId="3" applyNumberFormat="1" applyFill="1" applyBorder="1" applyAlignment="1">
      <alignment horizontal="center"/>
    </xf>
    <xf numFmtId="164" fontId="0" fillId="14" borderId="42" xfId="1" applyNumberFormat="1" applyFont="1" applyFill="1" applyBorder="1"/>
    <xf numFmtId="164" fontId="0" fillId="14" borderId="28" xfId="1" applyNumberFormat="1" applyFont="1" applyFill="1" applyBorder="1"/>
    <xf numFmtId="164" fontId="0" fillId="14" borderId="43" xfId="1" applyNumberFormat="1" applyFont="1" applyFill="1" applyBorder="1"/>
    <xf numFmtId="164" fontId="2" fillId="15" borderId="5" xfId="0" applyNumberFormat="1" applyFont="1" applyFill="1" applyBorder="1"/>
    <xf numFmtId="164" fontId="2" fillId="15" borderId="6" xfId="0" applyNumberFormat="1" applyFont="1" applyFill="1" applyBorder="1"/>
    <xf numFmtId="41" fontId="0" fillId="0" borderId="0" xfId="0" applyNumberFormat="1"/>
    <xf numFmtId="164" fontId="2" fillId="0" borderId="0" xfId="0" applyNumberFormat="1" applyFont="1"/>
    <xf numFmtId="164" fontId="2" fillId="15" borderId="0" xfId="0" applyNumberFormat="1" applyFont="1" applyFill="1"/>
    <xf numFmtId="164" fontId="0" fillId="0" borderId="0" xfId="1" applyNumberFormat="1" applyFont="1" applyBorder="1"/>
    <xf numFmtId="49" fontId="12" fillId="16" borderId="38" xfId="2" applyNumberFormat="1" applyFont="1" applyFill="1" applyBorder="1" applyAlignment="1">
      <alignment horizontal="center" wrapText="1"/>
    </xf>
    <xf numFmtId="49" fontId="12" fillId="16" borderId="46" xfId="2" applyNumberFormat="1" applyFont="1" applyFill="1" applyBorder="1" applyAlignment="1">
      <alignment horizontal="center" wrapText="1"/>
    </xf>
    <xf numFmtId="49" fontId="12" fillId="16" borderId="40" xfId="2" applyNumberFormat="1" applyFont="1" applyFill="1" applyBorder="1" applyAlignment="1">
      <alignment horizontal="center" wrapText="1"/>
    </xf>
    <xf numFmtId="164" fontId="1" fillId="16" borderId="13" xfId="1" applyNumberFormat="1" applyFill="1" applyBorder="1"/>
    <xf numFmtId="164" fontId="1" fillId="16" borderId="14" xfId="1" applyNumberFormat="1" applyFill="1" applyBorder="1"/>
    <xf numFmtId="164" fontId="1" fillId="16" borderId="16" xfId="1" applyNumberFormat="1" applyFill="1" applyBorder="1"/>
    <xf numFmtId="164" fontId="0" fillId="16" borderId="16" xfId="1" applyNumberFormat="1" applyFont="1" applyFill="1" applyBorder="1"/>
    <xf numFmtId="164" fontId="0" fillId="16" borderId="13" xfId="1" applyNumberFormat="1" applyFont="1" applyFill="1" applyBorder="1"/>
    <xf numFmtId="164" fontId="0" fillId="16" borderId="14" xfId="1" applyNumberFormat="1" applyFont="1" applyFill="1" applyBorder="1"/>
    <xf numFmtId="49" fontId="14" fillId="16" borderId="38" xfId="2" applyNumberFormat="1" applyFont="1" applyFill="1" applyBorder="1" applyAlignment="1">
      <alignment horizontal="center" wrapText="1"/>
    </xf>
    <xf numFmtId="49" fontId="14" fillId="16" borderId="39" xfId="2" applyNumberFormat="1" applyFont="1" applyFill="1" applyBorder="1" applyAlignment="1">
      <alignment horizontal="center" wrapText="1"/>
    </xf>
    <xf numFmtId="49" fontId="14" fillId="16" borderId="40" xfId="2" applyNumberFormat="1" applyFont="1" applyFill="1" applyBorder="1" applyAlignment="1">
      <alignment horizontal="center" wrapText="1"/>
    </xf>
    <xf numFmtId="164" fontId="0" fillId="16" borderId="22" xfId="1" applyNumberFormat="1" applyFont="1" applyFill="1" applyBorder="1"/>
    <xf numFmtId="164" fontId="1" fillId="16" borderId="15" xfId="1" applyNumberFormat="1" applyFill="1" applyBorder="1"/>
    <xf numFmtId="164" fontId="0" fillId="16" borderId="15" xfId="1" applyNumberFormat="1" applyFont="1" applyFill="1" applyBorder="1"/>
    <xf numFmtId="164" fontId="0" fillId="16" borderId="34" xfId="1" applyNumberFormat="1" applyFont="1" applyFill="1" applyBorder="1"/>
    <xf numFmtId="164" fontId="1" fillId="16" borderId="34" xfId="1" applyNumberFormat="1" applyFill="1" applyBorder="1"/>
    <xf numFmtId="164" fontId="1" fillId="16" borderId="22" xfId="1" applyNumberFormat="1" applyFill="1" applyBorder="1"/>
    <xf numFmtId="0" fontId="12" fillId="16" borderId="38" xfId="2" applyFont="1" applyFill="1" applyBorder="1" applyAlignment="1">
      <alignment horizontal="center" wrapText="1"/>
    </xf>
    <xf numFmtId="0" fontId="12" fillId="16" borderId="39" xfId="2" applyFont="1" applyFill="1" applyBorder="1" applyAlignment="1">
      <alignment horizontal="center" wrapText="1"/>
    </xf>
    <xf numFmtId="0" fontId="12" fillId="16" borderId="40" xfId="2" applyFont="1" applyFill="1" applyBorder="1" applyAlignment="1">
      <alignment horizontal="center" wrapText="1"/>
    </xf>
    <xf numFmtId="0" fontId="26" fillId="17" borderId="38" xfId="2" applyFont="1" applyFill="1" applyBorder="1" applyAlignment="1">
      <alignment horizontal="center" wrapText="1"/>
    </xf>
    <xf numFmtId="0" fontId="26" fillId="17" borderId="39" xfId="2" applyFont="1" applyFill="1" applyBorder="1" applyAlignment="1">
      <alignment horizontal="center" wrapText="1"/>
    </xf>
    <xf numFmtId="0" fontId="26" fillId="17" borderId="40" xfId="2" applyFont="1" applyFill="1" applyBorder="1" applyAlignment="1">
      <alignment horizontal="center" wrapText="1"/>
    </xf>
    <xf numFmtId="164" fontId="27" fillId="17" borderId="22" xfId="1" applyNumberFormat="1" applyFont="1" applyFill="1" applyBorder="1" applyAlignment="1">
      <alignment wrapText="1"/>
    </xf>
    <xf numFmtId="164" fontId="27" fillId="17" borderId="15" xfId="1" applyNumberFormat="1" applyFont="1" applyFill="1" applyBorder="1" applyAlignment="1">
      <alignment wrapText="1"/>
    </xf>
    <xf numFmtId="164" fontId="27" fillId="17" borderId="34" xfId="1" applyNumberFormat="1" applyFont="1" applyFill="1" applyBorder="1" applyAlignment="1">
      <alignment wrapText="1"/>
    </xf>
    <xf numFmtId="164" fontId="27" fillId="17" borderId="24" xfId="1" applyNumberFormat="1" applyFont="1" applyFill="1" applyBorder="1" applyAlignment="1">
      <alignment wrapText="1"/>
    </xf>
    <xf numFmtId="164" fontId="27" fillId="17" borderId="26" xfId="1" applyNumberFormat="1" applyFont="1" applyFill="1" applyBorder="1" applyAlignment="1">
      <alignment wrapText="1"/>
    </xf>
    <xf numFmtId="164" fontId="27" fillId="17" borderId="32" xfId="1" applyNumberFormat="1" applyFont="1" applyFill="1" applyBorder="1" applyAlignment="1">
      <alignment wrapText="1"/>
    </xf>
    <xf numFmtId="164" fontId="27" fillId="17" borderId="13" xfId="1" applyNumberFormat="1" applyFont="1" applyFill="1" applyBorder="1"/>
    <xf numFmtId="164" fontId="27" fillId="17" borderId="14" xfId="1" applyNumberFormat="1" applyFont="1" applyFill="1" applyBorder="1"/>
    <xf numFmtId="164" fontId="27" fillId="17" borderId="16" xfId="1" applyNumberFormat="1" applyFont="1" applyFill="1" applyBorder="1"/>
    <xf numFmtId="164" fontId="27" fillId="17" borderId="22" xfId="1" applyNumberFormat="1" applyFont="1" applyFill="1" applyBorder="1"/>
    <xf numFmtId="164" fontId="27" fillId="17" borderId="15" xfId="1" applyNumberFormat="1" applyFont="1" applyFill="1" applyBorder="1"/>
    <xf numFmtId="164" fontId="27" fillId="17" borderId="34" xfId="1" applyNumberFormat="1" applyFont="1" applyFill="1" applyBorder="1"/>
    <xf numFmtId="164" fontId="27" fillId="17" borderId="38" xfId="1" applyNumberFormat="1" applyFont="1" applyFill="1" applyBorder="1"/>
    <xf numFmtId="164" fontId="27" fillId="17" borderId="39" xfId="1" applyNumberFormat="1" applyFont="1" applyFill="1" applyBorder="1"/>
    <xf numFmtId="164" fontId="27" fillId="17" borderId="40" xfId="1" applyNumberFormat="1" applyFont="1" applyFill="1" applyBorder="1"/>
    <xf numFmtId="164" fontId="0" fillId="17" borderId="13" xfId="1" applyNumberFormat="1" applyFont="1" applyFill="1" applyBorder="1"/>
    <xf numFmtId="164" fontId="0" fillId="17" borderId="14" xfId="1" applyNumberFormat="1" applyFont="1" applyFill="1" applyBorder="1"/>
    <xf numFmtId="164" fontId="0" fillId="17" borderId="16" xfId="1" applyNumberFormat="1" applyFont="1" applyFill="1" applyBorder="1"/>
    <xf numFmtId="49" fontId="14" fillId="17" borderId="38" xfId="2" applyNumberFormat="1" applyFont="1" applyFill="1" applyBorder="1" applyAlignment="1">
      <alignment horizontal="center" wrapText="1"/>
    </xf>
    <xf numFmtId="49" fontId="14" fillId="17" borderId="39" xfId="2" applyNumberFormat="1" applyFont="1" applyFill="1" applyBorder="1" applyAlignment="1">
      <alignment horizontal="center" wrapText="1"/>
    </xf>
    <xf numFmtId="49" fontId="14" fillId="17" borderId="40" xfId="2" applyNumberFormat="1" applyFont="1" applyFill="1" applyBorder="1" applyAlignment="1">
      <alignment horizontal="center" wrapText="1"/>
    </xf>
    <xf numFmtId="164" fontId="0" fillId="17" borderId="22" xfId="1" applyNumberFormat="1" applyFont="1" applyFill="1" applyBorder="1"/>
    <xf numFmtId="164" fontId="0" fillId="17" borderId="15" xfId="1" applyNumberFormat="1" applyFont="1" applyFill="1" applyBorder="1"/>
    <xf numFmtId="164" fontId="0" fillId="17" borderId="34" xfId="1" applyNumberFormat="1" applyFont="1" applyFill="1" applyBorder="1"/>
    <xf numFmtId="49" fontId="12" fillId="17" borderId="38" xfId="2" applyNumberFormat="1" applyFont="1" applyFill="1" applyBorder="1" applyAlignment="1">
      <alignment horizontal="center" wrapText="1"/>
    </xf>
    <xf numFmtId="49" fontId="12" fillId="17" borderId="46" xfId="2" applyNumberFormat="1" applyFont="1" applyFill="1" applyBorder="1" applyAlignment="1">
      <alignment horizontal="center" wrapText="1"/>
    </xf>
    <xf numFmtId="49" fontId="12" fillId="17" borderId="40" xfId="2" applyNumberFormat="1" applyFont="1" applyFill="1" applyBorder="1" applyAlignment="1">
      <alignment horizontal="center" wrapText="1"/>
    </xf>
    <xf numFmtId="164" fontId="0" fillId="17" borderId="7" xfId="1" applyNumberFormat="1" applyFont="1" applyFill="1" applyBorder="1"/>
    <xf numFmtId="164" fontId="0" fillId="18" borderId="13" xfId="1" applyNumberFormat="1" applyFont="1" applyFill="1" applyBorder="1"/>
    <xf numFmtId="164" fontId="0" fillId="18" borderId="14" xfId="1" applyNumberFormat="1" applyFont="1" applyFill="1" applyBorder="1"/>
    <xf numFmtId="164" fontId="0" fillId="18" borderId="16" xfId="1" applyNumberFormat="1" applyFont="1" applyFill="1" applyBorder="1"/>
    <xf numFmtId="49" fontId="12" fillId="18" borderId="38" xfId="2" applyNumberFormat="1" applyFont="1" applyFill="1" applyBorder="1" applyAlignment="1">
      <alignment horizontal="center" wrapText="1"/>
    </xf>
    <xf numFmtId="49" fontId="12" fillId="18" borderId="46" xfId="2" applyNumberFormat="1" applyFont="1" applyFill="1" applyBorder="1" applyAlignment="1">
      <alignment horizontal="center" wrapText="1"/>
    </xf>
    <xf numFmtId="49" fontId="12" fillId="18" borderId="40" xfId="2" applyNumberFormat="1" applyFont="1" applyFill="1" applyBorder="1" applyAlignment="1">
      <alignment horizontal="center" wrapText="1"/>
    </xf>
    <xf numFmtId="164" fontId="0" fillId="18" borderId="22" xfId="1" applyNumberFormat="1" applyFont="1" applyFill="1" applyBorder="1"/>
    <xf numFmtId="164" fontId="0" fillId="18" borderId="15" xfId="1" applyNumberFormat="1" applyFont="1" applyFill="1" applyBorder="1"/>
    <xf numFmtId="49" fontId="14" fillId="18" borderId="38" xfId="2" applyNumberFormat="1" applyFont="1" applyFill="1" applyBorder="1" applyAlignment="1">
      <alignment horizontal="center" wrapText="1"/>
    </xf>
    <xf numFmtId="49" fontId="14" fillId="18" borderId="39" xfId="2" applyNumberFormat="1" applyFont="1" applyFill="1" applyBorder="1" applyAlignment="1">
      <alignment horizontal="center" wrapText="1"/>
    </xf>
    <xf numFmtId="0" fontId="26" fillId="18" borderId="46" xfId="2" applyFont="1" applyFill="1" applyBorder="1" applyAlignment="1">
      <alignment horizontal="center" wrapText="1"/>
    </xf>
    <xf numFmtId="0" fontId="26" fillId="18" borderId="39" xfId="2" applyFont="1" applyFill="1" applyBorder="1" applyAlignment="1">
      <alignment horizontal="center" wrapText="1"/>
    </xf>
    <xf numFmtId="0" fontId="26" fillId="18" borderId="40" xfId="2" applyFont="1" applyFill="1" applyBorder="1" applyAlignment="1">
      <alignment horizontal="center" wrapText="1"/>
    </xf>
    <xf numFmtId="164" fontId="0" fillId="18" borderId="17" xfId="1" applyNumberFormat="1" applyFont="1" applyFill="1" applyBorder="1"/>
    <xf numFmtId="164" fontId="0" fillId="18" borderId="34" xfId="1" applyNumberFormat="1" applyFont="1" applyFill="1" applyBorder="1"/>
    <xf numFmtId="164" fontId="0" fillId="18" borderId="18" xfId="1" applyNumberFormat="1" applyFont="1" applyFill="1" applyBorder="1"/>
    <xf numFmtId="0" fontId="26" fillId="19" borderId="38" xfId="2" applyFont="1" applyFill="1" applyBorder="1" applyAlignment="1">
      <alignment horizontal="center" wrapText="1"/>
    </xf>
    <xf numFmtId="0" fontId="26" fillId="19" borderId="39" xfId="2" applyFont="1" applyFill="1" applyBorder="1" applyAlignment="1">
      <alignment horizontal="center" wrapText="1"/>
    </xf>
    <xf numFmtId="0" fontId="26" fillId="19" borderId="40" xfId="2" applyFont="1" applyFill="1" applyBorder="1" applyAlignment="1">
      <alignment horizontal="center" wrapText="1"/>
    </xf>
    <xf numFmtId="164" fontId="0" fillId="19" borderId="13" xfId="1" applyNumberFormat="1" applyFont="1" applyFill="1" applyBorder="1"/>
    <xf numFmtId="164" fontId="0" fillId="19" borderId="14" xfId="1" applyNumberFormat="1" applyFont="1" applyFill="1" applyBorder="1"/>
    <xf numFmtId="164" fontId="0" fillId="19" borderId="34" xfId="1" applyNumberFormat="1" applyFont="1" applyFill="1" applyBorder="1"/>
    <xf numFmtId="164" fontId="0" fillId="19" borderId="16" xfId="1" applyNumberFormat="1" applyFont="1" applyFill="1" applyBorder="1"/>
    <xf numFmtId="164" fontId="0" fillId="19" borderId="22" xfId="1" applyNumberFormat="1" applyFont="1" applyFill="1" applyBorder="1"/>
    <xf numFmtId="164" fontId="0" fillId="19" borderId="15" xfId="1" applyNumberFormat="1" applyFont="1" applyFill="1" applyBorder="1"/>
    <xf numFmtId="49" fontId="14" fillId="19" borderId="38" xfId="2" applyNumberFormat="1" applyFont="1" applyFill="1" applyBorder="1" applyAlignment="1">
      <alignment horizontal="center" wrapText="1"/>
    </xf>
    <xf numFmtId="49" fontId="14" fillId="19" borderId="39" xfId="2" applyNumberFormat="1" applyFont="1" applyFill="1" applyBorder="1" applyAlignment="1">
      <alignment horizontal="center" wrapText="1"/>
    </xf>
    <xf numFmtId="49" fontId="14" fillId="19" borderId="40" xfId="2" applyNumberFormat="1" applyFont="1" applyFill="1" applyBorder="1" applyAlignment="1">
      <alignment horizontal="center" wrapText="1"/>
    </xf>
    <xf numFmtId="49" fontId="12" fillId="19" borderId="38" xfId="2" applyNumberFormat="1" applyFont="1" applyFill="1" applyBorder="1" applyAlignment="1">
      <alignment horizontal="center" wrapText="1"/>
    </xf>
    <xf numFmtId="49" fontId="12" fillId="19" borderId="46" xfId="2" applyNumberFormat="1" applyFont="1" applyFill="1" applyBorder="1" applyAlignment="1">
      <alignment horizontal="center" wrapText="1"/>
    </xf>
    <xf numFmtId="49" fontId="12" fillId="19" borderId="40" xfId="2" applyNumberFormat="1" applyFont="1" applyFill="1" applyBorder="1" applyAlignment="1">
      <alignment horizontal="center" wrapText="1"/>
    </xf>
    <xf numFmtId="37" fontId="11" fillId="0" borderId="0" xfId="5" applyFont="1" applyAlignment="1">
      <alignment horizontal="center"/>
    </xf>
    <xf numFmtId="37" fontId="12" fillId="5" borderId="15" xfId="5" applyFont="1" applyFill="1" applyBorder="1" applyAlignment="1">
      <alignment horizontal="center" wrapText="1"/>
    </xf>
    <xf numFmtId="37" fontId="12" fillId="0" borderId="15" xfId="5" applyFont="1" applyBorder="1" applyAlignment="1">
      <alignment horizontal="center" wrapText="1"/>
    </xf>
    <xf numFmtId="37" fontId="12" fillId="0" borderId="0" xfId="5" applyFont="1" applyAlignment="1">
      <alignment vertical="top" wrapText="1"/>
    </xf>
    <xf numFmtId="41" fontId="15" fillId="0" borderId="49" xfId="5" applyNumberFormat="1" applyFont="1" applyBorder="1" applyAlignment="1">
      <alignment horizontal="center"/>
    </xf>
    <xf numFmtId="41" fontId="15" fillId="0" borderId="50" xfId="5" applyNumberFormat="1" applyFont="1" applyBorder="1" applyAlignment="1">
      <alignment horizontal="center"/>
    </xf>
    <xf numFmtId="37" fontId="15" fillId="0" borderId="0" xfId="5" applyFont="1" applyAlignment="1">
      <alignment horizontal="left" vertical="top" wrapText="1" indent="1"/>
    </xf>
    <xf numFmtId="37" fontId="12" fillId="0" borderId="0" xfId="5" applyFont="1" applyAlignment="1">
      <alignment horizontal="center" vertical="top" wrapText="1"/>
    </xf>
    <xf numFmtId="37" fontId="39" fillId="0" borderId="0" xfId="5" applyFont="1" applyAlignment="1">
      <alignment horizontal="left" vertical="top" wrapText="1" indent="1"/>
    </xf>
    <xf numFmtId="37" fontId="38" fillId="0" borderId="0" xfId="5" applyFont="1" applyAlignment="1">
      <alignment horizontal="center" vertical="top" wrapText="1"/>
    </xf>
    <xf numFmtId="41" fontId="39" fillId="0" borderId="49" xfId="5" applyNumberFormat="1" applyFont="1" applyBorder="1" applyAlignment="1">
      <alignment horizontal="center"/>
    </xf>
    <xf numFmtId="37" fontId="12" fillId="7" borderId="0" xfId="5" applyFont="1" applyFill="1" applyAlignment="1">
      <alignment horizontal="left" vertical="top" wrapText="1" indent="1"/>
    </xf>
    <xf numFmtId="37" fontId="12" fillId="7" borderId="0" xfId="5" applyFont="1" applyFill="1" applyAlignment="1">
      <alignment horizontal="center" vertical="top" wrapText="1"/>
    </xf>
    <xf numFmtId="41" fontId="15" fillId="7" borderId="15" xfId="5" applyNumberFormat="1" applyFont="1" applyFill="1" applyBorder="1" applyAlignment="1">
      <alignment horizontal="center"/>
    </xf>
    <xf numFmtId="37" fontId="15" fillId="7" borderId="0" xfId="5" applyFont="1" applyFill="1" applyAlignment="1">
      <alignment vertical="top" wrapText="1"/>
    </xf>
    <xf numFmtId="3" fontId="15" fillId="7" borderId="49" xfId="5" applyNumberFormat="1" applyFont="1" applyFill="1" applyBorder="1" applyAlignment="1">
      <alignment horizontal="center"/>
    </xf>
    <xf numFmtId="3" fontId="40" fillId="7" borderId="49" xfId="5" applyNumberFormat="1" applyFont="1" applyFill="1" applyBorder="1" applyAlignment="1">
      <alignment horizontal="center"/>
    </xf>
    <xf numFmtId="3" fontId="16" fillId="7" borderId="49" xfId="5" applyNumberFormat="1" applyFont="1" applyFill="1" applyBorder="1" applyAlignment="1">
      <alignment horizontal="center"/>
    </xf>
    <xf numFmtId="37" fontId="12" fillId="7" borderId="0" xfId="5" applyFont="1" applyFill="1" applyAlignment="1">
      <alignment vertical="top" wrapText="1"/>
    </xf>
    <xf numFmtId="3" fontId="16" fillId="7" borderId="50" xfId="5" applyNumberFormat="1" applyFont="1" applyFill="1" applyBorder="1" applyAlignment="1">
      <alignment horizontal="center"/>
    </xf>
    <xf numFmtId="3" fontId="15" fillId="7" borderId="50" xfId="5" applyNumberFormat="1" applyFont="1" applyFill="1" applyBorder="1" applyAlignment="1">
      <alignment horizontal="center"/>
    </xf>
    <xf numFmtId="37" fontId="15" fillId="7" borderId="0" xfId="5" applyFont="1" applyFill="1" applyAlignment="1">
      <alignment horizontal="left" vertical="top" wrapText="1" indent="1"/>
    </xf>
    <xf numFmtId="41" fontId="15" fillId="7" borderId="49" xfId="5" applyNumberFormat="1" applyFont="1" applyFill="1" applyBorder="1" applyAlignment="1">
      <alignment horizontal="center"/>
    </xf>
    <xf numFmtId="41" fontId="15" fillId="7" borderId="50" xfId="5" applyNumberFormat="1" applyFont="1" applyFill="1" applyBorder="1" applyAlignment="1">
      <alignment horizontal="center"/>
    </xf>
    <xf numFmtId="37" fontId="12" fillId="0" borderId="0" xfId="5" applyFont="1" applyAlignment="1">
      <alignment horizontal="left" vertical="top" wrapText="1" indent="1"/>
    </xf>
    <xf numFmtId="41" fontId="15" fillId="0" borderId="15" xfId="5" applyNumberFormat="1" applyFont="1" applyBorder="1" applyAlignment="1">
      <alignment horizontal="center"/>
    </xf>
    <xf numFmtId="41" fontId="15" fillId="7" borderId="0" xfId="5" applyNumberFormat="1" applyFont="1" applyFill="1" applyAlignment="1">
      <alignment vertical="top" wrapText="1"/>
    </xf>
    <xf numFmtId="3" fontId="15" fillId="0" borderId="0" xfId="5" applyNumberFormat="1" applyFont="1" applyAlignment="1">
      <alignment horizontal="center"/>
    </xf>
    <xf numFmtId="3" fontId="40" fillId="0" borderId="0" xfId="5" applyNumberFormat="1" applyFont="1" applyAlignment="1">
      <alignment horizontal="center"/>
    </xf>
    <xf numFmtId="41" fontId="15" fillId="0" borderId="15" xfId="7" applyNumberFormat="1" applyFont="1" applyBorder="1" applyAlignment="1">
      <alignment horizontal="center"/>
    </xf>
    <xf numFmtId="41" fontId="39" fillId="0" borderId="15" xfId="7" applyNumberFormat="1" applyFont="1" applyBorder="1" applyAlignment="1">
      <alignment horizontal="center"/>
    </xf>
    <xf numFmtId="37" fontId="38" fillId="20" borderId="35" xfId="5" applyFont="1" applyFill="1" applyBorder="1" applyAlignment="1">
      <alignment horizontal="left" vertical="top" wrapText="1"/>
    </xf>
    <xf numFmtId="37" fontId="38" fillId="20" borderId="45" xfId="5" applyFont="1" applyFill="1" applyBorder="1" applyAlignment="1">
      <alignment horizontal="left" vertical="top" wrapText="1"/>
    </xf>
    <xf numFmtId="0" fontId="12" fillId="0" borderId="0" xfId="5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64" fontId="0" fillId="0" borderId="5" xfId="9" applyNumberFormat="1" applyFont="1" applyBorder="1"/>
    <xf numFmtId="164" fontId="0" fillId="0" borderId="6" xfId="9" applyNumberFormat="1" applyFont="1" applyBorder="1"/>
    <xf numFmtId="0" fontId="13" fillId="0" borderId="0" xfId="2" applyFont="1"/>
    <xf numFmtId="166" fontId="13" fillId="0" borderId="0" xfId="10" applyNumberFormat="1" applyFont="1"/>
    <xf numFmtId="0" fontId="41" fillId="0" borderId="0" xfId="2" applyFont="1"/>
    <xf numFmtId="166" fontId="13" fillId="21" borderId="0" xfId="10" applyNumberFormat="1" applyFont="1" applyFill="1"/>
    <xf numFmtId="0" fontId="42" fillId="0" borderId="0" xfId="2" applyFont="1" applyAlignment="1">
      <alignment horizontal="center"/>
    </xf>
    <xf numFmtId="0" fontId="43" fillId="0" borderId="0" xfId="2" applyFont="1" applyAlignment="1">
      <alignment horizontal="center"/>
    </xf>
    <xf numFmtId="0" fontId="42" fillId="0" borderId="0" xfId="2" applyFont="1"/>
    <xf numFmtId="41" fontId="42" fillId="0" borderId="0" xfId="2" applyNumberFormat="1" applyFont="1"/>
    <xf numFmtId="41" fontId="45" fillId="0" borderId="0" xfId="2" applyNumberFormat="1" applyFont="1"/>
    <xf numFmtId="42" fontId="46" fillId="0" borderId="0" xfId="2" applyNumberFormat="1" applyFont="1"/>
    <xf numFmtId="43" fontId="13" fillId="0" borderId="0" xfId="2" applyNumberFormat="1" applyFont="1"/>
    <xf numFmtId="0" fontId="9" fillId="0" borderId="12" xfId="3" applyBorder="1"/>
    <xf numFmtId="0" fontId="9" fillId="0" borderId="8" xfId="3" applyBorder="1"/>
    <xf numFmtId="0" fontId="0" fillId="0" borderId="8" xfId="3" applyFont="1" applyBorder="1"/>
    <xf numFmtId="0" fontId="9" fillId="0" borderId="8" xfId="3" applyBorder="1" applyAlignment="1">
      <alignment horizontal="left"/>
    </xf>
    <xf numFmtId="0" fontId="9" fillId="6" borderId="23" xfId="3" applyFill="1" applyBorder="1"/>
    <xf numFmtId="0" fontId="10" fillId="3" borderId="8" xfId="0" applyFont="1" applyFill="1" applyBorder="1" applyAlignment="1">
      <alignment horizontal="left"/>
    </xf>
    <xf numFmtId="0" fontId="9" fillId="6" borderId="28" xfId="3" applyFill="1" applyBorder="1"/>
    <xf numFmtId="0" fontId="9" fillId="6" borderId="1" xfId="3" applyFill="1" applyBorder="1"/>
    <xf numFmtId="0" fontId="47" fillId="0" borderId="15" xfId="4" applyFont="1" applyBorder="1" applyAlignment="1">
      <alignment horizontal="center" wrapText="1"/>
    </xf>
    <xf numFmtId="0" fontId="12" fillId="0" borderId="41" xfId="2" applyFont="1" applyBorder="1" applyAlignment="1">
      <alignment wrapText="1"/>
    </xf>
    <xf numFmtId="0" fontId="0" fillId="0" borderId="45" xfId="3" applyFont="1" applyBorder="1" applyAlignment="1">
      <alignment horizontal="left"/>
    </xf>
    <xf numFmtId="0" fontId="9" fillId="8" borderId="23" xfId="3" applyFill="1" applyBorder="1"/>
    <xf numFmtId="0" fontId="2" fillId="0" borderId="0" xfId="0" applyFont="1" applyAlignment="1">
      <alignment horizontal="center"/>
    </xf>
    <xf numFmtId="43" fontId="9" fillId="0" borderId="0" xfId="2" applyNumberFormat="1"/>
    <xf numFmtId="0" fontId="47" fillId="0" borderId="35" xfId="4" applyFont="1" applyBorder="1" applyAlignment="1">
      <alignment horizontal="center" wrapText="1"/>
    </xf>
    <xf numFmtId="0" fontId="27" fillId="0" borderId="8" xfId="3" applyFont="1" applyBorder="1"/>
    <xf numFmtId="0" fontId="27" fillId="0" borderId="15" xfId="3" applyFont="1" applyBorder="1" applyAlignment="1">
      <alignment horizontal="left"/>
    </xf>
    <xf numFmtId="164" fontId="2" fillId="0" borderId="5" xfId="9" applyNumberFormat="1" applyFont="1" applyBorder="1"/>
    <xf numFmtId="164" fontId="2" fillId="0" borderId="6" xfId="9" applyNumberFormat="1" applyFont="1" applyBorder="1"/>
    <xf numFmtId="41" fontId="48" fillId="0" borderId="50" xfId="5" applyNumberFormat="1" applyFont="1" applyBorder="1" applyAlignment="1">
      <alignment horizontal="center"/>
    </xf>
    <xf numFmtId="41" fontId="48" fillId="7" borderId="15" xfId="5" applyNumberFormat="1" applyFont="1" applyFill="1" applyBorder="1" applyAlignment="1">
      <alignment horizontal="center"/>
    </xf>
    <xf numFmtId="3" fontId="48" fillId="7" borderId="49" xfId="5" applyNumberFormat="1" applyFont="1" applyFill="1" applyBorder="1" applyAlignment="1">
      <alignment horizontal="center"/>
    </xf>
    <xf numFmtId="3" fontId="48" fillId="7" borderId="50" xfId="5" applyNumberFormat="1" applyFont="1" applyFill="1" applyBorder="1" applyAlignment="1">
      <alignment horizontal="center"/>
    </xf>
    <xf numFmtId="41" fontId="48" fillId="0" borderId="15" xfId="5" applyNumberFormat="1" applyFont="1" applyBorder="1" applyAlignment="1">
      <alignment horizontal="center"/>
    </xf>
    <xf numFmtId="3" fontId="48" fillId="0" borderId="0" xfId="5" applyNumberFormat="1" applyFont="1" applyAlignment="1">
      <alignment horizontal="center"/>
    </xf>
    <xf numFmtId="41" fontId="48" fillId="0" borderId="15" xfId="7" applyNumberFormat="1" applyFont="1" applyBorder="1" applyAlignment="1">
      <alignment horizontal="center"/>
    </xf>
    <xf numFmtId="41" fontId="49" fillId="0" borderId="15" xfId="7" applyNumberFormat="1" applyFont="1" applyBorder="1" applyAlignment="1">
      <alignment horizontal="center"/>
    </xf>
    <xf numFmtId="164" fontId="0" fillId="0" borderId="0" xfId="1" applyNumberFormat="1" applyFont="1"/>
    <xf numFmtId="41" fontId="46" fillId="0" borderId="0" xfId="2" applyNumberFormat="1" applyFont="1"/>
    <xf numFmtId="0" fontId="42" fillId="0" borderId="8" xfId="2" applyFont="1" applyBorder="1" applyAlignment="1">
      <alignment horizontal="center"/>
    </xf>
    <xf numFmtId="0" fontId="43" fillId="0" borderId="0" xfId="2" applyFont="1"/>
    <xf numFmtId="6" fontId="41" fillId="0" borderId="0" xfId="2" quotePrefix="1" applyNumberFormat="1" applyFont="1"/>
    <xf numFmtId="42" fontId="42" fillId="0" borderId="0" xfId="2" applyNumberFormat="1" applyFont="1"/>
    <xf numFmtId="43" fontId="42" fillId="0" borderId="0" xfId="2" applyNumberFormat="1" applyFont="1"/>
    <xf numFmtId="0" fontId="50" fillId="0" borderId="0" xfId="0" applyFont="1"/>
    <xf numFmtId="14" fontId="42" fillId="0" borderId="8" xfId="2" quotePrefix="1" applyNumberFormat="1" applyFont="1" applyBorder="1" applyAlignment="1">
      <alignment horizontal="center"/>
    </xf>
    <xf numFmtId="0" fontId="42" fillId="0" borderId="0" xfId="2" applyFont="1" applyAlignment="1">
      <alignment horizontal="left" indent="1"/>
    </xf>
    <xf numFmtId="0" fontId="42" fillId="21" borderId="0" xfId="2" applyFont="1" applyFill="1"/>
    <xf numFmtId="0" fontId="43" fillId="21" borderId="0" xfId="2" applyFont="1" applyFill="1" applyAlignment="1">
      <alignment horizontal="center"/>
    </xf>
    <xf numFmtId="164" fontId="42" fillId="21" borderId="0" xfId="2" applyNumberFormat="1" applyFont="1" applyFill="1"/>
    <xf numFmtId="42" fontId="42" fillId="21" borderId="0" xfId="2" applyNumberFormat="1" applyFont="1" applyFill="1"/>
    <xf numFmtId="41" fontId="42" fillId="21" borderId="0" xfId="2" applyNumberFormat="1" applyFont="1" applyFill="1"/>
    <xf numFmtId="0" fontId="42" fillId="21" borderId="0" xfId="2" applyFont="1" applyFill="1" applyAlignment="1">
      <alignment horizontal="left" indent="1"/>
    </xf>
    <xf numFmtId="164" fontId="45" fillId="21" borderId="0" xfId="2" applyNumberFormat="1" applyFont="1" applyFill="1"/>
    <xf numFmtId="164" fontId="42" fillId="21" borderId="8" xfId="2" applyNumberFormat="1" applyFont="1" applyFill="1" applyBorder="1"/>
    <xf numFmtId="41" fontId="45" fillId="21" borderId="0" xfId="2" applyNumberFormat="1" applyFont="1" applyFill="1"/>
    <xf numFmtId="42" fontId="46" fillId="21" borderId="0" xfId="2" applyNumberFormat="1" applyFont="1" applyFill="1"/>
    <xf numFmtId="0" fontId="44" fillId="0" borderId="0" xfId="2" applyFont="1" applyAlignment="1">
      <alignment horizontal="center"/>
    </xf>
    <xf numFmtId="14" fontId="42" fillId="0" borderId="8" xfId="2" applyNumberFormat="1" applyFont="1" applyBorder="1" applyAlignment="1">
      <alignment horizontal="center"/>
    </xf>
    <xf numFmtId="42" fontId="42" fillId="0" borderId="8" xfId="2" applyNumberFormat="1" applyFont="1" applyBorder="1"/>
    <xf numFmtId="166" fontId="42" fillId="0" borderId="0" xfId="10" applyNumberFormat="1" applyFont="1" applyFill="1"/>
    <xf numFmtId="14" fontId="42" fillId="0" borderId="0" xfId="2" applyNumberFormat="1" applyFont="1" applyAlignment="1">
      <alignment horizontal="center"/>
    </xf>
    <xf numFmtId="164" fontId="42" fillId="0" borderId="0" xfId="1" applyNumberFormat="1" applyFont="1"/>
    <xf numFmtId="6" fontId="41" fillId="0" borderId="0" xfId="2" quotePrefix="1" applyNumberFormat="1" applyFont="1" applyAlignment="1">
      <alignment horizontal="center"/>
    </xf>
    <xf numFmtId="41" fontId="42" fillId="0" borderId="8" xfId="2" applyNumberFormat="1" applyFont="1" applyBorder="1"/>
    <xf numFmtId="37" fontId="19" fillId="0" borderId="0" xfId="5" applyFont="1" applyAlignment="1">
      <alignment horizontal="center"/>
    </xf>
    <xf numFmtId="164" fontId="0" fillId="17" borderId="9" xfId="1" applyNumberFormat="1" applyFont="1" applyFill="1" applyBorder="1"/>
    <xf numFmtId="41" fontId="48" fillId="0" borderId="49" xfId="5" applyNumberFormat="1" applyFont="1" applyBorder="1" applyAlignment="1">
      <alignment horizontal="center"/>
    </xf>
    <xf numFmtId="164" fontId="2" fillId="0" borderId="0" xfId="1" applyNumberFormat="1" applyFont="1"/>
    <xf numFmtId="164" fontId="0" fillId="0" borderId="0" xfId="9" applyNumberFormat="1" applyFont="1" applyBorder="1"/>
    <xf numFmtId="43" fontId="0" fillId="0" borderId="0" xfId="1" applyFont="1" applyBorder="1"/>
    <xf numFmtId="164" fontId="2" fillId="0" borderId="0" xfId="9" applyNumberFormat="1" applyFont="1" applyBorder="1"/>
    <xf numFmtId="164" fontId="2" fillId="0" borderId="10" xfId="0" applyNumberFormat="1" applyFont="1" applyBorder="1"/>
    <xf numFmtId="164" fontId="2" fillId="0" borderId="1" xfId="0" applyNumberFormat="1" applyFont="1" applyBorder="1"/>
    <xf numFmtId="164" fontId="2" fillId="0" borderId="11" xfId="0" applyNumberFormat="1" applyFont="1" applyBorder="1"/>
    <xf numFmtId="164" fontId="2" fillId="0" borderId="51" xfId="9" applyNumberFormat="1" applyFont="1" applyBorder="1"/>
    <xf numFmtId="164" fontId="2" fillId="0" borderId="52" xfId="9" applyNumberFormat="1" applyFont="1" applyBorder="1"/>
    <xf numFmtId="164" fontId="2" fillId="0" borderId="53" xfId="9" applyNumberFormat="1" applyFont="1" applyBorder="1"/>
    <xf numFmtId="49" fontId="9" fillId="0" borderId="0" xfId="5" applyNumberFormat="1" applyFont="1" applyAlignment="1">
      <alignment horizontal="center"/>
    </xf>
    <xf numFmtId="164" fontId="1" fillId="6" borderId="42" xfId="1" applyNumberFormat="1" applyFill="1" applyBorder="1"/>
    <xf numFmtId="164" fontId="0" fillId="8" borderId="42" xfId="1" applyNumberFormat="1" applyFont="1" applyFill="1" applyBorder="1"/>
    <xf numFmtId="0" fontId="8" fillId="3" borderId="10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top"/>
    </xf>
    <xf numFmtId="0" fontId="9" fillId="2" borderId="11" xfId="0" applyFont="1" applyFill="1" applyBorder="1" applyAlignment="1">
      <alignment vertical="top"/>
    </xf>
    <xf numFmtId="0" fontId="9" fillId="0" borderId="0" xfId="2" applyAlignment="1">
      <alignment vertical="top" wrapText="1"/>
    </xf>
    <xf numFmtId="49" fontId="11" fillId="0" borderId="15" xfId="2" applyNumberFormat="1" applyFont="1" applyBorder="1" applyAlignment="1">
      <alignment horizontal="center" vertical="top" wrapText="1"/>
    </xf>
    <xf numFmtId="0" fontId="12" fillId="0" borderId="41" xfId="2" applyFont="1" applyBorder="1" applyAlignment="1">
      <alignment vertical="top" wrapText="1"/>
    </xf>
    <xf numFmtId="0" fontId="11" fillId="0" borderId="41" xfId="0" applyFont="1" applyBorder="1" applyAlignment="1">
      <alignment horizontal="center" vertical="top" wrapText="1"/>
    </xf>
    <xf numFmtId="49" fontId="12" fillId="16" borderId="38" xfId="2" applyNumberFormat="1" applyFont="1" applyFill="1" applyBorder="1" applyAlignment="1">
      <alignment horizontal="center" vertical="top" wrapText="1"/>
    </xf>
    <xf numFmtId="49" fontId="12" fillId="16" borderId="46" xfId="2" applyNumberFormat="1" applyFont="1" applyFill="1" applyBorder="1" applyAlignment="1">
      <alignment horizontal="center" vertical="top" wrapText="1"/>
    </xf>
    <xf numFmtId="49" fontId="12" fillId="16" borderId="40" xfId="2" applyNumberFormat="1" applyFont="1" applyFill="1" applyBorder="1" applyAlignment="1">
      <alignment horizontal="center" vertical="top" wrapText="1"/>
    </xf>
    <xf numFmtId="49" fontId="12" fillId="19" borderId="38" xfId="2" applyNumberFormat="1" applyFont="1" applyFill="1" applyBorder="1" applyAlignment="1">
      <alignment horizontal="center" vertical="top" wrapText="1"/>
    </xf>
    <xf numFmtId="49" fontId="12" fillId="19" borderId="46" xfId="2" applyNumberFormat="1" applyFont="1" applyFill="1" applyBorder="1" applyAlignment="1">
      <alignment horizontal="center" vertical="top" wrapText="1"/>
    </xf>
    <xf numFmtId="49" fontId="12" fillId="19" borderId="40" xfId="2" applyNumberFormat="1" applyFont="1" applyFill="1" applyBorder="1" applyAlignment="1">
      <alignment horizontal="center" vertical="top" wrapText="1"/>
    </xf>
    <xf numFmtId="49" fontId="12" fillId="17" borderId="38" xfId="2" applyNumberFormat="1" applyFont="1" applyFill="1" applyBorder="1" applyAlignment="1">
      <alignment horizontal="center" vertical="top" wrapText="1"/>
    </xf>
    <xf numFmtId="49" fontId="12" fillId="17" borderId="46" xfId="2" applyNumberFormat="1" applyFont="1" applyFill="1" applyBorder="1" applyAlignment="1">
      <alignment horizontal="center" vertical="top" wrapText="1"/>
    </xf>
    <xf numFmtId="49" fontId="12" fillId="17" borderId="40" xfId="2" applyNumberFormat="1" applyFont="1" applyFill="1" applyBorder="1" applyAlignment="1">
      <alignment horizontal="center" vertical="top" wrapText="1"/>
    </xf>
    <xf numFmtId="49" fontId="12" fillId="18" borderId="38" xfId="2" applyNumberFormat="1" applyFont="1" applyFill="1" applyBorder="1" applyAlignment="1">
      <alignment horizontal="center" vertical="top" wrapText="1"/>
    </xf>
    <xf numFmtId="49" fontId="12" fillId="18" borderId="46" xfId="2" applyNumberFormat="1" applyFont="1" applyFill="1" applyBorder="1" applyAlignment="1">
      <alignment horizontal="center" vertical="top" wrapText="1"/>
    </xf>
    <xf numFmtId="49" fontId="12" fillId="18" borderId="40" xfId="2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2" fillId="0" borderId="0" xfId="0" applyFont="1" applyBorder="1"/>
    <xf numFmtId="41" fontId="0" fillId="0" borderId="0" xfId="0" applyNumberFormat="1" applyBorder="1"/>
    <xf numFmtId="0" fontId="0" fillId="0" borderId="0" xfId="0" applyBorder="1"/>
    <xf numFmtId="164" fontId="2" fillId="0" borderId="0" xfId="0" applyNumberFormat="1" applyFont="1" applyBorder="1"/>
    <xf numFmtId="164" fontId="2" fillId="15" borderId="0" xfId="0" applyNumberFormat="1" applyFont="1" applyFill="1" applyBorder="1"/>
    <xf numFmtId="164" fontId="0" fillId="0" borderId="0" xfId="0" applyNumberFormat="1" applyBorder="1"/>
    <xf numFmtId="0" fontId="25" fillId="3" borderId="8" xfId="0" applyFont="1" applyFill="1" applyBorder="1" applyAlignment="1">
      <alignment horizontal="left"/>
    </xf>
    <xf numFmtId="0" fontId="47" fillId="0" borderId="35" xfId="4" applyFont="1" applyBorder="1" applyAlignment="1">
      <alignment horizontal="left" vertical="top" wrapText="1"/>
    </xf>
    <xf numFmtId="164" fontId="1" fillId="16" borderId="35" xfId="1" applyNumberFormat="1" applyFill="1" applyBorder="1"/>
    <xf numFmtId="164" fontId="0" fillId="16" borderId="18" xfId="1" applyNumberFormat="1" applyFont="1" applyFill="1" applyBorder="1"/>
    <xf numFmtId="164" fontId="1" fillId="6" borderId="35" xfId="1" applyNumberFormat="1" applyFill="1" applyBorder="1"/>
    <xf numFmtId="164" fontId="1" fillId="6" borderId="18" xfId="1" applyNumberFormat="1" applyFill="1" applyBorder="1"/>
    <xf numFmtId="164" fontId="1" fillId="16" borderId="18" xfId="1" applyNumberFormat="1" applyFill="1" applyBorder="1"/>
    <xf numFmtId="43" fontId="2" fillId="0" borderId="10" xfId="1" applyNumberFormat="1" applyFont="1" applyBorder="1"/>
    <xf numFmtId="43" fontId="2" fillId="0" borderId="1" xfId="1" applyNumberFormat="1" applyFont="1" applyBorder="1"/>
    <xf numFmtId="0" fontId="2" fillId="3" borderId="0" xfId="0" applyFont="1" applyFill="1"/>
    <xf numFmtId="1" fontId="51" fillId="0" borderId="0" xfId="0" applyNumberFormat="1" applyFont="1" applyAlignment="1">
      <alignment horizontal="center"/>
    </xf>
    <xf numFmtId="164" fontId="0" fillId="3" borderId="0" xfId="0" applyNumberFormat="1" applyFill="1"/>
    <xf numFmtId="0" fontId="0" fillId="3" borderId="0" xfId="0" applyFill="1"/>
    <xf numFmtId="164" fontId="1" fillId="3" borderId="0" xfId="1" applyNumberFormat="1" applyFont="1" applyFill="1" applyBorder="1"/>
    <xf numFmtId="0" fontId="2" fillId="0" borderId="0" xfId="0" applyFont="1" applyAlignment="1">
      <alignment horizontal="right"/>
    </xf>
    <xf numFmtId="0" fontId="2" fillId="3" borderId="0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0" fillId="0" borderId="0" xfId="0" applyFill="1"/>
    <xf numFmtId="164" fontId="2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center"/>
    </xf>
    <xf numFmtId="164" fontId="0" fillId="3" borderId="0" xfId="0" applyNumberFormat="1" applyFont="1" applyFill="1" applyBorder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4" fontId="1" fillId="16" borderId="12" xfId="1" applyNumberFormat="1" applyFill="1" applyBorder="1"/>
    <xf numFmtId="164" fontId="1" fillId="16" borderId="17" xfId="1" applyNumberFormat="1" applyFill="1" applyBorder="1"/>
    <xf numFmtId="164" fontId="1" fillId="6" borderId="54" xfId="1" applyNumberFormat="1" applyFill="1" applyBorder="1"/>
    <xf numFmtId="1" fontId="3" fillId="0" borderId="0" xfId="1" applyNumberFormat="1" applyFont="1" applyBorder="1" applyAlignment="1">
      <alignment horizontal="center"/>
    </xf>
    <xf numFmtId="0" fontId="0" fillId="3" borderId="0" xfId="0" applyFont="1" applyFill="1"/>
    <xf numFmtId="164" fontId="0" fillId="0" borderId="6" xfId="0" applyNumberFormat="1" applyBorder="1"/>
    <xf numFmtId="164" fontId="4" fillId="0" borderId="6" xfId="0" applyNumberFormat="1" applyFont="1" applyBorder="1" applyAlignment="1">
      <alignment horizontal="center"/>
    </xf>
    <xf numFmtId="173" fontId="30" fillId="0" borderId="0" xfId="0" applyNumberFormat="1" applyFont="1"/>
    <xf numFmtId="164" fontId="3" fillId="0" borderId="0" xfId="1" applyNumberFormat="1" applyFont="1" applyBorder="1" applyAlignment="1">
      <alignment horizontal="center"/>
    </xf>
    <xf numFmtId="164" fontId="0" fillId="13" borderId="55" xfId="1" applyNumberFormat="1" applyFont="1" applyFill="1" applyBorder="1"/>
    <xf numFmtId="164" fontId="0" fillId="13" borderId="54" xfId="1" applyNumberFormat="1" applyFont="1" applyFill="1" applyBorder="1"/>
    <xf numFmtId="164" fontId="0" fillId="13" borderId="30" xfId="1" applyNumberFormat="1" applyFont="1" applyFill="1" applyBorder="1"/>
    <xf numFmtId="164" fontId="0" fillId="13" borderId="31" xfId="1" applyNumberFormat="1" applyFont="1" applyFill="1" applyBorder="1"/>
    <xf numFmtId="0" fontId="9" fillId="3" borderId="0" xfId="3" applyFill="1"/>
    <xf numFmtId="14" fontId="9" fillId="3" borderId="0" xfId="3" applyNumberFormat="1" applyFill="1"/>
    <xf numFmtId="164" fontId="1" fillId="3" borderId="0" xfId="1" applyNumberFormat="1" applyFill="1" applyBorder="1"/>
    <xf numFmtId="164" fontId="10" fillId="3" borderId="0" xfId="3" applyNumberFormat="1" applyFont="1" applyFill="1"/>
    <xf numFmtId="164" fontId="9" fillId="3" borderId="0" xfId="2" applyNumberFormat="1" applyFill="1"/>
    <xf numFmtId="0" fontId="9" fillId="3" borderId="0" xfId="2" applyFill="1"/>
    <xf numFmtId="164" fontId="10" fillId="3" borderId="0" xfId="2" applyNumberFormat="1" applyFont="1" applyFill="1"/>
    <xf numFmtId="1" fontId="10" fillId="3" borderId="0" xfId="2" applyNumberFormat="1" applyFont="1" applyFill="1"/>
    <xf numFmtId="1" fontId="10" fillId="3" borderId="0" xfId="2" applyNumberFormat="1" applyFont="1" applyFill="1" applyAlignment="1">
      <alignment horizontal="center"/>
    </xf>
    <xf numFmtId="164" fontId="9" fillId="3" borderId="0" xfId="2" applyNumberFormat="1" applyFill="1" applyAlignment="1">
      <alignment horizontal="center"/>
    </xf>
    <xf numFmtId="37" fontId="9" fillId="3" borderId="0" xfId="2" applyNumberFormat="1" applyFill="1"/>
    <xf numFmtId="49" fontId="9" fillId="3" borderId="0" xfId="2" applyNumberFormat="1" applyFill="1" applyAlignment="1">
      <alignment horizontal="center"/>
    </xf>
    <xf numFmtId="1" fontId="10" fillId="0" borderId="0" xfId="2" applyNumberFormat="1" applyFont="1"/>
    <xf numFmtId="37" fontId="55" fillId="0" borderId="0" xfId="5" applyFont="1"/>
    <xf numFmtId="37" fontId="56" fillId="0" borderId="0" xfId="5" applyFont="1" applyAlignment="1">
      <alignment horizontal="center"/>
    </xf>
    <xf numFmtId="37" fontId="57" fillId="0" borderId="0" xfId="5" applyFont="1" applyAlignment="1">
      <alignment horizontal="center"/>
    </xf>
    <xf numFmtId="37" fontId="55" fillId="3" borderId="0" xfId="5" applyFont="1" applyFill="1"/>
    <xf numFmtId="168" fontId="57" fillId="0" borderId="0" xfId="5" applyNumberFormat="1" applyFont="1"/>
    <xf numFmtId="1" fontId="55" fillId="3" borderId="0" xfId="5" applyNumberFormat="1" applyFont="1" applyFill="1" applyAlignment="1">
      <alignment horizontal="center"/>
    </xf>
    <xf numFmtId="1" fontId="55" fillId="0" borderId="0" xfId="5" applyNumberFormat="1" applyFont="1" applyAlignment="1">
      <alignment horizontal="center"/>
    </xf>
    <xf numFmtId="37" fontId="55" fillId="0" borderId="0" xfId="5" applyFont="1" applyAlignment="1">
      <alignment horizontal="left"/>
    </xf>
    <xf numFmtId="14" fontId="55" fillId="3" borderId="0" xfId="5" applyNumberFormat="1" applyFont="1" applyFill="1" applyAlignment="1">
      <alignment horizontal="center"/>
    </xf>
    <xf numFmtId="37" fontId="55" fillId="3" borderId="0" xfId="5" applyFont="1" applyFill="1" applyAlignment="1">
      <alignment horizontal="center"/>
    </xf>
    <xf numFmtId="14" fontId="55" fillId="0" borderId="0" xfId="5" applyNumberFormat="1" applyFont="1" applyAlignment="1">
      <alignment horizontal="center"/>
    </xf>
    <xf numFmtId="37" fontId="55" fillId="0" borderId="0" xfId="5" applyFont="1" applyAlignment="1">
      <alignment horizontal="center"/>
    </xf>
    <xf numFmtId="37" fontId="57" fillId="0" borderId="0" xfId="5" applyFont="1" applyAlignment="1">
      <alignment horizontal="left"/>
    </xf>
    <xf numFmtId="37" fontId="56" fillId="3" borderId="0" xfId="5" applyFont="1" applyFill="1"/>
    <xf numFmtId="37" fontId="56" fillId="9" borderId="0" xfId="5" applyFont="1" applyFill="1"/>
    <xf numFmtId="37" fontId="58" fillId="10" borderId="0" xfId="5" applyFont="1" applyFill="1"/>
    <xf numFmtId="9" fontId="0" fillId="0" borderId="0" xfId="6" applyFont="1"/>
    <xf numFmtId="37" fontId="59" fillId="0" borderId="0" xfId="5" applyFont="1"/>
    <xf numFmtId="37" fontId="60" fillId="0" borderId="0" xfId="5" applyFont="1"/>
    <xf numFmtId="37" fontId="61" fillId="0" borderId="0" xfId="5" applyFont="1"/>
    <xf numFmtId="37" fontId="55" fillId="0" borderId="0" xfId="5" applyFont="1" applyAlignment="1">
      <alignment horizontal="right"/>
    </xf>
    <xf numFmtId="37" fontId="62" fillId="0" borderId="0" xfId="5" applyFont="1"/>
    <xf numFmtId="39" fontId="55" fillId="0" borderId="0" xfId="5" applyNumberFormat="1" applyFont="1"/>
    <xf numFmtId="174" fontId="59" fillId="0" borderId="0" xfId="5" applyNumberFormat="1" applyFont="1"/>
    <xf numFmtId="174" fontId="55" fillId="0" borderId="0" xfId="5" applyNumberFormat="1" applyFont="1"/>
    <xf numFmtId="0" fontId="9" fillId="0" borderId="15" xfId="3" applyFill="1" applyBorder="1" applyAlignment="1">
      <alignment horizontal="left"/>
    </xf>
    <xf numFmtId="164" fontId="52" fillId="0" borderId="0" xfId="2" applyNumberFormat="1" applyFont="1"/>
    <xf numFmtId="175" fontId="9" fillId="0" borderId="0" xfId="11" applyNumberFormat="1" applyFont="1"/>
    <xf numFmtId="175" fontId="52" fillId="0" borderId="0" xfId="11" applyNumberFormat="1" applyFont="1"/>
    <xf numFmtId="175" fontId="9" fillId="0" borderId="0" xfId="2" applyNumberFormat="1"/>
    <xf numFmtId="0" fontId="9" fillId="0" borderId="15" xfId="2" applyBorder="1"/>
    <xf numFmtId="0" fontId="9" fillId="0" borderId="35" xfId="2" applyBorder="1"/>
    <xf numFmtId="169" fontId="0" fillId="0" borderId="0" xfId="0" applyNumberFormat="1"/>
    <xf numFmtId="49" fontId="14" fillId="18" borderId="40" xfId="2" applyNumberFormat="1" applyFont="1" applyFill="1" applyBorder="1" applyAlignment="1">
      <alignment horizontal="center" wrapText="1"/>
    </xf>
    <xf numFmtId="164" fontId="0" fillId="12" borderId="34" xfId="1" applyNumberFormat="1" applyFont="1" applyFill="1" applyBorder="1"/>
    <xf numFmtId="0" fontId="11" fillId="0" borderId="15" xfId="2" applyFont="1" applyBorder="1" applyAlignment="1">
      <alignment vertical="top" wrapText="1"/>
    </xf>
    <xf numFmtId="164" fontId="1" fillId="0" borderId="8" xfId="1" applyNumberFormat="1" applyBorder="1"/>
    <xf numFmtId="164" fontId="0" fillId="0" borderId="8" xfId="1" applyNumberFormat="1" applyFont="1" applyBorder="1"/>
    <xf numFmtId="0" fontId="9" fillId="0" borderId="36" xfId="3" applyBorder="1"/>
    <xf numFmtId="0" fontId="0" fillId="0" borderId="15" xfId="3" applyFont="1" applyBorder="1"/>
    <xf numFmtId="14" fontId="0" fillId="0" borderId="15" xfId="3" applyNumberFormat="1" applyFont="1" applyBorder="1" applyAlignment="1">
      <alignment horizontal="left"/>
    </xf>
    <xf numFmtId="49" fontId="12" fillId="5" borderId="56" xfId="2" applyNumberFormat="1" applyFont="1" applyFill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9" fillId="3" borderId="15" xfId="3" applyFill="1" applyBorder="1" applyAlignment="1">
      <alignment horizontal="left"/>
    </xf>
    <xf numFmtId="0" fontId="9" fillId="22" borderId="15" xfId="3" applyFill="1" applyBorder="1" applyAlignment="1">
      <alignment horizontal="left"/>
    </xf>
    <xf numFmtId="0" fontId="9" fillId="0" borderId="15" xfId="3" applyFont="1" applyBorder="1" applyAlignment="1">
      <alignment horizontal="left"/>
    </xf>
    <xf numFmtId="37" fontId="38" fillId="20" borderId="35" xfId="5" applyFont="1" applyFill="1" applyBorder="1" applyAlignment="1">
      <alignment horizontal="left" vertical="top" wrapText="1"/>
    </xf>
    <xf numFmtId="37" fontId="38" fillId="20" borderId="45" xfId="5" applyFont="1" applyFill="1" applyBorder="1" applyAlignment="1">
      <alignment horizontal="left" vertical="top" wrapText="1"/>
    </xf>
    <xf numFmtId="37" fontId="12" fillId="0" borderId="15" xfId="5" applyFont="1" applyBorder="1" applyAlignment="1">
      <alignment horizontal="center" wrapText="1"/>
    </xf>
    <xf numFmtId="37" fontId="12" fillId="20" borderId="35" xfId="5" applyFont="1" applyFill="1" applyBorder="1" applyAlignment="1">
      <alignment horizontal="left" vertical="top" wrapText="1"/>
    </xf>
    <xf numFmtId="37" fontId="12" fillId="20" borderId="45" xfId="5" applyFont="1" applyFill="1" applyBorder="1" applyAlignment="1">
      <alignment horizontal="left" vertical="top" wrapText="1"/>
    </xf>
    <xf numFmtId="37" fontId="38" fillId="20" borderId="35" xfId="5" applyFont="1" applyFill="1" applyBorder="1" applyAlignment="1">
      <alignment horizontal="left" vertical="top" wrapText="1"/>
    </xf>
    <xf numFmtId="37" fontId="38" fillId="20" borderId="45" xfId="5" applyFont="1" applyFill="1" applyBorder="1" applyAlignment="1">
      <alignment horizontal="left" vertical="top" wrapText="1"/>
    </xf>
    <xf numFmtId="37" fontId="12" fillId="20" borderId="45" xfId="5" applyFont="1" applyFill="1" applyBorder="1" applyAlignment="1">
      <alignment horizontal="center" wrapText="1"/>
    </xf>
    <xf numFmtId="37" fontId="19" fillId="0" borderId="0" xfId="5" applyFont="1" applyAlignment="1">
      <alignment horizontal="center"/>
    </xf>
    <xf numFmtId="37" fontId="26" fillId="0" borderId="15" xfId="5" applyFont="1" applyBorder="1" applyAlignment="1">
      <alignment horizontal="center" wrapText="1"/>
    </xf>
    <xf numFmtId="37" fontId="12" fillId="20" borderId="18" xfId="5" applyFont="1" applyFill="1" applyBorder="1" applyAlignment="1">
      <alignment horizontal="center" wrapText="1"/>
    </xf>
    <xf numFmtId="37" fontId="12" fillId="0" borderId="15" xfId="5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3" fillId="0" borderId="0" xfId="2" applyFont="1" applyAlignment="1">
      <alignment horizontal="center"/>
    </xf>
    <xf numFmtId="6" fontId="41" fillId="0" borderId="0" xfId="2" quotePrefix="1" applyNumberFormat="1" applyFont="1" applyAlignment="1">
      <alignment horizontal="center"/>
    </xf>
    <xf numFmtId="49" fontId="25" fillId="11" borderId="36" xfId="2" applyNumberFormat="1" applyFont="1" applyFill="1" applyBorder="1" applyAlignment="1">
      <alignment horizontal="center"/>
    </xf>
    <xf numFmtId="49" fontId="25" fillId="11" borderId="0" xfId="2" applyNumberFormat="1" applyFont="1" applyFill="1" applyAlignment="1">
      <alignment horizontal="center"/>
    </xf>
    <xf numFmtId="49" fontId="25" fillId="11" borderId="37" xfId="2" applyNumberFormat="1" applyFont="1" applyFill="1" applyBorder="1" applyAlignment="1">
      <alignment horizontal="center"/>
    </xf>
    <xf numFmtId="49" fontId="25" fillId="12" borderId="36" xfId="2" applyNumberFormat="1" applyFont="1" applyFill="1" applyBorder="1" applyAlignment="1">
      <alignment horizontal="center"/>
    </xf>
    <xf numFmtId="49" fontId="25" fillId="12" borderId="0" xfId="2" applyNumberFormat="1" applyFont="1" applyFill="1" applyAlignment="1">
      <alignment horizontal="center"/>
    </xf>
    <xf numFmtId="49" fontId="25" fillId="12" borderId="37" xfId="2" applyNumberFormat="1" applyFont="1" applyFill="1" applyBorder="1" applyAlignment="1">
      <alignment horizontal="center"/>
    </xf>
    <xf numFmtId="49" fontId="25" fillId="13" borderId="36" xfId="2" applyNumberFormat="1" applyFont="1" applyFill="1" applyBorder="1" applyAlignment="1">
      <alignment horizontal="center"/>
    </xf>
    <xf numFmtId="49" fontId="25" fillId="13" borderId="0" xfId="2" applyNumberFormat="1" applyFont="1" applyFill="1" applyAlignment="1">
      <alignment horizontal="center"/>
    </xf>
    <xf numFmtId="49" fontId="25" fillId="13" borderId="37" xfId="2" applyNumberFormat="1" applyFont="1" applyFill="1" applyBorder="1" applyAlignment="1">
      <alignment horizontal="center"/>
    </xf>
    <xf numFmtId="165" fontId="8" fillId="2" borderId="5" xfId="0" applyNumberFormat="1" applyFont="1" applyFill="1" applyBorder="1" applyAlignment="1">
      <alignment horizontal="center"/>
    </xf>
    <xf numFmtId="165" fontId="8" fillId="2" borderId="0" xfId="0" applyNumberFormat="1" applyFont="1" applyFill="1" applyAlignment="1">
      <alignment horizontal="center"/>
    </xf>
    <xf numFmtId="49" fontId="10" fillId="4" borderId="36" xfId="2" applyNumberFormat="1" applyFont="1" applyFill="1" applyBorder="1" applyAlignment="1">
      <alignment horizontal="center"/>
    </xf>
    <xf numFmtId="49" fontId="10" fillId="4" borderId="0" xfId="2" applyNumberFormat="1" applyFont="1" applyFill="1" applyAlignment="1">
      <alignment horizontal="center"/>
    </xf>
    <xf numFmtId="49" fontId="10" fillId="4" borderId="37" xfId="2" applyNumberFormat="1" applyFont="1" applyFill="1" applyBorder="1" applyAlignment="1">
      <alignment horizontal="center"/>
    </xf>
    <xf numFmtId="0" fontId="52" fillId="0" borderId="35" xfId="2" applyFont="1" applyBorder="1" applyAlignment="1">
      <alignment horizontal="center"/>
    </xf>
    <xf numFmtId="0" fontId="52" fillId="0" borderId="45" xfId="2" applyFont="1" applyBorder="1" applyAlignment="1">
      <alignment horizontal="center"/>
    </xf>
    <xf numFmtId="0" fontId="52" fillId="0" borderId="18" xfId="2" applyFont="1" applyBorder="1" applyAlignment="1">
      <alignment horizontal="center"/>
    </xf>
    <xf numFmtId="0" fontId="18" fillId="0" borderId="0" xfId="5" applyNumberFormat="1" applyFont="1" applyAlignment="1">
      <alignment horizontal="center"/>
    </xf>
    <xf numFmtId="37" fontId="18" fillId="0" borderId="0" xfId="5" applyFont="1" applyAlignment="1">
      <alignment horizontal="center"/>
    </xf>
    <xf numFmtId="49" fontId="10" fillId="14" borderId="0" xfId="2" applyNumberFormat="1" applyFont="1" applyFill="1" applyAlignment="1">
      <alignment horizontal="center"/>
    </xf>
    <xf numFmtId="49" fontId="10" fillId="12" borderId="0" xfId="2" applyNumberFormat="1" applyFont="1" applyFill="1" applyAlignment="1">
      <alignment horizontal="center"/>
    </xf>
    <xf numFmtId="49" fontId="10" fillId="13" borderId="1" xfId="2" applyNumberFormat="1" applyFont="1" applyFill="1" applyBorder="1" applyAlignment="1">
      <alignment horizontal="center"/>
    </xf>
    <xf numFmtId="49" fontId="10" fillId="4" borderId="8" xfId="2" applyNumberFormat="1" applyFont="1" applyFill="1" applyBorder="1" applyAlignment="1">
      <alignment horizontal="center"/>
    </xf>
    <xf numFmtId="0" fontId="56" fillId="0" borderId="0" xfId="5" applyNumberFormat="1" applyFont="1" applyAlignment="1">
      <alignment horizontal="center"/>
    </xf>
    <xf numFmtId="37" fontId="56" fillId="0" borderId="0" xfId="5" applyFont="1" applyAlignment="1">
      <alignment horizontal="center"/>
    </xf>
    <xf numFmtId="0" fontId="16" fillId="14" borderId="0" xfId="2" applyFont="1" applyFill="1" applyAlignment="1">
      <alignment horizontal="center"/>
    </xf>
    <xf numFmtId="0" fontId="16" fillId="12" borderId="0" xfId="2" applyFont="1" applyFill="1" applyAlignment="1">
      <alignment horizontal="center"/>
    </xf>
    <xf numFmtId="0" fontId="16" fillId="13" borderId="0" xfId="2" applyFont="1" applyFill="1" applyAlignment="1">
      <alignment horizontal="center"/>
    </xf>
    <xf numFmtId="0" fontId="16" fillId="4" borderId="0" xfId="2" applyFont="1" applyFill="1" applyAlignment="1">
      <alignment horizontal="center"/>
    </xf>
  </cellXfs>
  <cellStyles count="15">
    <cellStyle name="Comma" xfId="1" builtinId="3"/>
    <cellStyle name="Comma 2" xfId="9" xr:uid="{F78A9459-CB59-47E8-B412-14A700373890}"/>
    <cellStyle name="Currency 2" xfId="10" xr:uid="{37D4644F-BA94-4442-8752-7A3B02A17E46}"/>
    <cellStyle name="Normal" xfId="0" builtinId="0"/>
    <cellStyle name="Normal 10" xfId="2" xr:uid="{E09CEFE5-FB79-47DD-9A92-E7592510C9A3}"/>
    <cellStyle name="Normal 10 2" xfId="3" xr:uid="{04ED5DE1-F712-4068-885C-D51D6C0D5958}"/>
    <cellStyle name="Normal 2" xfId="5" xr:uid="{18DD3212-8D94-4150-A787-9CDCFE9719CB}"/>
    <cellStyle name="Normal 2 2" xfId="7" xr:uid="{4A4D42C9-164E-4480-83A7-F819EAA874C2}"/>
    <cellStyle name="Normal 2_Category 12 Capital Forecast Base Case 2013-2017 2" xfId="4" xr:uid="{5896AB15-7041-4A48-91ED-899AD964466A}"/>
    <cellStyle name="Normal 3" xfId="8" xr:uid="{BE92FCDB-0917-41B5-B16B-8A1AA0DBD7CE}"/>
    <cellStyle name="Normal 4" xfId="12" xr:uid="{FFB8500E-E4D7-4EA6-B176-84643D67766B}"/>
    <cellStyle name="Percent" xfId="11" builtinId="5"/>
    <cellStyle name="Percent 2" xfId="6" xr:uid="{5757BB6A-4FDF-4BA6-B6DC-98BBF1248385}"/>
    <cellStyle name="Table (Normal)" xfId="14" xr:uid="{1BABA836-14D5-4BA9-973B-002EEAAEC153}"/>
    <cellStyle name="Table (Normal) 2" xfId="13" xr:uid="{676324F9-DA01-4A71-A5A5-E60BE8AA09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ntentcentral.cenhud.com/otcsdav/nodes/Category%2014%2016%2017%20Spl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ntentcentral.cenhud.com/otcsdav/nodes/area%20xref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entralhudson.sharepoint.com/sites/FinancePlanning/Capital%20Budgets/2025-2029%20Capital%20Budget/2025%20Capex%20Budget/Inflation%20Work%20Paper%20Updated%20012224.xlsx" TargetMode="External"/><Relationship Id="rId1" Type="http://schemas.openxmlformats.org/officeDocument/2006/relationships/externalLinkPath" Target="/sites/FinancePlanning/Capital%20Budgets/2025-2029%20Capital%20Budget/2025%20Capex%20Budget/Master%20File/Inflation%20Work%20Paper%20Updated%200122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-.5% Scenario"/>
      <sheetName val=".5% Scenario"/>
      <sheetName val="1.5% Scenario"/>
      <sheetName val="historical"/>
      <sheetName val="Cost &amp; Rate Summary"/>
      <sheetName val="Summary for Regression Check"/>
      <sheetName val="Regression Check"/>
      <sheetName val="Input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ea xref"/>
      <sheetName val="95-2021"/>
      <sheetName val="96-2021"/>
      <sheetName val="97-2021"/>
      <sheetName val="98-2021"/>
      <sheetName val="95 RAR for grafs"/>
      <sheetName val="hybri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_7u5qNr3mE-dn0aCmIYy8NKnOIT5BiZFs33_fGrzFDeRod40LLJwRYuO0V3swXGq" itemId="01343YNPRT64TUF5ZWOBC37UDXKGUVUFXB">
      <xxl21:absoluteUrl r:id="rId2"/>
    </xxl21:alternateUrls>
    <sheetNames>
      <sheetName val="Read Me"/>
      <sheetName val="12ME Jan"/>
      <sheetName val="Sheet1"/>
      <sheetName val="RC Format"/>
    </sheetNames>
    <sheetDataSet>
      <sheetData sheetId="0"/>
      <sheetData sheetId="1">
        <row r="38">
          <cell r="G38"/>
        </row>
        <row r="39">
          <cell r="K39"/>
        </row>
        <row r="43">
          <cell r="K43">
            <v>99.084000000000003</v>
          </cell>
        </row>
        <row r="45">
          <cell r="D45">
            <v>99.995000000000005</v>
          </cell>
        </row>
        <row r="47">
          <cell r="K47">
            <v>101.124</v>
          </cell>
        </row>
        <row r="49">
          <cell r="D49">
            <v>102.288</v>
          </cell>
        </row>
        <row r="51">
          <cell r="K51">
            <v>103.215</v>
          </cell>
        </row>
        <row r="53">
          <cell r="D53">
            <v>104.004</v>
          </cell>
        </row>
        <row r="55">
          <cell r="K55">
            <v>104.601</v>
          </cell>
        </row>
        <row r="57">
          <cell r="D57">
            <v>105.366</v>
          </cell>
        </row>
        <row r="59">
          <cell r="K59">
            <v>107.197</v>
          </cell>
        </row>
        <row r="61">
          <cell r="D61">
            <v>110.185</v>
          </cell>
        </row>
        <row r="63">
          <cell r="K63">
            <v>114.14400000000001</v>
          </cell>
        </row>
        <row r="65">
          <cell r="D65">
            <v>117.965</v>
          </cell>
        </row>
        <row r="67">
          <cell r="K67">
            <v>120.521</v>
          </cell>
        </row>
        <row r="69">
          <cell r="D69">
            <v>122.297</v>
          </cell>
        </row>
        <row r="71">
          <cell r="K71">
            <v>123.76600000000001</v>
          </cell>
        </row>
        <row r="73">
          <cell r="D73">
            <v>125.125</v>
          </cell>
        </row>
        <row r="75">
          <cell r="K75">
            <v>126.489</v>
          </cell>
        </row>
        <row r="77">
          <cell r="D77">
            <v>127.8</v>
          </cell>
        </row>
        <row r="79">
          <cell r="K79">
            <v>129.14500000000001</v>
          </cell>
        </row>
        <row r="81">
          <cell r="D81">
            <v>130.48400000000001</v>
          </cell>
          <cell r="E81">
            <v>2.1</v>
          </cell>
        </row>
        <row r="83">
          <cell r="K83">
            <v>131.72800000000001</v>
          </cell>
        </row>
        <row r="85">
          <cell r="D85">
            <v>132.96299999999999</v>
          </cell>
          <cell r="E85">
            <v>1.9</v>
          </cell>
        </row>
        <row r="87">
          <cell r="K87">
            <v>134.23099999999999</v>
          </cell>
        </row>
        <row r="89">
          <cell r="D89">
            <v>135.489</v>
          </cell>
          <cell r="E89">
            <v>1.9</v>
          </cell>
        </row>
        <row r="91">
          <cell r="K91">
            <v>136.78100000000001</v>
          </cell>
        </row>
        <row r="93">
          <cell r="D93">
            <v>137.928</v>
          </cell>
          <cell r="E93">
            <v>1.8</v>
          </cell>
        </row>
      </sheetData>
      <sheetData sheetId="2"/>
      <sheetData sheetId="3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Switchgear" id="{4D3C4D92-ED06-4B2C-92E7-851D7A148359}"/>
</namedSheetViews>
</file>

<file path=xl/namedSheetViews/namedSheetView2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Large Diameter" id="{35B4AD87-6FC3-4AF8-B865-15F795E43CCD}"/>
  <namedSheetView name="LPP" id="{44C3AA74-3C44-4538-90BA-CB00551AA63A}"/>
</namedSheetViews>
</file>

<file path=xl/namedSheetViews/namedSheetView3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All Cybersecurity Projects" id="{02C81AFB-82A6-4275-BEF9-0D11FE0C2F30}"/>
  <namedSheetView name="Billing Experience Improvements" id="{521A5AB9-A1F1-4BA2-A021-E5FFBBD08F89}"/>
  <namedSheetView name="Business Enablement Comm." id="{64EE05EC-C16D-429F-902C-4DDFCA137262}"/>
  <namedSheetView name="Business Enablement Customer Exp." id="{C1D5799E-D562-4749-9B9C-DE83BA52F9B9}"/>
  <namedSheetView name="Business Enablement Grid Mod" id="{96E6A634-C026-4BA3-9DC5-5E7288A1B066}"/>
  <namedSheetView name="Cybersecurity Risk Management" id="{A2DF16EA-B076-4A6B-9DD9-7AF655FDCC54}"/>
  <namedSheetView name="Lifecycle" id="{D855C969-8744-4942-B336-64AE6D3E5322}"/>
  <namedSheetView name="Web &amp; Mobile" id="{9C1613D0-C329-470C-BA56-2B451E72DD36}"/>
  <namedSheetView name="Workforce" id="{75AD0A95-9164-4338-8ADF-285DD6BC9136}"/>
</namedSheetView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3.xml"/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850CF-5C27-44EC-97D9-E062DF1535F6}">
  <sheetPr>
    <tabColor theme="5"/>
    <pageSetUpPr fitToPage="1"/>
  </sheetPr>
  <dimension ref="A1:O45"/>
  <sheetViews>
    <sheetView view="pageBreakPreview" zoomScaleNormal="100" zoomScaleSheetLayoutView="100" workbookViewId="0">
      <selection activeCell="A31" sqref="A31"/>
    </sheetView>
  </sheetViews>
  <sheetFormatPr defaultRowHeight="14.5"/>
  <cols>
    <col min="1" max="1" width="35.7265625" customWidth="1"/>
    <col min="2" max="2" width="10.1796875" customWidth="1"/>
    <col min="3" max="7" width="10.453125" customWidth="1"/>
    <col min="8" max="9" width="12" customWidth="1"/>
    <col min="10" max="10" width="11" bestFit="1" customWidth="1"/>
  </cols>
  <sheetData>
    <row r="1" spans="1:9" ht="15.5">
      <c r="A1" s="586" t="s">
        <v>0</v>
      </c>
      <c r="B1" s="586"/>
      <c r="C1" s="586"/>
      <c r="D1" s="586"/>
      <c r="E1" s="586"/>
      <c r="F1" s="586"/>
      <c r="G1" s="586"/>
      <c r="H1" s="586"/>
    </row>
    <row r="2" spans="1:9" ht="15.5">
      <c r="A2" s="586" t="s">
        <v>1</v>
      </c>
      <c r="B2" s="586"/>
      <c r="C2" s="586"/>
      <c r="D2" s="586"/>
      <c r="E2" s="586"/>
      <c r="F2" s="586"/>
      <c r="G2" s="586"/>
      <c r="H2" s="586"/>
    </row>
    <row r="3" spans="1:9" ht="15.5">
      <c r="A3" s="586" t="s">
        <v>2</v>
      </c>
      <c r="B3" s="586"/>
      <c r="C3" s="586"/>
      <c r="D3" s="586"/>
      <c r="E3" s="586"/>
      <c r="F3" s="586"/>
      <c r="G3" s="586"/>
      <c r="H3" s="586"/>
    </row>
    <row r="4" spans="1:9" ht="15.5">
      <c r="A4" s="117"/>
      <c r="B4" s="117"/>
      <c r="C4" s="453" t="s">
        <v>3</v>
      </c>
      <c r="D4" s="117"/>
      <c r="E4" s="117"/>
      <c r="F4" s="117"/>
      <c r="G4" s="117"/>
      <c r="H4" s="117"/>
    </row>
    <row r="5" spans="1:9" ht="15.5">
      <c r="A5" s="117"/>
      <c r="B5" s="335"/>
      <c r="C5" s="585"/>
      <c r="D5" s="585"/>
      <c r="E5" s="585"/>
      <c r="F5" s="585"/>
      <c r="G5" s="585"/>
      <c r="H5" s="585"/>
      <c r="I5" s="585"/>
    </row>
    <row r="6" spans="1:9" ht="32.5">
      <c r="A6" s="117"/>
      <c r="B6" s="335"/>
      <c r="C6" s="580" t="s">
        <v>9</v>
      </c>
      <c r="D6" s="580" t="s">
        <v>12</v>
      </c>
      <c r="E6" s="580" t="s">
        <v>13</v>
      </c>
      <c r="F6" s="580" t="s">
        <v>14</v>
      </c>
      <c r="G6" s="580" t="s">
        <v>15</v>
      </c>
      <c r="H6" s="580" t="s">
        <v>5</v>
      </c>
      <c r="I6" s="580" t="s">
        <v>6</v>
      </c>
    </row>
    <row r="7" spans="1:9" ht="10.5" customHeight="1">
      <c r="A7" s="338" t="s">
        <v>16</v>
      </c>
      <c r="B7" s="338" t="s">
        <v>17</v>
      </c>
      <c r="C7" s="339"/>
      <c r="D7" s="339"/>
      <c r="E7" s="339"/>
      <c r="F7" s="340"/>
      <c r="G7" s="340"/>
      <c r="H7" s="340"/>
      <c r="I7" s="404"/>
    </row>
    <row r="8" spans="1:9">
      <c r="A8" s="341" t="s">
        <v>18</v>
      </c>
      <c r="B8" s="342">
        <v>11</v>
      </c>
      <c r="C8" s="339">
        <v>6020.3364330611657</v>
      </c>
      <c r="D8" s="339">
        <v>5357.761442279525</v>
      </c>
      <c r="E8" s="339">
        <v>3774.6356216312479</v>
      </c>
      <c r="F8" s="339">
        <v>5961.8476228011932</v>
      </c>
      <c r="G8" s="339">
        <v>3546.9304611191333</v>
      </c>
      <c r="H8" s="340">
        <v>24661.511580892264</v>
      </c>
      <c r="I8" s="404">
        <v>5690.0113182783971</v>
      </c>
    </row>
    <row r="9" spans="1:9">
      <c r="A9" s="341" t="s">
        <v>19</v>
      </c>
      <c r="B9" s="342" t="s">
        <v>20</v>
      </c>
      <c r="C9" s="339">
        <v>28653.544091194308</v>
      </c>
      <c r="D9" s="339">
        <v>29360.99156349192</v>
      </c>
      <c r="E9" s="339">
        <v>35710.55283631559</v>
      </c>
      <c r="F9" s="339">
        <v>33488.333625961081</v>
      </c>
      <c r="G9" s="339">
        <v>30626.970906152557</v>
      </c>
      <c r="H9" s="340">
        <v>157840.39302311547</v>
      </c>
      <c r="I9" s="404">
        <v>31959.571070210153</v>
      </c>
    </row>
    <row r="10" spans="1:9">
      <c r="A10" s="343" t="s">
        <v>21</v>
      </c>
      <c r="B10" s="344" t="s">
        <v>22</v>
      </c>
      <c r="C10" s="345">
        <v>277.34465534465534</v>
      </c>
      <c r="D10" s="345">
        <v>357.84875124875128</v>
      </c>
      <c r="E10" s="345">
        <v>606.32067932067946</v>
      </c>
      <c r="F10" s="345">
        <v>16065.954117882122</v>
      </c>
      <c r="G10" s="345">
        <v>9544.57342657343</v>
      </c>
      <c r="H10" s="340">
        <v>26852.04163036964</v>
      </c>
      <c r="I10" s="404">
        <v>317.59670329670331</v>
      </c>
    </row>
    <row r="11" spans="1:9">
      <c r="A11" s="341" t="s">
        <v>23</v>
      </c>
      <c r="B11" s="342" t="s">
        <v>24</v>
      </c>
      <c r="C11" s="339">
        <v>27701.989266216609</v>
      </c>
      <c r="D11" s="339">
        <v>25632.592488618517</v>
      </c>
      <c r="E11" s="339">
        <v>31030.2086788917</v>
      </c>
      <c r="F11" s="339">
        <v>32226.028797234227</v>
      </c>
      <c r="G11" s="339">
        <v>29053.23388874732</v>
      </c>
      <c r="H11" s="442">
        <v>145644.05311970838</v>
      </c>
      <c r="I11" s="404">
        <v>21926.121303021544</v>
      </c>
    </row>
    <row r="12" spans="1:9">
      <c r="A12" s="343" t="s">
        <v>25</v>
      </c>
      <c r="B12" s="342" t="s">
        <v>26</v>
      </c>
      <c r="C12" s="339">
        <v>0</v>
      </c>
      <c r="D12" s="339">
        <v>0</v>
      </c>
      <c r="E12" s="339">
        <v>0</v>
      </c>
      <c r="F12" s="339">
        <v>0</v>
      </c>
      <c r="G12" s="339">
        <v>0</v>
      </c>
      <c r="H12" s="340">
        <v>0</v>
      </c>
      <c r="I12" s="404">
        <v>0</v>
      </c>
    </row>
    <row r="13" spans="1:9">
      <c r="A13" s="341" t="s">
        <v>27</v>
      </c>
      <c r="B13" s="342">
        <v>14</v>
      </c>
      <c r="C13" s="339">
        <v>14672.463252700885</v>
      </c>
      <c r="D13" s="339">
        <v>15581.707198515658</v>
      </c>
      <c r="E13" s="339">
        <v>16232.944958781496</v>
      </c>
      <c r="F13" s="339">
        <v>16922.555085544809</v>
      </c>
      <c r="G13" s="339">
        <v>17735.382339453987</v>
      </c>
      <c r="H13" s="404">
        <v>81145.052834996837</v>
      </c>
      <c r="I13" s="404">
        <v>15479.405037015425</v>
      </c>
    </row>
    <row r="14" spans="1:9">
      <c r="A14" s="341" t="s">
        <v>28</v>
      </c>
      <c r="B14" s="342">
        <v>15</v>
      </c>
      <c r="C14" s="339">
        <v>66111.926719094554</v>
      </c>
      <c r="D14" s="339">
        <v>68391.44983913828</v>
      </c>
      <c r="E14" s="339">
        <v>63499.075529577567</v>
      </c>
      <c r="F14" s="339">
        <v>65759.665415503841</v>
      </c>
      <c r="G14" s="339">
        <v>65850.397809752321</v>
      </c>
      <c r="H14" s="340">
        <v>329612.51531306654</v>
      </c>
      <c r="I14" s="404">
        <v>71511.531237779025</v>
      </c>
    </row>
    <row r="15" spans="1:9">
      <c r="A15" s="341" t="s">
        <v>29</v>
      </c>
      <c r="B15" s="342">
        <v>16</v>
      </c>
      <c r="C15" s="339">
        <v>17970.145678321682</v>
      </c>
      <c r="D15" s="339">
        <v>18137.771343856151</v>
      </c>
      <c r="E15" s="339">
        <v>18833.702867052951</v>
      </c>
      <c r="F15" s="339">
        <v>19556.468724635371</v>
      </c>
      <c r="G15" s="339">
        <v>19817.693457902104</v>
      </c>
      <c r="H15" s="340">
        <v>94315.782071768263</v>
      </c>
      <c r="I15" s="404">
        <v>18053.958511088917</v>
      </c>
    </row>
    <row r="16" spans="1:9">
      <c r="A16" s="341" t="s">
        <v>30</v>
      </c>
      <c r="B16" s="342">
        <v>17</v>
      </c>
      <c r="C16" s="339">
        <v>2554.8764835164834</v>
      </c>
      <c r="D16" s="339">
        <v>2608.532887912088</v>
      </c>
      <c r="E16" s="339">
        <v>2658.0910945054948</v>
      </c>
      <c r="F16" s="339">
        <v>2708.5888879120885</v>
      </c>
      <c r="G16" s="339">
        <v>2757.3474461538467</v>
      </c>
      <c r="H16" s="340">
        <v>13287.436800000001</v>
      </c>
      <c r="I16" s="404">
        <v>2581.7046857142859</v>
      </c>
    </row>
    <row r="17" spans="1:15">
      <c r="A17" s="341" t="s">
        <v>31</v>
      </c>
      <c r="B17" s="342">
        <v>19</v>
      </c>
      <c r="C17" s="339">
        <v>1606.3502121985532</v>
      </c>
      <c r="D17" s="339">
        <v>1640.0860805048205</v>
      </c>
      <c r="E17" s="339">
        <v>1671.2452524613166</v>
      </c>
      <c r="F17" s="339">
        <v>1702.9951791906872</v>
      </c>
      <c r="G17" s="339">
        <v>1733.6515811277159</v>
      </c>
      <c r="H17" s="340">
        <v>8354.3283054830936</v>
      </c>
      <c r="I17" s="404">
        <v>1623.2181463516868</v>
      </c>
    </row>
    <row r="18" spans="1:15">
      <c r="A18" s="346" t="s">
        <v>32</v>
      </c>
      <c r="B18" s="347"/>
      <c r="C18" s="348">
        <v>165291.63213630428</v>
      </c>
      <c r="D18" s="348">
        <v>166710.89284431693</v>
      </c>
      <c r="E18" s="348">
        <v>173410.45683921737</v>
      </c>
      <c r="F18" s="348">
        <v>178326.48333878326</v>
      </c>
      <c r="G18" s="348">
        <v>171121.60789040898</v>
      </c>
      <c r="H18" s="348">
        <v>854861.07304903073</v>
      </c>
      <c r="I18" s="405">
        <v>168825.52130945944</v>
      </c>
    </row>
    <row r="19" spans="1:15">
      <c r="A19" s="349"/>
      <c r="B19" s="347"/>
      <c r="C19" s="351"/>
      <c r="D19" s="351"/>
      <c r="E19" s="352"/>
      <c r="F19" s="352"/>
      <c r="G19" s="350"/>
      <c r="H19" s="350"/>
      <c r="I19" s="406"/>
      <c r="K19" s="248"/>
      <c r="L19" s="248"/>
      <c r="M19" s="248"/>
      <c r="N19" s="248"/>
      <c r="O19" s="248"/>
    </row>
    <row r="20" spans="1:15">
      <c r="A20" s="353" t="s">
        <v>33</v>
      </c>
      <c r="B20" s="347"/>
      <c r="C20" s="351"/>
      <c r="D20" s="351"/>
      <c r="E20" s="352"/>
      <c r="F20" s="354"/>
      <c r="G20" s="355"/>
      <c r="H20" s="355"/>
      <c r="I20" s="407"/>
    </row>
    <row r="21" spans="1:15">
      <c r="A21" s="356" t="s">
        <v>34</v>
      </c>
      <c r="B21" s="347">
        <v>21</v>
      </c>
      <c r="C21" s="357">
        <v>0</v>
      </c>
      <c r="D21" s="357">
        <v>0</v>
      </c>
      <c r="E21" s="357">
        <v>0</v>
      </c>
      <c r="F21" s="357">
        <v>0</v>
      </c>
      <c r="G21" s="357">
        <v>0</v>
      </c>
      <c r="H21" s="358">
        <v>0</v>
      </c>
      <c r="I21" s="404">
        <v>0</v>
      </c>
    </row>
    <row r="22" spans="1:15">
      <c r="A22" s="341" t="s">
        <v>19</v>
      </c>
      <c r="B22" s="342">
        <v>22</v>
      </c>
      <c r="C22" s="339">
        <v>5817.4472872571368</v>
      </c>
      <c r="D22" s="339">
        <v>6683.5665606104048</v>
      </c>
      <c r="E22" s="339">
        <v>5833.8807257604203</v>
      </c>
      <c r="F22" s="339">
        <v>4596.1875485688197</v>
      </c>
      <c r="G22" s="339">
        <v>4768.9328845056707</v>
      </c>
      <c r="H22" s="340">
        <v>27700.015006702455</v>
      </c>
      <c r="I22" s="404">
        <v>6164.9015422383782</v>
      </c>
    </row>
    <row r="23" spans="1:15">
      <c r="A23" s="341" t="s">
        <v>35</v>
      </c>
      <c r="B23" s="342">
        <v>23</v>
      </c>
      <c r="C23" s="339">
        <v>3397.9821512228814</v>
      </c>
      <c r="D23" s="339">
        <v>4161.0994661558589</v>
      </c>
      <c r="E23" s="339">
        <v>4681.2344279763229</v>
      </c>
      <c r="F23" s="339">
        <v>5039.4563511236092</v>
      </c>
      <c r="G23" s="339">
        <v>4668.3309322907699</v>
      </c>
      <c r="H23" s="340">
        <v>21948.103328769441</v>
      </c>
      <c r="I23" s="404">
        <v>3630.3560681105218</v>
      </c>
    </row>
    <row r="24" spans="1:15">
      <c r="A24" s="341" t="s">
        <v>27</v>
      </c>
      <c r="B24" s="342">
        <v>24</v>
      </c>
      <c r="C24" s="339">
        <v>12292.837704742717</v>
      </c>
      <c r="D24" s="339">
        <v>4488.7098584925661</v>
      </c>
      <c r="E24" s="339">
        <v>3959.9067802083309</v>
      </c>
      <c r="F24" s="339">
        <v>3883.1943791432177</v>
      </c>
      <c r="G24" s="339">
        <v>4342.2880319799915</v>
      </c>
      <c r="H24" s="340">
        <v>28966.936754566821</v>
      </c>
      <c r="I24" s="404">
        <v>6945.419887157741</v>
      </c>
    </row>
    <row r="25" spans="1:15">
      <c r="A25" s="341" t="s">
        <v>28</v>
      </c>
      <c r="B25" s="342">
        <v>25</v>
      </c>
      <c r="C25" s="339">
        <v>63774.624093819024</v>
      </c>
      <c r="D25" s="339">
        <v>68897.320587640759</v>
      </c>
      <c r="E25" s="339">
        <v>66177.26930607231</v>
      </c>
      <c r="F25" s="339">
        <v>72081.197995793482</v>
      </c>
      <c r="G25" s="339">
        <v>47971.52871600457</v>
      </c>
      <c r="H25" s="340">
        <v>318901.94069933012</v>
      </c>
      <c r="I25" s="404">
        <v>66239.312782638459</v>
      </c>
    </row>
    <row r="26" spans="1:15">
      <c r="A26" s="341" t="s">
        <v>30</v>
      </c>
      <c r="B26" s="342">
        <v>27</v>
      </c>
      <c r="C26" s="339">
        <v>3126.403292547453</v>
      </c>
      <c r="D26" s="339">
        <v>3071.5056580667338</v>
      </c>
      <c r="E26" s="339">
        <v>3158.9183236627377</v>
      </c>
      <c r="F26" s="339">
        <v>3362.4753800266944</v>
      </c>
      <c r="G26" s="339">
        <v>3374.1670839944068</v>
      </c>
      <c r="H26" s="340">
        <v>16093.469738298025</v>
      </c>
      <c r="I26" s="404">
        <v>3098.9544753070932</v>
      </c>
    </row>
    <row r="27" spans="1:15">
      <c r="A27" s="359" t="s">
        <v>36</v>
      </c>
      <c r="B27" s="342"/>
      <c r="C27" s="360">
        <v>88409.294529589213</v>
      </c>
      <c r="D27" s="360">
        <v>87302.202130966311</v>
      </c>
      <c r="E27" s="360">
        <v>83811.209563680124</v>
      </c>
      <c r="F27" s="360">
        <v>88962.511654655813</v>
      </c>
      <c r="G27" s="360">
        <v>65125.24764877541</v>
      </c>
      <c r="H27" s="360">
        <v>413610.46552766685</v>
      </c>
      <c r="I27" s="408">
        <v>86078.944755452205</v>
      </c>
    </row>
    <row r="28" spans="1:15">
      <c r="A28" s="361"/>
      <c r="B28" s="347"/>
      <c r="C28" s="351"/>
      <c r="D28" s="351"/>
      <c r="E28" s="352"/>
      <c r="F28" s="350"/>
      <c r="G28" s="350"/>
      <c r="H28" s="350"/>
      <c r="I28" s="406"/>
    </row>
    <row r="29" spans="1:15">
      <c r="A29" s="353" t="s">
        <v>37</v>
      </c>
      <c r="B29" s="347"/>
      <c r="C29" s="351"/>
      <c r="D29" s="351"/>
      <c r="E29" s="352"/>
      <c r="F29" s="355"/>
      <c r="G29" s="355"/>
      <c r="H29" s="355"/>
      <c r="I29" s="407"/>
    </row>
    <row r="30" spans="1:15">
      <c r="A30" s="341" t="s">
        <v>38</v>
      </c>
      <c r="B30" s="342">
        <v>41</v>
      </c>
      <c r="C30" s="339">
        <v>19461.037173081761</v>
      </c>
      <c r="D30" s="339">
        <v>30677.945900559069</v>
      </c>
      <c r="E30" s="339">
        <v>19074.005558177865</v>
      </c>
      <c r="F30" s="339">
        <v>26162.792942303015</v>
      </c>
      <c r="G30" s="339">
        <v>26924.682286125091</v>
      </c>
      <c r="H30" s="340">
        <v>122300.46386024682</v>
      </c>
      <c r="I30" s="404">
        <v>28693.741151021313</v>
      </c>
    </row>
    <row r="31" spans="1:15">
      <c r="A31" s="341" t="s">
        <v>39</v>
      </c>
      <c r="B31" s="368">
        <v>4210</v>
      </c>
      <c r="C31" s="339">
        <v>654.70573906093909</v>
      </c>
      <c r="D31" s="339">
        <v>1794.7121314845156</v>
      </c>
      <c r="E31" s="339">
        <v>741.79167737862144</v>
      </c>
      <c r="F31" s="339">
        <v>302.5847006673327</v>
      </c>
      <c r="G31" s="339">
        <v>859.19250662937088</v>
      </c>
      <c r="H31" s="339">
        <v>4352.9867552207797</v>
      </c>
      <c r="I31" s="404">
        <v>1224.7089352727273</v>
      </c>
    </row>
    <row r="32" spans="1:15">
      <c r="A32" s="341" t="s">
        <v>40</v>
      </c>
      <c r="B32" s="342" t="s">
        <v>41</v>
      </c>
      <c r="C32" s="339">
        <v>3544.3409644923786</v>
      </c>
      <c r="D32" s="339">
        <v>5696.7669478400085</v>
      </c>
      <c r="E32" s="339">
        <v>4278.8731137054274</v>
      </c>
      <c r="F32" s="339">
        <v>700.99180338821441</v>
      </c>
      <c r="G32" s="339">
        <v>7149.8711838828749</v>
      </c>
      <c r="H32" s="340">
        <v>21370.844013308903</v>
      </c>
      <c r="I32" s="404">
        <v>4948.8147950112898</v>
      </c>
    </row>
    <row r="33" spans="1:10">
      <c r="A33" s="341" t="s">
        <v>42</v>
      </c>
      <c r="B33" s="342" t="s">
        <v>43</v>
      </c>
      <c r="C33" s="339">
        <v>43186.988063625715</v>
      </c>
      <c r="D33" s="339">
        <v>38049.52729419127</v>
      </c>
      <c r="E33" s="339">
        <v>23988.197926331857</v>
      </c>
      <c r="F33" s="339">
        <v>34689.751164731795</v>
      </c>
      <c r="G33" s="339">
        <v>50155.875636793229</v>
      </c>
      <c r="H33" s="340">
        <v>190070.34008567387</v>
      </c>
      <c r="I33" s="404">
        <v>44432.765222777147</v>
      </c>
    </row>
    <row r="34" spans="1:10">
      <c r="A34" s="341" t="s">
        <v>44</v>
      </c>
      <c r="B34" s="368">
        <v>4240</v>
      </c>
      <c r="C34" s="339">
        <v>873.16929505908342</v>
      </c>
      <c r="D34" s="339">
        <v>690.2912854083861</v>
      </c>
      <c r="E34" s="339">
        <v>487.27216310356124</v>
      </c>
      <c r="F34" s="339">
        <v>600.41520194736961</v>
      </c>
      <c r="G34" s="339">
        <v>615.60158911808333</v>
      </c>
      <c r="H34" s="340">
        <v>3266.7495346364835</v>
      </c>
      <c r="I34" s="404">
        <v>775.5467862285343</v>
      </c>
    </row>
    <row r="35" spans="1:10">
      <c r="A35" s="341" t="s">
        <v>45</v>
      </c>
      <c r="B35" s="342">
        <v>43</v>
      </c>
      <c r="C35" s="339">
        <v>1567.8161838161839</v>
      </c>
      <c r="D35" s="339">
        <v>1705.0256943056945</v>
      </c>
      <c r="E35" s="339">
        <v>2059.3989530469535</v>
      </c>
      <c r="F35" s="339">
        <v>1770.4256943056946</v>
      </c>
      <c r="G35" s="339">
        <v>1692.0637762237766</v>
      </c>
      <c r="H35" s="340">
        <v>8794.7303016983024</v>
      </c>
      <c r="I35" s="404">
        <v>1636.4209390609392</v>
      </c>
    </row>
    <row r="36" spans="1:10">
      <c r="A36" s="341" t="s">
        <v>46</v>
      </c>
      <c r="B36" s="342">
        <v>44</v>
      </c>
      <c r="C36" s="339">
        <v>8524.5485461964636</v>
      </c>
      <c r="D36" s="339">
        <v>16221.436360354857</v>
      </c>
      <c r="E36" s="339">
        <v>8641.6045383713226</v>
      </c>
      <c r="F36" s="339">
        <v>5935.8304772246429</v>
      </c>
      <c r="G36" s="339">
        <v>2790.2851403407699</v>
      </c>
      <c r="H36" s="340">
        <v>42113.70506248805</v>
      </c>
      <c r="I36" s="404">
        <v>12313.938443703011</v>
      </c>
      <c r="J36" s="248"/>
    </row>
    <row r="37" spans="1:10">
      <c r="A37" s="341" t="s">
        <v>47</v>
      </c>
      <c r="B37" s="342">
        <v>45</v>
      </c>
      <c r="C37" s="339">
        <v>12982.273892507492</v>
      </c>
      <c r="D37" s="339">
        <v>13247.643984207794</v>
      </c>
      <c r="E37" s="339">
        <v>13502.454603340662</v>
      </c>
      <c r="F37" s="339">
        <v>13758.952082549455</v>
      </c>
      <c r="G37" s="339">
        <v>13989.427017846154</v>
      </c>
      <c r="H37" s="340">
        <v>67480.751580451557</v>
      </c>
      <c r="I37" s="404">
        <v>13114.958938357642</v>
      </c>
      <c r="J37" s="248"/>
    </row>
    <row r="38" spans="1:10">
      <c r="A38" s="359" t="s">
        <v>48</v>
      </c>
      <c r="B38" s="342"/>
      <c r="C38" s="360">
        <v>90794.879857840031</v>
      </c>
      <c r="D38" s="360">
        <v>108083.34959835159</v>
      </c>
      <c r="E38" s="360">
        <v>72773.598533456272</v>
      </c>
      <c r="F38" s="360">
        <v>83921.744067117528</v>
      </c>
      <c r="G38" s="360">
        <v>104176.99913695935</v>
      </c>
      <c r="H38" s="360">
        <v>459750.57119372475</v>
      </c>
      <c r="I38" s="408">
        <v>107140.89521143259</v>
      </c>
    </row>
    <row r="39" spans="1:10" ht="15.5">
      <c r="A39" s="117"/>
      <c r="B39" s="335"/>
      <c r="C39" s="363"/>
      <c r="D39" s="363"/>
      <c r="E39" s="363"/>
      <c r="F39" s="362"/>
      <c r="G39" s="362"/>
      <c r="H39" s="362"/>
      <c r="I39" s="409"/>
    </row>
    <row r="40" spans="1:10">
      <c r="A40" s="581" t="s">
        <v>49</v>
      </c>
      <c r="B40" s="582"/>
      <c r="C40" s="360">
        <v>344495.80652373354</v>
      </c>
      <c r="D40" s="360">
        <v>362096.44457363483</v>
      </c>
      <c r="E40" s="360">
        <v>329995.26493635378</v>
      </c>
      <c r="F40" s="360">
        <v>351210.73906055657</v>
      </c>
      <c r="G40" s="360">
        <v>340423.85467614373</v>
      </c>
      <c r="H40" s="360">
        <v>1728222.1097704223</v>
      </c>
      <c r="I40" s="408">
        <v>362045.36127634428</v>
      </c>
    </row>
    <row r="41" spans="1:10">
      <c r="A41" s="581" t="s">
        <v>50</v>
      </c>
      <c r="B41" s="582"/>
      <c r="C41" s="364">
        <v>16285.502345478519</v>
      </c>
      <c r="D41" s="364">
        <v>13398.402853180211</v>
      </c>
      <c r="E41" s="364">
        <v>13506.839194838203</v>
      </c>
      <c r="F41" s="364">
        <v>12259.389250976146</v>
      </c>
      <c r="G41" s="364">
        <v>12605.740844365877</v>
      </c>
      <c r="H41" s="408">
        <v>68055.874488838963</v>
      </c>
      <c r="I41" s="410">
        <v>15613.118185742951</v>
      </c>
    </row>
    <row r="42" spans="1:10">
      <c r="A42" s="581" t="s">
        <v>51</v>
      </c>
      <c r="B42" s="582"/>
      <c r="C42" s="364">
        <v>360781.30886921205</v>
      </c>
      <c r="D42" s="364">
        <v>375494.84742681502</v>
      </c>
      <c r="E42" s="364">
        <v>343502.10413119197</v>
      </c>
      <c r="F42" s="364">
        <v>363470.12831153272</v>
      </c>
      <c r="G42" s="364">
        <v>353029.59552050958</v>
      </c>
      <c r="H42" s="408">
        <v>1796277.9842592615</v>
      </c>
      <c r="I42" s="410">
        <v>377658.47946208721</v>
      </c>
    </row>
    <row r="43" spans="1:10">
      <c r="A43" s="583" t="s">
        <v>52</v>
      </c>
      <c r="B43" s="584"/>
      <c r="C43" s="365">
        <v>277.34465534465534</v>
      </c>
      <c r="D43" s="365">
        <v>357.84875124875128</v>
      </c>
      <c r="E43" s="365">
        <v>606.32067932067946</v>
      </c>
      <c r="F43" s="365">
        <v>16065.954117882122</v>
      </c>
      <c r="G43" s="365">
        <v>9544.57342657343</v>
      </c>
      <c r="H43" s="408">
        <v>26852.04163036964</v>
      </c>
      <c r="I43" s="411">
        <v>317.59670329670331</v>
      </c>
    </row>
    <row r="44" spans="1:10">
      <c r="A44" s="578" t="s">
        <v>53</v>
      </c>
      <c r="B44" s="579"/>
      <c r="C44" s="365">
        <v>0</v>
      </c>
      <c r="D44" s="365">
        <v>0</v>
      </c>
      <c r="E44" s="365">
        <v>0</v>
      </c>
      <c r="F44" s="365">
        <v>1299.3950049950054</v>
      </c>
      <c r="G44" s="365">
        <v>816.82036363636371</v>
      </c>
      <c r="H44" s="410">
        <v>2116.2153686313691</v>
      </c>
      <c r="I44" s="411">
        <v>0</v>
      </c>
    </row>
    <row r="45" spans="1:10">
      <c r="A45" s="581" t="s">
        <v>54</v>
      </c>
      <c r="B45" s="582"/>
      <c r="C45" s="364">
        <v>361058.65352455672</v>
      </c>
      <c r="D45" s="364">
        <v>375852.69617806375</v>
      </c>
      <c r="E45" s="364">
        <v>344108.42481051263</v>
      </c>
      <c r="F45" s="364">
        <v>380835.47743440984</v>
      </c>
      <c r="G45" s="364">
        <v>363390.98931071936</v>
      </c>
      <c r="H45" s="364">
        <v>1825246.2412582622</v>
      </c>
      <c r="I45" s="410">
        <v>377976.07616538391</v>
      </c>
    </row>
  </sheetData>
  <mergeCells count="9">
    <mergeCell ref="A42:B42"/>
    <mergeCell ref="A43:B43"/>
    <mergeCell ref="A45:B45"/>
    <mergeCell ref="C5:I5"/>
    <mergeCell ref="A1:H1"/>
    <mergeCell ref="A2:H2"/>
    <mergeCell ref="A3:H3"/>
    <mergeCell ref="A40:B40"/>
    <mergeCell ref="A41:B41"/>
  </mergeCells>
  <printOptions horizontalCentered="1"/>
  <pageMargins left="0.7" right="0.7" top="0.75" bottom="0.75" header="0.3" footer="0.3"/>
  <pageSetup scale="7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4D36E-9C95-4AFC-A08F-8B7D70DA9070}">
  <sheetPr>
    <tabColor rgb="FFFFFF00"/>
  </sheetPr>
  <dimension ref="A1:AD205"/>
  <sheetViews>
    <sheetView topLeftCell="D1" zoomScale="85" zoomScaleNormal="85" workbookViewId="0">
      <pane xSplit="3" topLeftCell="M1" activePane="topRight" state="frozen"/>
      <selection activeCell="AF214" sqref="AF214"/>
      <selection pane="topRight" activeCell="F16" sqref="F16"/>
    </sheetView>
  </sheetViews>
  <sheetFormatPr defaultColWidth="9.26953125" defaultRowHeight="12.5"/>
  <cols>
    <col min="1" max="3" width="0" style="37" hidden="1" customWidth="1"/>
    <col min="4" max="4" width="5.26953125" style="37" bestFit="1" customWidth="1"/>
    <col min="5" max="5" width="14" style="37" bestFit="1" customWidth="1"/>
    <col min="6" max="6" width="97.7265625" style="37" bestFit="1" customWidth="1"/>
    <col min="7" max="8" width="23.453125" style="37" hidden="1" customWidth="1"/>
    <col min="9" max="9" width="14.54296875" style="37" hidden="1" customWidth="1"/>
    <col min="10" max="10" width="8.453125" style="37" hidden="1" customWidth="1"/>
    <col min="11" max="11" width="10" style="37" bestFit="1" customWidth="1"/>
    <col min="12" max="12" width="10.453125" style="37" bestFit="1" customWidth="1"/>
    <col min="13" max="13" width="9.54296875" style="37" bestFit="1" customWidth="1"/>
    <col min="14" max="15" width="12.54296875" style="37" bestFit="1" customWidth="1"/>
    <col min="16" max="19" width="9.54296875" style="37" bestFit="1" customWidth="1"/>
    <col min="20" max="20" width="10.26953125" style="37" bestFit="1" customWidth="1"/>
    <col min="21" max="22" width="14.453125" style="37" bestFit="1" customWidth="1"/>
    <col min="23" max="23" width="9.26953125" style="37"/>
    <col min="24" max="25" width="14.453125" style="37" bestFit="1" customWidth="1"/>
    <col min="26" max="16384" width="9.26953125" style="37"/>
  </cols>
  <sheetData>
    <row r="1" spans="1:30" ht="13.5" thickBot="1">
      <c r="A1" s="606">
        <v>1</v>
      </c>
      <c r="B1" s="607"/>
    </row>
    <row r="2" spans="1:30" ht="13">
      <c r="A2" s="606">
        <v>219512</v>
      </c>
      <c r="B2" s="607"/>
      <c r="C2" s="38"/>
      <c r="D2" s="39">
        <v>2</v>
      </c>
      <c r="E2" s="39">
        <v>3</v>
      </c>
      <c r="F2" s="39">
        <v>4</v>
      </c>
      <c r="G2" s="39"/>
      <c r="H2" s="39"/>
      <c r="I2" s="39">
        <v>5</v>
      </c>
      <c r="J2" s="39">
        <v>6</v>
      </c>
      <c r="K2" s="39">
        <v>7</v>
      </c>
      <c r="L2" s="39">
        <v>8</v>
      </c>
      <c r="M2" s="39">
        <v>9</v>
      </c>
      <c r="N2" s="39">
        <v>10</v>
      </c>
      <c r="O2" s="39">
        <v>11</v>
      </c>
      <c r="P2" s="39">
        <v>12</v>
      </c>
      <c r="Q2" s="39">
        <v>13</v>
      </c>
      <c r="R2" s="39">
        <v>14</v>
      </c>
      <c r="S2" s="39">
        <v>15</v>
      </c>
      <c r="T2" s="39">
        <v>16</v>
      </c>
    </row>
    <row r="3" spans="1:30" ht="13.5" thickBot="1">
      <c r="A3" s="40" t="s">
        <v>150</v>
      </c>
      <c r="B3" s="41" t="s">
        <v>150</v>
      </c>
      <c r="C3" s="42"/>
      <c r="I3" s="43"/>
      <c r="J3" s="155"/>
      <c r="K3" s="608" t="s">
        <v>405</v>
      </c>
      <c r="L3" s="609"/>
      <c r="M3" s="609"/>
      <c r="N3" s="609"/>
      <c r="O3" s="609"/>
      <c r="P3" s="609"/>
      <c r="Q3" s="609"/>
      <c r="R3" s="609"/>
      <c r="S3" s="609"/>
      <c r="T3" s="610"/>
      <c r="U3" s="603" t="s">
        <v>406</v>
      </c>
      <c r="V3" s="604"/>
      <c r="W3" s="604"/>
      <c r="X3" s="604"/>
      <c r="Y3" s="604"/>
      <c r="Z3" s="604"/>
      <c r="AA3" s="604"/>
      <c r="AB3" s="604"/>
      <c r="AC3" s="604"/>
      <c r="AD3" s="605"/>
    </row>
    <row r="4" spans="1:30" s="47" customFormat="1" ht="45.65" customHeight="1" thickBot="1">
      <c r="A4" s="44" t="s">
        <v>150</v>
      </c>
      <c r="B4" s="45" t="s">
        <v>154</v>
      </c>
      <c r="C4" s="46"/>
      <c r="D4" s="48" t="s">
        <v>155</v>
      </c>
      <c r="E4" s="48" t="s">
        <v>156</v>
      </c>
      <c r="F4" s="49" t="s">
        <v>157</v>
      </c>
      <c r="G4" s="393" t="s">
        <v>158</v>
      </c>
      <c r="H4" s="399" t="s">
        <v>159</v>
      </c>
      <c r="I4" s="145" t="s">
        <v>160</v>
      </c>
      <c r="J4" s="202" t="s">
        <v>161</v>
      </c>
      <c r="K4" s="270" t="s">
        <v>162</v>
      </c>
      <c r="L4" s="271" t="s">
        <v>163</v>
      </c>
      <c r="M4" s="271">
        <v>2025</v>
      </c>
      <c r="N4" s="271" t="s">
        <v>164</v>
      </c>
      <c r="O4" s="271" t="s">
        <v>165</v>
      </c>
      <c r="P4" s="271">
        <v>2026</v>
      </c>
      <c r="Q4" s="271">
        <v>2027</v>
      </c>
      <c r="R4" s="271">
        <v>2028</v>
      </c>
      <c r="S4" s="271">
        <v>2029</v>
      </c>
      <c r="T4" s="272" t="s">
        <v>166</v>
      </c>
      <c r="U4" s="320" t="s">
        <v>162</v>
      </c>
      <c r="V4" s="321" t="s">
        <v>163</v>
      </c>
      <c r="W4" s="321">
        <v>2025</v>
      </c>
      <c r="X4" s="321" t="s">
        <v>164</v>
      </c>
      <c r="Y4" s="321" t="s">
        <v>165</v>
      </c>
      <c r="Z4" s="321">
        <v>2026</v>
      </c>
      <c r="AA4" s="321">
        <v>2027</v>
      </c>
      <c r="AB4" s="321">
        <v>2028</v>
      </c>
      <c r="AC4" s="321">
        <v>2029</v>
      </c>
      <c r="AD4" s="322" t="s">
        <v>166</v>
      </c>
    </row>
    <row r="5" spans="1:30" s="47" customFormat="1" ht="14.5" customHeight="1">
      <c r="A5" s="44" t="s">
        <v>150</v>
      </c>
      <c r="B5" s="45" t="s">
        <v>154</v>
      </c>
      <c r="C5" s="50">
        <v>0</v>
      </c>
      <c r="D5" s="51" t="s">
        <v>167</v>
      </c>
      <c r="E5" s="52" t="s">
        <v>168</v>
      </c>
      <c r="F5" s="53" t="s">
        <v>169</v>
      </c>
      <c r="G5" s="385" t="s">
        <v>148</v>
      </c>
      <c r="H5" s="385" t="s">
        <v>170</v>
      </c>
      <c r="I5" s="146">
        <v>45473</v>
      </c>
      <c r="J5" s="203">
        <v>3.7</v>
      </c>
      <c r="K5" s="255"/>
      <c r="L5" s="256"/>
      <c r="M5" s="256"/>
      <c r="N5" s="256"/>
      <c r="O5" s="256"/>
      <c r="P5" s="256"/>
      <c r="Q5" s="256"/>
      <c r="R5" s="256"/>
      <c r="S5" s="256"/>
      <c r="T5" s="268">
        <f>SUM(S5,R5,Q5,P5,M5)</f>
        <v>0</v>
      </c>
      <c r="U5" s="323">
        <f>K5*Inflation!$F$19</f>
        <v>0</v>
      </c>
      <c r="V5" s="324">
        <f>L5*Inflation!$F$19</f>
        <v>0</v>
      </c>
      <c r="W5" s="324">
        <f>M5*Inflation!$F$19</f>
        <v>0</v>
      </c>
      <c r="X5" s="324">
        <f>N5*Inflation!$F$19*Inflation!$F$20</f>
        <v>0</v>
      </c>
      <c r="Y5" s="324">
        <f>O5*Inflation!$F$19*Inflation!$F$20</f>
        <v>0</v>
      </c>
      <c r="Z5" s="324">
        <f>P5*Inflation!$F$19*Inflation!$F$20</f>
        <v>0</v>
      </c>
      <c r="AA5" s="324">
        <f>Q5*Inflation!$F$19*Inflation!$F$20*Inflation!$F$21</f>
        <v>0</v>
      </c>
      <c r="AB5" s="324">
        <f>R5*Inflation!$F$19*Inflation!$F$20*Inflation!$F$21*Inflation!$F$22</f>
        <v>0</v>
      </c>
      <c r="AC5" s="324">
        <f>S5*Inflation!$F$19*Inflation!$F$20*Inflation!$F$21*Inflation!$F$22*Inflation!$F$23</f>
        <v>0</v>
      </c>
      <c r="AD5" s="325">
        <f t="shared" ref="AD5:AD40" si="0">SUM(AC5,AB5,AA5,Z5,W5)</f>
        <v>0</v>
      </c>
    </row>
    <row r="6" spans="1:30" ht="14.5">
      <c r="A6" s="44" t="s">
        <v>150</v>
      </c>
      <c r="B6" s="45" t="s">
        <v>154</v>
      </c>
      <c r="C6" s="50">
        <v>0</v>
      </c>
      <c r="D6" s="51" t="s">
        <v>167</v>
      </c>
      <c r="E6" s="52" t="s">
        <v>168</v>
      </c>
      <c r="F6" s="53" t="s">
        <v>171</v>
      </c>
      <c r="G6" s="385" t="s">
        <v>149</v>
      </c>
      <c r="H6" s="385" t="s">
        <v>172</v>
      </c>
      <c r="I6" s="147">
        <v>45246</v>
      </c>
      <c r="J6" s="203">
        <v>6.42</v>
      </c>
      <c r="K6" s="255"/>
      <c r="L6" s="256"/>
      <c r="M6" s="256"/>
      <c r="N6" s="256"/>
      <c r="O6" s="256"/>
      <c r="P6" s="256"/>
      <c r="Q6" s="256"/>
      <c r="R6" s="256"/>
      <c r="S6" s="256"/>
      <c r="T6" s="268">
        <f t="shared" ref="T6:T40" si="1">SUM(S6,R6,Q6,P6,M6)</f>
        <v>0</v>
      </c>
      <c r="U6" s="323">
        <f>K6*Inflation!$F$19</f>
        <v>0</v>
      </c>
      <c r="V6" s="324">
        <f>L6*Inflation!$F$19</f>
        <v>0</v>
      </c>
      <c r="W6" s="324">
        <f>M6*Inflation!$F$19</f>
        <v>0</v>
      </c>
      <c r="X6" s="324">
        <f>N6*Inflation!$F$19*Inflation!$F$20</f>
        <v>0</v>
      </c>
      <c r="Y6" s="324">
        <f>O6*Inflation!$F$19*Inflation!$F$20</f>
        <v>0</v>
      </c>
      <c r="Z6" s="324">
        <f>P6*Inflation!$F$19*Inflation!$F$20</f>
        <v>0</v>
      </c>
      <c r="AA6" s="324">
        <f>Q6*Inflation!$F$19*Inflation!$F$20*Inflation!$F$21</f>
        <v>0</v>
      </c>
      <c r="AB6" s="324">
        <f>R6*Inflation!$F$19*Inflation!$F$20*Inflation!$F$21*Inflation!$F$22</f>
        <v>0</v>
      </c>
      <c r="AC6" s="324">
        <f>S6*Inflation!$F$19*Inflation!$F$20*Inflation!$F$21*Inflation!$F$22*Inflation!$F$23</f>
        <v>0</v>
      </c>
      <c r="AD6" s="325">
        <f t="shared" si="0"/>
        <v>0</v>
      </c>
    </row>
    <row r="7" spans="1:30" ht="14.5">
      <c r="A7" s="44" t="s">
        <v>150</v>
      </c>
      <c r="B7" s="45" t="s">
        <v>154</v>
      </c>
      <c r="C7" s="50">
        <v>0</v>
      </c>
      <c r="D7" s="51" t="s">
        <v>167</v>
      </c>
      <c r="E7" s="52" t="s">
        <v>168</v>
      </c>
      <c r="F7" s="53" t="s">
        <v>173</v>
      </c>
      <c r="G7" s="385" t="s">
        <v>148</v>
      </c>
      <c r="H7" s="385" t="s">
        <v>172</v>
      </c>
      <c r="I7" s="147">
        <v>45350</v>
      </c>
      <c r="J7" s="203">
        <v>5.8445</v>
      </c>
      <c r="K7" s="255"/>
      <c r="L7" s="256"/>
      <c r="M7" s="256"/>
      <c r="N7" s="256"/>
      <c r="O7" s="256"/>
      <c r="P7" s="256"/>
      <c r="Q7" s="256"/>
      <c r="R7" s="256"/>
      <c r="S7" s="256"/>
      <c r="T7" s="268">
        <f t="shared" si="1"/>
        <v>0</v>
      </c>
      <c r="U7" s="323">
        <f>K7*Inflation!$F$19</f>
        <v>0</v>
      </c>
      <c r="V7" s="324">
        <f>L7*Inflation!$F$19</f>
        <v>0</v>
      </c>
      <c r="W7" s="324">
        <f>M7*Inflation!$F$19</f>
        <v>0</v>
      </c>
      <c r="X7" s="324">
        <f>N7*Inflation!$F$19*Inflation!$F$20</f>
        <v>0</v>
      </c>
      <c r="Y7" s="324">
        <f>O7*Inflation!$F$19*Inflation!$F$20</f>
        <v>0</v>
      </c>
      <c r="Z7" s="324">
        <f>P7*Inflation!$F$19*Inflation!$F$20</f>
        <v>0</v>
      </c>
      <c r="AA7" s="324">
        <f>Q7*Inflation!$F$19*Inflation!$F$20*Inflation!$F$21</f>
        <v>0</v>
      </c>
      <c r="AB7" s="324">
        <f>R7*Inflation!$F$19*Inflation!$F$20*Inflation!$F$21*Inflation!$F$22</f>
        <v>0</v>
      </c>
      <c r="AC7" s="324">
        <f>S7*Inflation!$F$19*Inflation!$F$20*Inflation!$F$21*Inflation!$F$22*Inflation!$F$23</f>
        <v>0</v>
      </c>
      <c r="AD7" s="325">
        <f t="shared" si="0"/>
        <v>0</v>
      </c>
    </row>
    <row r="8" spans="1:30" ht="14.5">
      <c r="A8" s="44" t="s">
        <v>150</v>
      </c>
      <c r="B8" s="45" t="s">
        <v>154</v>
      </c>
      <c r="C8" s="50">
        <v>0</v>
      </c>
      <c r="D8" s="51" t="s">
        <v>167</v>
      </c>
      <c r="E8" s="52" t="s">
        <v>168</v>
      </c>
      <c r="F8" s="53" t="s">
        <v>174</v>
      </c>
      <c r="G8" s="386" t="s">
        <v>149</v>
      </c>
      <c r="H8" s="386" t="s">
        <v>175</v>
      </c>
      <c r="I8" s="148">
        <v>45382</v>
      </c>
      <c r="J8" s="203">
        <v>5.851</v>
      </c>
      <c r="K8" s="255"/>
      <c r="L8" s="256"/>
      <c r="M8" s="256"/>
      <c r="N8" s="256"/>
      <c r="O8" s="256"/>
      <c r="P8" s="256"/>
      <c r="Q8" s="256"/>
      <c r="R8" s="256"/>
      <c r="S8" s="256"/>
      <c r="T8" s="268">
        <f t="shared" si="1"/>
        <v>0</v>
      </c>
      <c r="U8" s="323">
        <f>K8*Inflation!$F$19</f>
        <v>0</v>
      </c>
      <c r="V8" s="324">
        <f>L8*Inflation!$F$19</f>
        <v>0</v>
      </c>
      <c r="W8" s="324">
        <f>M8*Inflation!$F$19</f>
        <v>0</v>
      </c>
      <c r="X8" s="324">
        <f>N8*Inflation!$F$19*Inflation!$F$20</f>
        <v>0</v>
      </c>
      <c r="Y8" s="324">
        <f>O8*Inflation!$F$19*Inflation!$F$20</f>
        <v>0</v>
      </c>
      <c r="Z8" s="324">
        <f>P8*Inflation!$F$19*Inflation!$F$20</f>
        <v>0</v>
      </c>
      <c r="AA8" s="324">
        <f>Q8*Inflation!$F$19*Inflation!$F$20*Inflation!$F$21</f>
        <v>0</v>
      </c>
      <c r="AB8" s="324">
        <f>R8*Inflation!$F$19*Inflation!$F$20*Inflation!$F$21*Inflation!$F$22</f>
        <v>0</v>
      </c>
      <c r="AC8" s="324">
        <f>S8*Inflation!$F$19*Inflation!$F$20*Inflation!$F$21*Inflation!$F$22*Inflation!$F$23</f>
        <v>0</v>
      </c>
      <c r="AD8" s="325">
        <f t="shared" si="0"/>
        <v>0</v>
      </c>
    </row>
    <row r="9" spans="1:30" ht="14.5">
      <c r="A9" s="44" t="s">
        <v>150</v>
      </c>
      <c r="B9" s="45" t="s">
        <v>154</v>
      </c>
      <c r="C9" s="50">
        <v>0</v>
      </c>
      <c r="D9" s="51" t="s">
        <v>167</v>
      </c>
      <c r="E9" s="52" t="s">
        <v>176</v>
      </c>
      <c r="F9" s="53" t="s">
        <v>177</v>
      </c>
      <c r="G9" s="386" t="s">
        <v>148</v>
      </c>
      <c r="H9" s="386" t="s">
        <v>178</v>
      </c>
      <c r="I9" s="148">
        <v>45657</v>
      </c>
      <c r="J9" s="203">
        <v>2009.89453</v>
      </c>
      <c r="K9" s="255">
        <v>0</v>
      </c>
      <c r="L9" s="256">
        <v>0</v>
      </c>
      <c r="M9" s="256">
        <v>0</v>
      </c>
      <c r="N9" s="256">
        <v>0</v>
      </c>
      <c r="O9" s="256">
        <v>0</v>
      </c>
      <c r="P9" s="256">
        <v>0</v>
      </c>
      <c r="Q9" s="256">
        <v>0</v>
      </c>
      <c r="R9" s="256">
        <v>0</v>
      </c>
      <c r="S9" s="256">
        <v>0</v>
      </c>
      <c r="T9" s="268">
        <f t="shared" si="1"/>
        <v>0</v>
      </c>
      <c r="U9" s="323">
        <f>K9*Inflation!$F$19</f>
        <v>0</v>
      </c>
      <c r="V9" s="324">
        <f>L9*Inflation!$F$19</f>
        <v>0</v>
      </c>
      <c r="W9" s="324">
        <f>M9*Inflation!$F$19</f>
        <v>0</v>
      </c>
      <c r="X9" s="324">
        <f>N9*Inflation!$F$19*Inflation!$F$20</f>
        <v>0</v>
      </c>
      <c r="Y9" s="324">
        <f>O9*Inflation!$F$19*Inflation!$F$20</f>
        <v>0</v>
      </c>
      <c r="Z9" s="324">
        <f>P9*Inflation!$F$19*Inflation!$F$20</f>
        <v>0</v>
      </c>
      <c r="AA9" s="324">
        <f>Q9*Inflation!$F$19*Inflation!$F$20*Inflation!$F$21</f>
        <v>0</v>
      </c>
      <c r="AB9" s="324">
        <f>R9*Inflation!$F$19*Inflation!$F$20*Inflation!$F$21*Inflation!$F$22</f>
        <v>0</v>
      </c>
      <c r="AC9" s="324">
        <f>S9*Inflation!$F$19*Inflation!$F$20*Inflation!$F$21*Inflation!$F$22*Inflation!$F$23</f>
        <v>0</v>
      </c>
      <c r="AD9" s="325">
        <f t="shared" si="0"/>
        <v>0</v>
      </c>
    </row>
    <row r="10" spans="1:30" ht="14.5">
      <c r="A10" s="44" t="s">
        <v>150</v>
      </c>
      <c r="B10" s="45" t="s">
        <v>154</v>
      </c>
      <c r="C10" s="50">
        <v>0</v>
      </c>
      <c r="D10" s="51" t="s">
        <v>167</v>
      </c>
      <c r="E10" s="52" t="s">
        <v>176</v>
      </c>
      <c r="F10" s="53" t="s">
        <v>179</v>
      </c>
      <c r="G10" s="386" t="s">
        <v>148</v>
      </c>
      <c r="H10" s="386" t="s">
        <v>180</v>
      </c>
      <c r="I10" s="148">
        <v>45291</v>
      </c>
      <c r="J10" s="203">
        <v>405.86973999999998</v>
      </c>
      <c r="K10" s="255">
        <v>0</v>
      </c>
      <c r="L10" s="256">
        <v>0</v>
      </c>
      <c r="M10" s="256">
        <v>0</v>
      </c>
      <c r="N10" s="256">
        <v>0</v>
      </c>
      <c r="O10" s="256">
        <v>0</v>
      </c>
      <c r="P10" s="256">
        <v>0</v>
      </c>
      <c r="Q10" s="256">
        <v>0</v>
      </c>
      <c r="R10" s="256">
        <v>0</v>
      </c>
      <c r="S10" s="256">
        <v>0</v>
      </c>
      <c r="T10" s="268">
        <f t="shared" si="1"/>
        <v>0</v>
      </c>
      <c r="U10" s="323">
        <f>K10*Inflation!$F$19</f>
        <v>0</v>
      </c>
      <c r="V10" s="324">
        <f>L10*Inflation!$F$19</f>
        <v>0</v>
      </c>
      <c r="W10" s="324">
        <f>M10*Inflation!$F$19</f>
        <v>0</v>
      </c>
      <c r="X10" s="324">
        <f>N10*Inflation!$F$19*Inflation!$F$20</f>
        <v>0</v>
      </c>
      <c r="Y10" s="324">
        <f>O10*Inflation!$F$19*Inflation!$F$20</f>
        <v>0</v>
      </c>
      <c r="Z10" s="324">
        <f>P10*Inflation!$F$19*Inflation!$F$20</f>
        <v>0</v>
      </c>
      <c r="AA10" s="324">
        <f>Q10*Inflation!$F$19*Inflation!$F$20*Inflation!$F$21</f>
        <v>0</v>
      </c>
      <c r="AB10" s="324">
        <f>R10*Inflation!$F$19*Inflation!$F$20*Inflation!$F$21*Inflation!$F$22</f>
        <v>0</v>
      </c>
      <c r="AC10" s="324">
        <f>S10*Inflation!$F$19*Inflation!$F$20*Inflation!$F$21*Inflation!$F$22*Inflation!$F$23</f>
        <v>0</v>
      </c>
      <c r="AD10" s="325">
        <f t="shared" si="0"/>
        <v>0</v>
      </c>
    </row>
    <row r="11" spans="1:30" ht="14.5">
      <c r="A11" s="44" t="s">
        <v>150</v>
      </c>
      <c r="B11" s="45" t="s">
        <v>154</v>
      </c>
      <c r="C11" s="50">
        <v>0</v>
      </c>
      <c r="D11" s="51" t="s">
        <v>167</v>
      </c>
      <c r="E11" s="52" t="s">
        <v>176</v>
      </c>
      <c r="F11" s="53" t="s">
        <v>181</v>
      </c>
      <c r="G11" s="386" t="s">
        <v>149</v>
      </c>
      <c r="H11" s="386" t="s">
        <v>182</v>
      </c>
      <c r="I11" s="148">
        <v>45444</v>
      </c>
      <c r="J11" s="203">
        <v>104</v>
      </c>
      <c r="K11" s="255"/>
      <c r="L11" s="256"/>
      <c r="M11" s="256">
        <v>0</v>
      </c>
      <c r="N11" s="256"/>
      <c r="O11" s="256"/>
      <c r="P11" s="256">
        <v>0</v>
      </c>
      <c r="Q11" s="256">
        <v>0</v>
      </c>
      <c r="R11" s="256">
        <v>0</v>
      </c>
      <c r="S11" s="256">
        <v>0</v>
      </c>
      <c r="T11" s="268">
        <f t="shared" si="1"/>
        <v>0</v>
      </c>
      <c r="U11" s="323">
        <f>K11*Inflation!$F$19</f>
        <v>0</v>
      </c>
      <c r="V11" s="324">
        <f>L11*Inflation!$F$19</f>
        <v>0</v>
      </c>
      <c r="W11" s="324">
        <f>M11*Inflation!$F$19</f>
        <v>0</v>
      </c>
      <c r="X11" s="324">
        <f>N11*Inflation!$F$19*Inflation!$F$20</f>
        <v>0</v>
      </c>
      <c r="Y11" s="324">
        <f>O11*Inflation!$F$19*Inflation!$F$20</f>
        <v>0</v>
      </c>
      <c r="Z11" s="324">
        <f>P11*Inflation!$F$19*Inflation!$F$20</f>
        <v>0</v>
      </c>
      <c r="AA11" s="324">
        <f>Q11*Inflation!$F$19*Inflation!$F$20*Inflation!$F$21</f>
        <v>0</v>
      </c>
      <c r="AB11" s="324">
        <f>R11*Inflation!$F$19*Inflation!$F$20*Inflation!$F$21*Inflation!$F$22</f>
        <v>0</v>
      </c>
      <c r="AC11" s="324">
        <f>S11*Inflation!$F$19*Inflation!$F$20*Inflation!$F$21*Inflation!$F$22*Inflation!$F$23</f>
        <v>0</v>
      </c>
      <c r="AD11" s="325">
        <f t="shared" si="0"/>
        <v>0</v>
      </c>
    </row>
    <row r="12" spans="1:30" ht="14.5">
      <c r="A12" s="44" t="s">
        <v>150</v>
      </c>
      <c r="B12" s="45" t="s">
        <v>154</v>
      </c>
      <c r="C12" s="50">
        <v>0</v>
      </c>
      <c r="D12" s="51" t="s">
        <v>167</v>
      </c>
      <c r="E12" s="52" t="s">
        <v>176</v>
      </c>
      <c r="F12" s="53" t="s">
        <v>183</v>
      </c>
      <c r="G12" s="386" t="s">
        <v>148</v>
      </c>
      <c r="H12" s="386" t="s">
        <v>180</v>
      </c>
      <c r="I12" s="148">
        <v>45273</v>
      </c>
      <c r="J12" s="203">
        <v>10</v>
      </c>
      <c r="K12" s="255"/>
      <c r="L12" s="256"/>
      <c r="M12" s="256">
        <v>0</v>
      </c>
      <c r="N12" s="256"/>
      <c r="O12" s="256"/>
      <c r="P12" s="256">
        <v>0</v>
      </c>
      <c r="Q12" s="256">
        <v>0</v>
      </c>
      <c r="R12" s="256">
        <v>0</v>
      </c>
      <c r="S12" s="256">
        <v>0</v>
      </c>
      <c r="T12" s="268">
        <f t="shared" si="1"/>
        <v>0</v>
      </c>
      <c r="U12" s="323">
        <f>K12*Inflation!$F$19</f>
        <v>0</v>
      </c>
      <c r="V12" s="324">
        <f>L12*Inflation!$F$19</f>
        <v>0</v>
      </c>
      <c r="W12" s="324">
        <f>M12*Inflation!$F$19</f>
        <v>0</v>
      </c>
      <c r="X12" s="324">
        <f>N12*Inflation!$F$19*Inflation!$F$20</f>
        <v>0</v>
      </c>
      <c r="Y12" s="324">
        <f>O12*Inflation!$F$19*Inflation!$F$20</f>
        <v>0</v>
      </c>
      <c r="Z12" s="324">
        <f>P12*Inflation!$F$19*Inflation!$F$20</f>
        <v>0</v>
      </c>
      <c r="AA12" s="324">
        <f>Q12*Inflation!$F$19*Inflation!$F$20*Inflation!$F$21</f>
        <v>0</v>
      </c>
      <c r="AB12" s="324">
        <f>R12*Inflation!$F$19*Inflation!$F$20*Inflation!$F$21*Inflation!$F$22</f>
        <v>0</v>
      </c>
      <c r="AC12" s="324">
        <f>S12*Inflation!$F$19*Inflation!$F$20*Inflation!$F$21*Inflation!$F$22*Inflation!$F$23</f>
        <v>0</v>
      </c>
      <c r="AD12" s="325">
        <f t="shared" si="0"/>
        <v>0</v>
      </c>
    </row>
    <row r="13" spans="1:30" ht="14.5">
      <c r="A13" s="44" t="s">
        <v>150</v>
      </c>
      <c r="B13" s="45" t="s">
        <v>154</v>
      </c>
      <c r="C13" s="50">
        <v>0</v>
      </c>
      <c r="D13" s="51" t="s">
        <v>167</v>
      </c>
      <c r="E13" s="52" t="s">
        <v>176</v>
      </c>
      <c r="F13" s="53" t="s">
        <v>184</v>
      </c>
      <c r="G13" s="386" t="s">
        <v>148</v>
      </c>
      <c r="H13" s="386" t="s">
        <v>180</v>
      </c>
      <c r="I13" s="148">
        <v>45163</v>
      </c>
      <c r="J13" s="203">
        <v>10</v>
      </c>
      <c r="K13" s="255"/>
      <c r="L13" s="256"/>
      <c r="M13" s="256">
        <v>0</v>
      </c>
      <c r="N13" s="256"/>
      <c r="O13" s="256"/>
      <c r="P13" s="256">
        <v>0</v>
      </c>
      <c r="Q13" s="256">
        <v>0</v>
      </c>
      <c r="R13" s="256">
        <v>0</v>
      </c>
      <c r="S13" s="256">
        <v>0</v>
      </c>
      <c r="T13" s="268">
        <f t="shared" si="1"/>
        <v>0</v>
      </c>
      <c r="U13" s="323">
        <f>K13*Inflation!$F$19</f>
        <v>0</v>
      </c>
      <c r="V13" s="324">
        <f>L13*Inflation!$F$19</f>
        <v>0</v>
      </c>
      <c r="W13" s="324">
        <f>M13*Inflation!$F$19</f>
        <v>0</v>
      </c>
      <c r="X13" s="324">
        <f>N13*Inflation!$F$19*Inflation!$F$20</f>
        <v>0</v>
      </c>
      <c r="Y13" s="324">
        <f>O13*Inflation!$F$19*Inflation!$F$20</f>
        <v>0</v>
      </c>
      <c r="Z13" s="324">
        <f>P13*Inflation!$F$19*Inflation!$F$20</f>
        <v>0</v>
      </c>
      <c r="AA13" s="324">
        <f>Q13*Inflation!$F$19*Inflation!$F$20*Inflation!$F$21</f>
        <v>0</v>
      </c>
      <c r="AB13" s="324">
        <f>R13*Inflation!$F$19*Inflation!$F$20*Inflation!$F$21*Inflation!$F$22</f>
        <v>0</v>
      </c>
      <c r="AC13" s="324">
        <f>S13*Inflation!$F$19*Inflation!$F$20*Inflation!$F$21*Inflation!$F$22*Inflation!$F$23</f>
        <v>0</v>
      </c>
      <c r="AD13" s="325">
        <f t="shared" si="0"/>
        <v>0</v>
      </c>
    </row>
    <row r="14" spans="1:30" ht="14.5">
      <c r="A14" s="44" t="s">
        <v>150</v>
      </c>
      <c r="B14" s="45" t="s">
        <v>154</v>
      </c>
      <c r="C14" s="50">
        <v>0</v>
      </c>
      <c r="D14" s="51" t="s">
        <v>167</v>
      </c>
      <c r="E14" s="52" t="s">
        <v>176</v>
      </c>
      <c r="F14" s="53" t="s">
        <v>185</v>
      </c>
      <c r="G14" s="386" t="s">
        <v>148</v>
      </c>
      <c r="H14" s="386" t="s">
        <v>186</v>
      </c>
      <c r="I14" s="148">
        <v>45261</v>
      </c>
      <c r="J14" s="203">
        <v>132</v>
      </c>
      <c r="K14" s="255"/>
      <c r="L14" s="256"/>
      <c r="M14" s="256">
        <v>0</v>
      </c>
      <c r="N14" s="256"/>
      <c r="O14" s="256"/>
      <c r="P14" s="256">
        <v>0</v>
      </c>
      <c r="Q14" s="256">
        <v>0</v>
      </c>
      <c r="R14" s="256">
        <v>0</v>
      </c>
      <c r="S14" s="256">
        <v>0</v>
      </c>
      <c r="T14" s="268">
        <f t="shared" si="1"/>
        <v>0</v>
      </c>
      <c r="U14" s="323">
        <f>K14*Inflation!$F$19</f>
        <v>0</v>
      </c>
      <c r="V14" s="324">
        <f>L14*Inflation!$F$19</f>
        <v>0</v>
      </c>
      <c r="W14" s="324">
        <f>M14*Inflation!$F$19</f>
        <v>0</v>
      </c>
      <c r="X14" s="324">
        <f>N14*Inflation!$F$19*Inflation!$F$20</f>
        <v>0</v>
      </c>
      <c r="Y14" s="324">
        <f>O14*Inflation!$F$19*Inflation!$F$20</f>
        <v>0</v>
      </c>
      <c r="Z14" s="324">
        <f>P14*Inflation!$F$19*Inflation!$F$20</f>
        <v>0</v>
      </c>
      <c r="AA14" s="324">
        <f>Q14*Inflation!$F$19*Inflation!$F$20*Inflation!$F$21</f>
        <v>0</v>
      </c>
      <c r="AB14" s="324">
        <f>R14*Inflation!$F$19*Inflation!$F$20*Inflation!$F$21*Inflation!$F$22</f>
        <v>0</v>
      </c>
      <c r="AC14" s="324">
        <f>S14*Inflation!$F$19*Inflation!$F$20*Inflation!$F$21*Inflation!$F$22*Inflation!$F$23</f>
        <v>0</v>
      </c>
      <c r="AD14" s="325">
        <f t="shared" si="0"/>
        <v>0</v>
      </c>
    </row>
    <row r="15" spans="1:30" ht="14.5">
      <c r="A15" s="44" t="s">
        <v>150</v>
      </c>
      <c r="B15" s="45" t="s">
        <v>154</v>
      </c>
      <c r="C15" s="50">
        <v>0</v>
      </c>
      <c r="D15" s="51" t="s">
        <v>167</v>
      </c>
      <c r="E15" s="52" t="s">
        <v>176</v>
      </c>
      <c r="F15" s="53" t="s">
        <v>187</v>
      </c>
      <c r="G15" s="386" t="s">
        <v>148</v>
      </c>
      <c r="H15" s="386" t="s">
        <v>186</v>
      </c>
      <c r="I15" s="148">
        <v>45412</v>
      </c>
      <c r="J15" s="203">
        <v>175</v>
      </c>
      <c r="K15" s="255"/>
      <c r="L15" s="256"/>
      <c r="M15" s="256">
        <v>0</v>
      </c>
      <c r="N15" s="256"/>
      <c r="O15" s="256"/>
      <c r="P15" s="256">
        <v>0</v>
      </c>
      <c r="Q15" s="256">
        <v>0</v>
      </c>
      <c r="R15" s="256">
        <v>0</v>
      </c>
      <c r="S15" s="256">
        <v>0</v>
      </c>
      <c r="T15" s="268">
        <f t="shared" si="1"/>
        <v>0</v>
      </c>
      <c r="U15" s="323">
        <f>K15*Inflation!$F$19</f>
        <v>0</v>
      </c>
      <c r="V15" s="324">
        <f>L15*Inflation!$F$19</f>
        <v>0</v>
      </c>
      <c r="W15" s="324">
        <f>M15*Inflation!$F$19</f>
        <v>0</v>
      </c>
      <c r="X15" s="324">
        <f>N15*Inflation!$F$19*Inflation!$F$20</f>
        <v>0</v>
      </c>
      <c r="Y15" s="324">
        <f>O15*Inflation!$F$19*Inflation!$F$20</f>
        <v>0</v>
      </c>
      <c r="Z15" s="324">
        <f>P15*Inflation!$F$19*Inflation!$F$20</f>
        <v>0</v>
      </c>
      <c r="AA15" s="324">
        <f>Q15*Inflation!$F$19*Inflation!$F$20*Inflation!$F$21</f>
        <v>0</v>
      </c>
      <c r="AB15" s="324">
        <f>R15*Inflation!$F$19*Inflation!$F$20*Inflation!$F$21*Inflation!$F$22</f>
        <v>0</v>
      </c>
      <c r="AC15" s="324">
        <f>S15*Inflation!$F$19*Inflation!$F$20*Inflation!$F$21*Inflation!$F$22*Inflation!$F$23</f>
        <v>0</v>
      </c>
      <c r="AD15" s="325">
        <f t="shared" si="0"/>
        <v>0</v>
      </c>
    </row>
    <row r="16" spans="1:30" ht="14.5">
      <c r="A16" s="44" t="s">
        <v>150</v>
      </c>
      <c r="B16" s="45" t="s">
        <v>154</v>
      </c>
      <c r="C16" s="50">
        <v>0</v>
      </c>
      <c r="D16" s="51" t="s">
        <v>167</v>
      </c>
      <c r="E16" s="52" t="s">
        <v>176</v>
      </c>
      <c r="F16" s="53" t="s">
        <v>188</v>
      </c>
      <c r="G16" s="386" t="s">
        <v>148</v>
      </c>
      <c r="H16" s="386" t="s">
        <v>186</v>
      </c>
      <c r="I16" s="148">
        <v>45412</v>
      </c>
      <c r="J16" s="203">
        <v>60.408999999999999</v>
      </c>
      <c r="K16" s="255"/>
      <c r="L16" s="256"/>
      <c r="M16" s="256">
        <v>0</v>
      </c>
      <c r="N16" s="256"/>
      <c r="O16" s="256"/>
      <c r="P16" s="256">
        <v>0</v>
      </c>
      <c r="Q16" s="256">
        <v>0</v>
      </c>
      <c r="R16" s="256">
        <v>0</v>
      </c>
      <c r="S16" s="256">
        <v>0</v>
      </c>
      <c r="T16" s="268">
        <f t="shared" si="1"/>
        <v>0</v>
      </c>
      <c r="U16" s="323">
        <f>K16*Inflation!$F$19</f>
        <v>0</v>
      </c>
      <c r="V16" s="324">
        <f>L16*Inflation!$F$19</f>
        <v>0</v>
      </c>
      <c r="W16" s="324">
        <f>M16*Inflation!$F$19</f>
        <v>0</v>
      </c>
      <c r="X16" s="324">
        <f>N16*Inflation!$F$19*Inflation!$F$20</f>
        <v>0</v>
      </c>
      <c r="Y16" s="324">
        <f>O16*Inflation!$F$19*Inflation!$F$20</f>
        <v>0</v>
      </c>
      <c r="Z16" s="324">
        <f>P16*Inflation!$F$19*Inflation!$F$20</f>
        <v>0</v>
      </c>
      <c r="AA16" s="324">
        <f>Q16*Inflation!$F$19*Inflation!$F$20*Inflation!$F$21</f>
        <v>0</v>
      </c>
      <c r="AB16" s="324">
        <f>R16*Inflation!$F$19*Inflation!$F$20*Inflation!$F$21*Inflation!$F$22</f>
        <v>0</v>
      </c>
      <c r="AC16" s="324">
        <f>S16*Inflation!$F$19*Inflation!$F$20*Inflation!$F$21*Inflation!$F$22*Inflation!$F$23</f>
        <v>0</v>
      </c>
      <c r="AD16" s="325">
        <f t="shared" si="0"/>
        <v>0</v>
      </c>
    </row>
    <row r="17" spans="1:30" ht="14.5">
      <c r="A17" s="44" t="s">
        <v>150</v>
      </c>
      <c r="B17" s="45" t="s">
        <v>154</v>
      </c>
      <c r="C17" s="50">
        <v>0</v>
      </c>
      <c r="D17" s="51" t="s">
        <v>167</v>
      </c>
      <c r="E17" s="52" t="s">
        <v>176</v>
      </c>
      <c r="F17" s="53" t="s">
        <v>189</v>
      </c>
      <c r="G17" s="386" t="s">
        <v>149</v>
      </c>
      <c r="H17" s="386" t="s">
        <v>180</v>
      </c>
      <c r="I17" s="148">
        <v>45443</v>
      </c>
      <c r="J17" s="203">
        <v>426</v>
      </c>
      <c r="K17" s="255"/>
      <c r="L17" s="256"/>
      <c r="M17" s="256">
        <v>0</v>
      </c>
      <c r="N17" s="256"/>
      <c r="O17" s="256"/>
      <c r="P17" s="256">
        <v>0</v>
      </c>
      <c r="Q17" s="256">
        <v>0</v>
      </c>
      <c r="R17" s="256">
        <v>0</v>
      </c>
      <c r="S17" s="256">
        <v>0</v>
      </c>
      <c r="T17" s="268">
        <f t="shared" si="1"/>
        <v>0</v>
      </c>
      <c r="U17" s="323">
        <f>K17*Inflation!$F$19</f>
        <v>0</v>
      </c>
      <c r="V17" s="324">
        <f>L17*Inflation!$F$19</f>
        <v>0</v>
      </c>
      <c r="W17" s="324">
        <f>M17*Inflation!$F$19</f>
        <v>0</v>
      </c>
      <c r="X17" s="324">
        <f>N17*Inflation!$F$19*Inflation!$F$20</f>
        <v>0</v>
      </c>
      <c r="Y17" s="324">
        <f>O17*Inflation!$F$19*Inflation!$F$20</f>
        <v>0</v>
      </c>
      <c r="Z17" s="324">
        <f>P17*Inflation!$F$19*Inflation!$F$20</f>
        <v>0</v>
      </c>
      <c r="AA17" s="324">
        <f>Q17*Inflation!$F$19*Inflation!$F$20*Inflation!$F$21</f>
        <v>0</v>
      </c>
      <c r="AB17" s="324">
        <f>R17*Inflation!$F$19*Inflation!$F$20*Inflation!$F$21*Inflation!$F$22</f>
        <v>0</v>
      </c>
      <c r="AC17" s="324">
        <f>S17*Inflation!$F$19*Inflation!$F$20*Inflation!$F$21*Inflation!$F$22*Inflation!$F$23</f>
        <v>0</v>
      </c>
      <c r="AD17" s="325">
        <f t="shared" si="0"/>
        <v>0</v>
      </c>
    </row>
    <row r="18" spans="1:30" ht="14.5">
      <c r="A18" s="44" t="s">
        <v>150</v>
      </c>
      <c r="B18" s="45" t="s">
        <v>154</v>
      </c>
      <c r="C18" s="50">
        <v>0</v>
      </c>
      <c r="D18" s="51" t="s">
        <v>167</v>
      </c>
      <c r="E18" s="52" t="s">
        <v>176</v>
      </c>
      <c r="F18" s="53" t="s">
        <v>190</v>
      </c>
      <c r="G18" s="386" t="s">
        <v>149</v>
      </c>
      <c r="H18" s="386" t="s">
        <v>175</v>
      </c>
      <c r="I18" s="148">
        <v>45627</v>
      </c>
      <c r="J18" s="203">
        <v>406</v>
      </c>
      <c r="K18" s="255"/>
      <c r="L18" s="256"/>
      <c r="M18" s="256">
        <v>0</v>
      </c>
      <c r="N18" s="256"/>
      <c r="O18" s="256"/>
      <c r="P18" s="256">
        <v>0</v>
      </c>
      <c r="Q18" s="256">
        <v>0</v>
      </c>
      <c r="R18" s="256">
        <v>0</v>
      </c>
      <c r="S18" s="256">
        <v>0</v>
      </c>
      <c r="T18" s="268">
        <f t="shared" si="1"/>
        <v>0</v>
      </c>
      <c r="U18" s="323">
        <f>K18*Inflation!$F$19</f>
        <v>0</v>
      </c>
      <c r="V18" s="324">
        <f>L18*Inflation!$F$19</f>
        <v>0</v>
      </c>
      <c r="W18" s="324">
        <f>M18*Inflation!$F$19</f>
        <v>0</v>
      </c>
      <c r="X18" s="324">
        <f>N18*Inflation!$F$19*Inflation!$F$20</f>
        <v>0</v>
      </c>
      <c r="Y18" s="324">
        <f>O18*Inflation!$F$19*Inflation!$F$20</f>
        <v>0</v>
      </c>
      <c r="Z18" s="324">
        <f>P18*Inflation!$F$19*Inflation!$F$20</f>
        <v>0</v>
      </c>
      <c r="AA18" s="324">
        <f>Q18*Inflation!$F$19*Inflation!$F$20*Inflation!$F$21</f>
        <v>0</v>
      </c>
      <c r="AB18" s="324">
        <f>R18*Inflation!$F$19*Inflation!$F$20*Inflation!$F$21*Inflation!$F$22</f>
        <v>0</v>
      </c>
      <c r="AC18" s="324">
        <f>S18*Inflation!$F$19*Inflation!$F$20*Inflation!$F$21*Inflation!$F$22*Inflation!$F$23</f>
        <v>0</v>
      </c>
      <c r="AD18" s="325">
        <f t="shared" si="0"/>
        <v>0</v>
      </c>
    </row>
    <row r="19" spans="1:30" ht="14.5">
      <c r="A19" s="44" t="s">
        <v>150</v>
      </c>
      <c r="B19" s="45" t="s">
        <v>154</v>
      </c>
      <c r="C19" s="50">
        <v>0</v>
      </c>
      <c r="D19" s="51" t="s">
        <v>167</v>
      </c>
      <c r="E19" s="52" t="s">
        <v>176</v>
      </c>
      <c r="F19" s="53" t="s">
        <v>191</v>
      </c>
      <c r="G19" s="386" t="s">
        <v>149</v>
      </c>
      <c r="H19" s="386" t="s">
        <v>175</v>
      </c>
      <c r="I19" s="148">
        <v>45657</v>
      </c>
      <c r="J19" s="203">
        <v>370</v>
      </c>
      <c r="K19" s="255"/>
      <c r="L19" s="256"/>
      <c r="M19" s="256">
        <v>0</v>
      </c>
      <c r="N19" s="256"/>
      <c r="O19" s="256"/>
      <c r="P19" s="256">
        <v>0</v>
      </c>
      <c r="Q19" s="256">
        <v>0</v>
      </c>
      <c r="R19" s="256">
        <v>0</v>
      </c>
      <c r="S19" s="256">
        <v>0</v>
      </c>
      <c r="T19" s="268">
        <f t="shared" si="1"/>
        <v>0</v>
      </c>
      <c r="U19" s="323">
        <f>K19*Inflation!$F$19</f>
        <v>0</v>
      </c>
      <c r="V19" s="324">
        <f>L19*Inflation!$F$19</f>
        <v>0</v>
      </c>
      <c r="W19" s="324">
        <f>M19*Inflation!$F$19</f>
        <v>0</v>
      </c>
      <c r="X19" s="324">
        <f>N19*Inflation!$F$19*Inflation!$F$20</f>
        <v>0</v>
      </c>
      <c r="Y19" s="324">
        <f>O19*Inflation!$F$19*Inflation!$F$20</f>
        <v>0</v>
      </c>
      <c r="Z19" s="324">
        <f>P19*Inflation!$F$19*Inflation!$F$20</f>
        <v>0</v>
      </c>
      <c r="AA19" s="324">
        <f>Q19*Inflation!$F$19*Inflation!$F$20*Inflation!$F$21</f>
        <v>0</v>
      </c>
      <c r="AB19" s="324">
        <f>R19*Inflation!$F$19*Inflation!$F$20*Inflation!$F$21*Inflation!$F$22</f>
        <v>0</v>
      </c>
      <c r="AC19" s="324">
        <f>S19*Inflation!$F$19*Inflation!$F$20*Inflation!$F$21*Inflation!$F$22*Inflation!$F$23</f>
        <v>0</v>
      </c>
      <c r="AD19" s="325">
        <f t="shared" si="0"/>
        <v>0</v>
      </c>
    </row>
    <row r="20" spans="1:30" ht="14.5">
      <c r="A20" s="44" t="s">
        <v>150</v>
      </c>
      <c r="B20" s="45" t="s">
        <v>150</v>
      </c>
      <c r="C20" s="50">
        <v>4519</v>
      </c>
      <c r="D20" s="51" t="s">
        <v>167</v>
      </c>
      <c r="E20" s="52" t="s">
        <v>176</v>
      </c>
      <c r="F20" s="53" t="s">
        <v>192</v>
      </c>
      <c r="G20" s="386" t="s">
        <v>148</v>
      </c>
      <c r="H20" s="386" t="s">
        <v>180</v>
      </c>
      <c r="I20" s="148">
        <v>46022</v>
      </c>
      <c r="J20" s="203">
        <v>412</v>
      </c>
      <c r="K20" s="255"/>
      <c r="L20" s="256">
        <v>83</v>
      </c>
      <c r="M20" s="256">
        <v>83</v>
      </c>
      <c r="N20" s="256"/>
      <c r="O20" s="256"/>
      <c r="P20" s="256">
        <v>0</v>
      </c>
      <c r="Q20" s="256">
        <v>0</v>
      </c>
      <c r="R20" s="256">
        <v>0</v>
      </c>
      <c r="S20" s="256">
        <v>0</v>
      </c>
      <c r="T20" s="268">
        <f t="shared" si="1"/>
        <v>83</v>
      </c>
      <c r="U20" s="323">
        <f>K20*Inflation!$F$19</f>
        <v>0</v>
      </c>
      <c r="V20" s="324">
        <f>L20*Inflation!$F$19</f>
        <v>84.774425574425578</v>
      </c>
      <c r="W20" s="324">
        <f>M20*Inflation!$F$19</f>
        <v>84.774425574425578</v>
      </c>
      <c r="X20" s="324">
        <f>N20*Inflation!$F$19*Inflation!$F$20</f>
        <v>0</v>
      </c>
      <c r="Y20" s="324">
        <f>O20*Inflation!$F$19*Inflation!$F$20</f>
        <v>0</v>
      </c>
      <c r="Z20" s="324">
        <f>P20*Inflation!$F$19*Inflation!$F$20</f>
        <v>0</v>
      </c>
      <c r="AA20" s="324">
        <f>Q20*Inflation!$F$19*Inflation!$F$20*Inflation!$F$21</f>
        <v>0</v>
      </c>
      <c r="AB20" s="324">
        <f>R20*Inflation!$F$19*Inflation!$F$20*Inflation!$F$21*Inflation!$F$22</f>
        <v>0</v>
      </c>
      <c r="AC20" s="324">
        <f>S20*Inflation!$F$19*Inflation!$F$20*Inflation!$F$21*Inflation!$F$22*Inflation!$F$23</f>
        <v>0</v>
      </c>
      <c r="AD20" s="325">
        <f t="shared" si="0"/>
        <v>84.774425574425578</v>
      </c>
    </row>
    <row r="21" spans="1:30" ht="14.5">
      <c r="A21" s="44" t="s">
        <v>150</v>
      </c>
      <c r="B21" s="45" t="s">
        <v>150</v>
      </c>
      <c r="C21" s="50">
        <v>5075</v>
      </c>
      <c r="D21" s="51" t="s">
        <v>167</v>
      </c>
      <c r="E21" s="52" t="s">
        <v>176</v>
      </c>
      <c r="F21" s="53" t="s">
        <v>193</v>
      </c>
      <c r="G21" s="386" t="s">
        <v>148</v>
      </c>
      <c r="H21" s="386" t="s">
        <v>180</v>
      </c>
      <c r="I21" s="148">
        <v>46387</v>
      </c>
      <c r="J21" s="203">
        <v>26</v>
      </c>
      <c r="K21" s="255"/>
      <c r="L21" s="256"/>
      <c r="M21" s="256">
        <v>0</v>
      </c>
      <c r="N21" s="256"/>
      <c r="O21" s="256">
        <v>83</v>
      </c>
      <c r="P21" s="256">
        <v>83</v>
      </c>
      <c r="Q21" s="256">
        <v>0</v>
      </c>
      <c r="R21" s="256">
        <v>0</v>
      </c>
      <c r="S21" s="256">
        <v>0</v>
      </c>
      <c r="T21" s="268">
        <f t="shared" si="1"/>
        <v>83</v>
      </c>
      <c r="U21" s="323">
        <f>K21*Inflation!$F$19</f>
        <v>0</v>
      </c>
      <c r="V21" s="324">
        <f>L21*Inflation!$F$19</f>
        <v>0</v>
      </c>
      <c r="W21" s="324">
        <f>M21*Inflation!$F$19</f>
        <v>0</v>
      </c>
      <c r="X21" s="324">
        <f>N21*Inflation!$F$19*Inflation!$F$20</f>
        <v>0</v>
      </c>
      <c r="Y21" s="324">
        <f>O21*Inflation!$F$19*Inflation!$F$20</f>
        <v>86.5548211788212</v>
      </c>
      <c r="Z21" s="324">
        <f>P21*Inflation!$F$19*Inflation!$F$20</f>
        <v>86.5548211788212</v>
      </c>
      <c r="AA21" s="324">
        <f>Q21*Inflation!$F$19*Inflation!$F$20*Inflation!$F$21</f>
        <v>0</v>
      </c>
      <c r="AB21" s="324">
        <f>R21*Inflation!$F$19*Inflation!$F$20*Inflation!$F$21*Inflation!$F$22</f>
        <v>0</v>
      </c>
      <c r="AC21" s="324">
        <f>S21*Inflation!$F$19*Inflation!$F$20*Inflation!$F$21*Inflation!$F$22*Inflation!$F$23</f>
        <v>0</v>
      </c>
      <c r="AD21" s="325">
        <f t="shared" si="0"/>
        <v>86.5548211788212</v>
      </c>
    </row>
    <row r="22" spans="1:30" ht="14.5">
      <c r="A22" s="44" t="s">
        <v>150</v>
      </c>
      <c r="B22" s="45" t="s">
        <v>154</v>
      </c>
      <c r="C22" s="50">
        <v>0</v>
      </c>
      <c r="D22" s="51" t="s">
        <v>167</v>
      </c>
      <c r="E22" s="52" t="s">
        <v>176</v>
      </c>
      <c r="F22" s="53" t="s">
        <v>194</v>
      </c>
      <c r="G22" s="386" t="s">
        <v>149</v>
      </c>
      <c r="H22" s="386" t="s">
        <v>170</v>
      </c>
      <c r="I22" s="148">
        <v>45992</v>
      </c>
      <c r="J22" s="203">
        <v>0</v>
      </c>
      <c r="K22" s="255"/>
      <c r="L22" s="256"/>
      <c r="M22" s="256">
        <v>0</v>
      </c>
      <c r="N22" s="256"/>
      <c r="O22" s="256"/>
      <c r="P22" s="256">
        <v>0</v>
      </c>
      <c r="Q22" s="256">
        <v>0</v>
      </c>
      <c r="R22" s="256">
        <v>0</v>
      </c>
      <c r="S22" s="256">
        <v>0</v>
      </c>
      <c r="T22" s="268">
        <f t="shared" si="1"/>
        <v>0</v>
      </c>
      <c r="U22" s="323">
        <f>K22*Inflation!$F$19</f>
        <v>0</v>
      </c>
      <c r="V22" s="324">
        <f>L22*Inflation!$F$19</f>
        <v>0</v>
      </c>
      <c r="W22" s="324">
        <f>M22*Inflation!$F$19</f>
        <v>0</v>
      </c>
      <c r="X22" s="324">
        <f>N22*Inflation!$F$19*Inflation!$F$20</f>
        <v>0</v>
      </c>
      <c r="Y22" s="324">
        <f>O22*Inflation!$F$19*Inflation!$F$20</f>
        <v>0</v>
      </c>
      <c r="Z22" s="324">
        <f>P22*Inflation!$F$19*Inflation!$F$20</f>
        <v>0</v>
      </c>
      <c r="AA22" s="324">
        <f>Q22*Inflation!$F$19*Inflation!$F$20*Inflation!$F$21</f>
        <v>0</v>
      </c>
      <c r="AB22" s="324">
        <f>R22*Inflation!$F$19*Inflation!$F$20*Inflation!$F$21*Inflation!$F$22</f>
        <v>0</v>
      </c>
      <c r="AC22" s="324">
        <f>S22*Inflation!$F$19*Inflation!$F$20*Inflation!$F$21*Inflation!$F$22*Inflation!$F$23</f>
        <v>0</v>
      </c>
      <c r="AD22" s="325">
        <f t="shared" si="0"/>
        <v>0</v>
      </c>
    </row>
    <row r="23" spans="1:30" ht="14.5">
      <c r="A23" s="44" t="s">
        <v>150</v>
      </c>
      <c r="B23" s="45" t="s">
        <v>154</v>
      </c>
      <c r="C23" s="50">
        <v>0</v>
      </c>
      <c r="D23" s="51" t="s">
        <v>167</v>
      </c>
      <c r="E23" s="52" t="s">
        <v>176</v>
      </c>
      <c r="F23" s="53" t="s">
        <v>195</v>
      </c>
      <c r="G23" s="386" t="s">
        <v>149</v>
      </c>
      <c r="H23" s="386" t="s">
        <v>170</v>
      </c>
      <c r="I23" s="148">
        <v>46357</v>
      </c>
      <c r="J23" s="203">
        <v>0</v>
      </c>
      <c r="K23" s="255"/>
      <c r="L23" s="256"/>
      <c r="M23" s="256">
        <v>0</v>
      </c>
      <c r="N23" s="256"/>
      <c r="O23" s="256"/>
      <c r="P23" s="256">
        <v>0</v>
      </c>
      <c r="Q23" s="256">
        <v>0</v>
      </c>
      <c r="R23" s="256">
        <v>0</v>
      </c>
      <c r="S23" s="256">
        <v>0</v>
      </c>
      <c r="T23" s="268">
        <f t="shared" si="1"/>
        <v>0</v>
      </c>
      <c r="U23" s="323">
        <f>K23*Inflation!$F$19</f>
        <v>0</v>
      </c>
      <c r="V23" s="324">
        <f>L23*Inflation!$F$19</f>
        <v>0</v>
      </c>
      <c r="W23" s="324">
        <f>M23*Inflation!$F$19</f>
        <v>0</v>
      </c>
      <c r="X23" s="324">
        <f>N23*Inflation!$F$19*Inflation!$F$20</f>
        <v>0</v>
      </c>
      <c r="Y23" s="324">
        <f>O23*Inflation!$F$19*Inflation!$F$20</f>
        <v>0</v>
      </c>
      <c r="Z23" s="324">
        <f>P23*Inflation!$F$19*Inflation!$F$20</f>
        <v>0</v>
      </c>
      <c r="AA23" s="324">
        <f>Q23*Inflation!$F$19*Inflation!$F$20*Inflation!$F$21</f>
        <v>0</v>
      </c>
      <c r="AB23" s="324">
        <f>R23*Inflation!$F$19*Inflation!$F$20*Inflation!$F$21*Inflation!$F$22</f>
        <v>0</v>
      </c>
      <c r="AC23" s="324">
        <f>S23*Inflation!$F$19*Inflation!$F$20*Inflation!$F$21*Inflation!$F$22*Inflation!$F$23</f>
        <v>0</v>
      </c>
      <c r="AD23" s="325">
        <f t="shared" si="0"/>
        <v>0</v>
      </c>
    </row>
    <row r="24" spans="1:30" ht="14.5">
      <c r="A24" s="44" t="s">
        <v>150</v>
      </c>
      <c r="B24" s="45" t="s">
        <v>150</v>
      </c>
      <c r="C24" s="50">
        <v>500</v>
      </c>
      <c r="D24" s="51" t="s">
        <v>167</v>
      </c>
      <c r="E24" s="52" t="s">
        <v>176</v>
      </c>
      <c r="F24" s="55" t="s">
        <v>196</v>
      </c>
      <c r="G24" s="387" t="s">
        <v>149</v>
      </c>
      <c r="H24" s="387" t="s">
        <v>175</v>
      </c>
      <c r="I24" s="149">
        <v>45992</v>
      </c>
      <c r="J24" s="18">
        <v>0</v>
      </c>
      <c r="K24" s="259"/>
      <c r="L24" s="260"/>
      <c r="M24" s="260">
        <v>0</v>
      </c>
      <c r="N24" s="256"/>
      <c r="O24" s="256"/>
      <c r="P24" s="256">
        <v>0</v>
      </c>
      <c r="Q24" s="256">
        <v>0</v>
      </c>
      <c r="R24" s="256">
        <v>0</v>
      </c>
      <c r="S24" s="256">
        <v>0</v>
      </c>
      <c r="T24" s="268">
        <f t="shared" si="1"/>
        <v>0</v>
      </c>
      <c r="U24" s="323">
        <f>K24*Inflation!$F$19</f>
        <v>0</v>
      </c>
      <c r="V24" s="324">
        <f>L24*Inflation!$F$19</f>
        <v>0</v>
      </c>
      <c r="W24" s="324">
        <f>M24*Inflation!$F$19</f>
        <v>0</v>
      </c>
      <c r="X24" s="324">
        <f>N24*Inflation!$F$19*Inflation!$F$20</f>
        <v>0</v>
      </c>
      <c r="Y24" s="324">
        <f>O24*Inflation!$F$19*Inflation!$F$20</f>
        <v>0</v>
      </c>
      <c r="Z24" s="324">
        <f>P24*Inflation!$F$19*Inflation!$F$20</f>
        <v>0</v>
      </c>
      <c r="AA24" s="324">
        <f>Q24*Inflation!$F$19*Inflation!$F$20*Inflation!$F$21</f>
        <v>0</v>
      </c>
      <c r="AB24" s="324">
        <f>R24*Inflation!$F$19*Inflation!$F$20*Inflation!$F$21*Inflation!$F$22</f>
        <v>0</v>
      </c>
      <c r="AC24" s="324">
        <f>S24*Inflation!$F$19*Inflation!$F$20*Inflation!$F$21*Inflation!$F$22*Inflation!$F$23</f>
        <v>0</v>
      </c>
      <c r="AD24" s="325">
        <f t="shared" si="0"/>
        <v>0</v>
      </c>
    </row>
    <row r="25" spans="1:30" ht="14.5">
      <c r="A25" s="44" t="s">
        <v>150</v>
      </c>
      <c r="B25" s="45" t="s">
        <v>150</v>
      </c>
      <c r="C25" s="50">
        <v>1180</v>
      </c>
      <c r="D25" s="51" t="s">
        <v>167</v>
      </c>
      <c r="E25" s="52" t="s">
        <v>176</v>
      </c>
      <c r="F25" s="53" t="s">
        <v>197</v>
      </c>
      <c r="G25" s="386" t="s">
        <v>149</v>
      </c>
      <c r="H25" s="386" t="s">
        <v>182</v>
      </c>
      <c r="I25" s="148">
        <v>46752</v>
      </c>
      <c r="J25" s="203">
        <v>0</v>
      </c>
      <c r="K25" s="255"/>
      <c r="L25" s="256"/>
      <c r="M25" s="256">
        <v>0</v>
      </c>
      <c r="N25" s="256"/>
      <c r="O25" s="256"/>
      <c r="P25" s="256">
        <v>0</v>
      </c>
      <c r="Q25" s="256">
        <v>0</v>
      </c>
      <c r="R25" s="256">
        <v>0</v>
      </c>
      <c r="S25" s="256">
        <v>0</v>
      </c>
      <c r="T25" s="268">
        <f t="shared" si="1"/>
        <v>0</v>
      </c>
      <c r="U25" s="323">
        <f>K25*Inflation!$F$19</f>
        <v>0</v>
      </c>
      <c r="V25" s="324">
        <f>L25*Inflation!$F$19</f>
        <v>0</v>
      </c>
      <c r="W25" s="324">
        <f>M25*Inflation!$F$19</f>
        <v>0</v>
      </c>
      <c r="X25" s="324">
        <f>N25*Inflation!$F$19*Inflation!$F$20</f>
        <v>0</v>
      </c>
      <c r="Y25" s="324">
        <f>O25*Inflation!$F$19*Inflation!$F$20</f>
        <v>0</v>
      </c>
      <c r="Z25" s="324">
        <f>P25*Inflation!$F$19*Inflation!$F$20</f>
        <v>0</v>
      </c>
      <c r="AA25" s="324">
        <f>Q25*Inflation!$F$19*Inflation!$F$20*Inflation!$F$21</f>
        <v>0</v>
      </c>
      <c r="AB25" s="324">
        <f>R25*Inflation!$F$19*Inflation!$F$20*Inflation!$F$21*Inflation!$F$22</f>
        <v>0</v>
      </c>
      <c r="AC25" s="324">
        <f>S25*Inflation!$F$19*Inflation!$F$20*Inflation!$F$21*Inflation!$F$22*Inflation!$F$23</f>
        <v>0</v>
      </c>
      <c r="AD25" s="325">
        <f t="shared" si="0"/>
        <v>0</v>
      </c>
    </row>
    <row r="26" spans="1:30" ht="14.5">
      <c r="A26" s="44" t="s">
        <v>150</v>
      </c>
      <c r="B26" s="45" t="s">
        <v>150</v>
      </c>
      <c r="C26" s="50">
        <v>533</v>
      </c>
      <c r="D26" s="51" t="s">
        <v>167</v>
      </c>
      <c r="E26" s="52" t="s">
        <v>176</v>
      </c>
      <c r="F26" s="53" t="s">
        <v>198</v>
      </c>
      <c r="G26" s="386" t="s">
        <v>149</v>
      </c>
      <c r="H26" s="386" t="s">
        <v>182</v>
      </c>
      <c r="I26" s="148">
        <v>47088</v>
      </c>
      <c r="J26" s="203">
        <v>0</v>
      </c>
      <c r="K26" s="255"/>
      <c r="L26" s="256"/>
      <c r="M26" s="256"/>
      <c r="N26" s="256"/>
      <c r="O26" s="256"/>
      <c r="P26" s="256"/>
      <c r="Q26" s="256"/>
      <c r="R26" s="256"/>
      <c r="S26" s="256"/>
      <c r="T26" s="268">
        <f t="shared" si="1"/>
        <v>0</v>
      </c>
      <c r="U26" s="323">
        <f>K26*Inflation!$F$19</f>
        <v>0</v>
      </c>
      <c r="V26" s="324">
        <f>L26*Inflation!$F$19</f>
        <v>0</v>
      </c>
      <c r="W26" s="324">
        <f>M26*Inflation!$F$19</f>
        <v>0</v>
      </c>
      <c r="X26" s="324">
        <f>N26*Inflation!$F$19*Inflation!$F$20</f>
        <v>0</v>
      </c>
      <c r="Y26" s="324">
        <f>O26*Inflation!$F$19*Inflation!$F$20</f>
        <v>0</v>
      </c>
      <c r="Z26" s="324">
        <f>P26*Inflation!$F$19*Inflation!$F$20</f>
        <v>0</v>
      </c>
      <c r="AA26" s="324">
        <f>Q26*Inflation!$F$19*Inflation!$F$20*Inflation!$F$21</f>
        <v>0</v>
      </c>
      <c r="AB26" s="324">
        <f>R26*Inflation!$F$19*Inflation!$F$20*Inflation!$F$21*Inflation!$F$22</f>
        <v>0</v>
      </c>
      <c r="AC26" s="324">
        <f>S26*Inflation!$F$19*Inflation!$F$20*Inflation!$F$21*Inflation!$F$22*Inflation!$F$23</f>
        <v>0</v>
      </c>
      <c r="AD26" s="325">
        <f t="shared" si="0"/>
        <v>0</v>
      </c>
    </row>
    <row r="27" spans="1:30" ht="14.5">
      <c r="A27" s="44" t="s">
        <v>150</v>
      </c>
      <c r="B27" s="45" t="s">
        <v>150</v>
      </c>
      <c r="C27" s="50">
        <v>1616.6</v>
      </c>
      <c r="D27" s="51" t="s">
        <v>167</v>
      </c>
      <c r="E27" s="52" t="s">
        <v>176</v>
      </c>
      <c r="F27" s="53" t="s">
        <v>199</v>
      </c>
      <c r="G27" s="386" t="s">
        <v>149</v>
      </c>
      <c r="H27" s="386" t="s">
        <v>175</v>
      </c>
      <c r="I27" s="148">
        <v>47118</v>
      </c>
      <c r="J27" s="203">
        <v>0</v>
      </c>
      <c r="K27" s="255"/>
      <c r="L27" s="256"/>
      <c r="M27" s="256"/>
      <c r="N27" s="256"/>
      <c r="O27" s="256"/>
      <c r="P27" s="256"/>
      <c r="Q27" s="256">
        <v>36</v>
      </c>
      <c r="R27" s="256">
        <v>10</v>
      </c>
      <c r="S27" s="256"/>
      <c r="T27" s="268">
        <f t="shared" si="1"/>
        <v>46</v>
      </c>
      <c r="U27" s="323">
        <f>K27*Inflation!$F$19</f>
        <v>0</v>
      </c>
      <c r="V27" s="324">
        <f>L27*Inflation!$F$19</f>
        <v>0</v>
      </c>
      <c r="W27" s="324">
        <f>M27*Inflation!$F$19</f>
        <v>0</v>
      </c>
      <c r="X27" s="324">
        <f>N27*Inflation!$F$19*Inflation!$F$20</f>
        <v>0</v>
      </c>
      <c r="Y27" s="324">
        <f>O27*Inflation!$F$19*Inflation!$F$20</f>
        <v>0</v>
      </c>
      <c r="Z27" s="324">
        <f>P27*Inflation!$F$19*Inflation!$F$20</f>
        <v>0</v>
      </c>
      <c r="AA27" s="324">
        <f>Q27*Inflation!$F$19*Inflation!$F$20*Inflation!$F$21</f>
        <v>38.255088911088919</v>
      </c>
      <c r="AB27" s="324">
        <f>R27*Inflation!$F$19*Inflation!$F$20*Inflation!$F$21*Inflation!$F$22</f>
        <v>10.828291708291712</v>
      </c>
      <c r="AC27" s="324">
        <f>S27*Inflation!$F$19*Inflation!$F$20*Inflation!$F$21*Inflation!$F$22*Inflation!$F$23</f>
        <v>0</v>
      </c>
      <c r="AD27" s="325">
        <f t="shared" si="0"/>
        <v>49.083380619380634</v>
      </c>
    </row>
    <row r="28" spans="1:30" ht="14.5">
      <c r="A28" s="44" t="s">
        <v>150</v>
      </c>
      <c r="B28" s="45" t="s">
        <v>150</v>
      </c>
      <c r="C28" s="50">
        <v>1127</v>
      </c>
      <c r="D28" s="51" t="s">
        <v>167</v>
      </c>
      <c r="E28" s="52" t="s">
        <v>176</v>
      </c>
      <c r="F28" s="53" t="s">
        <v>200</v>
      </c>
      <c r="G28" s="386" t="s">
        <v>148</v>
      </c>
      <c r="H28" s="386" t="s">
        <v>180</v>
      </c>
      <c r="I28" s="148">
        <v>46966</v>
      </c>
      <c r="J28" s="203">
        <v>0</v>
      </c>
      <c r="K28" s="255"/>
      <c r="L28" s="256"/>
      <c r="M28" s="256">
        <v>0</v>
      </c>
      <c r="N28" s="256"/>
      <c r="O28" s="256"/>
      <c r="P28" s="256">
        <v>0</v>
      </c>
      <c r="Q28" s="256">
        <v>0</v>
      </c>
      <c r="R28" s="256">
        <v>0</v>
      </c>
      <c r="S28" s="256">
        <v>0</v>
      </c>
      <c r="T28" s="268">
        <f t="shared" si="1"/>
        <v>0</v>
      </c>
      <c r="U28" s="323">
        <f>K28*Inflation!$F$19</f>
        <v>0</v>
      </c>
      <c r="V28" s="324">
        <f>L28*Inflation!$F$19</f>
        <v>0</v>
      </c>
      <c r="W28" s="324">
        <f>M28*Inflation!$F$19</f>
        <v>0</v>
      </c>
      <c r="X28" s="324">
        <f>N28*Inflation!$F$19*Inflation!$F$20</f>
        <v>0</v>
      </c>
      <c r="Y28" s="324">
        <f>O28*Inflation!$F$19*Inflation!$F$20</f>
        <v>0</v>
      </c>
      <c r="Z28" s="324">
        <f>P28*Inflation!$F$19*Inflation!$F$20</f>
        <v>0</v>
      </c>
      <c r="AA28" s="324">
        <f>Q28*Inflation!$F$19*Inflation!$F$20*Inflation!$F$21</f>
        <v>0</v>
      </c>
      <c r="AB28" s="324">
        <f>R28*Inflation!$F$19*Inflation!$F$20*Inflation!$F$21*Inflation!$F$22</f>
        <v>0</v>
      </c>
      <c r="AC28" s="324">
        <f>S28*Inflation!$F$19*Inflation!$F$20*Inflation!$F$21*Inflation!$F$22*Inflation!$F$23</f>
        <v>0</v>
      </c>
      <c r="AD28" s="325">
        <f t="shared" si="0"/>
        <v>0</v>
      </c>
    </row>
    <row r="29" spans="1:30" ht="14.5">
      <c r="A29" s="44" t="s">
        <v>150</v>
      </c>
      <c r="B29" s="45" t="s">
        <v>154</v>
      </c>
      <c r="C29" s="50">
        <v>0</v>
      </c>
      <c r="D29" s="51" t="s">
        <v>167</v>
      </c>
      <c r="E29" s="56" t="s">
        <v>176</v>
      </c>
      <c r="F29" s="53" t="s">
        <v>201</v>
      </c>
      <c r="G29" s="386" t="s">
        <v>148</v>
      </c>
      <c r="H29" s="386" t="s">
        <v>175</v>
      </c>
      <c r="I29" s="148">
        <v>47118</v>
      </c>
      <c r="J29" s="203">
        <v>0</v>
      </c>
      <c r="K29" s="255"/>
      <c r="L29" s="256"/>
      <c r="M29" s="256"/>
      <c r="N29" s="256"/>
      <c r="O29" s="256"/>
      <c r="P29" s="256"/>
      <c r="Q29" s="256"/>
      <c r="R29" s="256">
        <v>30</v>
      </c>
      <c r="S29" s="256"/>
      <c r="T29" s="268">
        <f t="shared" si="1"/>
        <v>30</v>
      </c>
      <c r="U29" s="323">
        <f>K29*Inflation!$F$19</f>
        <v>0</v>
      </c>
      <c r="V29" s="324">
        <f>L29*Inflation!$F$19</f>
        <v>0</v>
      </c>
      <c r="W29" s="324">
        <f>M29*Inflation!$F$19</f>
        <v>0</v>
      </c>
      <c r="X29" s="324">
        <f>N29*Inflation!$F$19*Inflation!$F$20</f>
        <v>0</v>
      </c>
      <c r="Y29" s="324">
        <f>O29*Inflation!$F$19*Inflation!$F$20</f>
        <v>0</v>
      </c>
      <c r="Z29" s="324">
        <f>P29*Inflation!$F$19*Inflation!$F$20</f>
        <v>0</v>
      </c>
      <c r="AA29" s="324">
        <f>Q29*Inflation!$F$19*Inflation!$F$20*Inflation!$F$21</f>
        <v>0</v>
      </c>
      <c r="AB29" s="324">
        <f>R29*Inflation!$F$19*Inflation!$F$20*Inflation!$F$21*Inflation!$F$22</f>
        <v>32.484875124875131</v>
      </c>
      <c r="AC29" s="324">
        <f>S29*Inflation!$F$19*Inflation!$F$20*Inflation!$F$21*Inflation!$F$22*Inflation!$F$23</f>
        <v>0</v>
      </c>
      <c r="AD29" s="325">
        <f t="shared" si="0"/>
        <v>32.484875124875131</v>
      </c>
    </row>
    <row r="30" spans="1:30" ht="14.5">
      <c r="A30" s="44" t="s">
        <v>150</v>
      </c>
      <c r="B30" s="45" t="s">
        <v>150</v>
      </c>
      <c r="C30" s="50">
        <v>1657</v>
      </c>
      <c r="D30" s="51" t="s">
        <v>167</v>
      </c>
      <c r="E30" s="56" t="s">
        <v>176</v>
      </c>
      <c r="F30" s="53" t="s">
        <v>202</v>
      </c>
      <c r="G30" s="386" t="s">
        <v>148</v>
      </c>
      <c r="H30" s="386" t="s">
        <v>175</v>
      </c>
      <c r="I30" s="148">
        <v>47087</v>
      </c>
      <c r="J30" s="203">
        <v>0</v>
      </c>
      <c r="K30" s="255"/>
      <c r="L30" s="256"/>
      <c r="M30" s="256"/>
      <c r="N30" s="256"/>
      <c r="O30" s="256"/>
      <c r="P30" s="256"/>
      <c r="Q30" s="256"/>
      <c r="R30" s="256"/>
      <c r="S30" s="256"/>
      <c r="T30" s="268">
        <f t="shared" si="1"/>
        <v>0</v>
      </c>
      <c r="U30" s="323">
        <f>K30*Inflation!$F$19</f>
        <v>0</v>
      </c>
      <c r="V30" s="324">
        <f>L30*Inflation!$F$19</f>
        <v>0</v>
      </c>
      <c r="W30" s="324">
        <f>M30*Inflation!$F$19</f>
        <v>0</v>
      </c>
      <c r="X30" s="324">
        <f>N30*Inflation!$F$19*Inflation!$F$20</f>
        <v>0</v>
      </c>
      <c r="Y30" s="324">
        <f>O30*Inflation!$F$19*Inflation!$F$20</f>
        <v>0</v>
      </c>
      <c r="Z30" s="324">
        <f>P30*Inflation!$F$19*Inflation!$F$20</f>
        <v>0</v>
      </c>
      <c r="AA30" s="324">
        <f>Q30*Inflation!$F$19*Inflation!$F$20*Inflation!$F$21</f>
        <v>0</v>
      </c>
      <c r="AB30" s="324">
        <f>R30*Inflation!$F$19*Inflation!$F$20*Inflation!$F$21*Inflation!$F$22</f>
        <v>0</v>
      </c>
      <c r="AC30" s="324">
        <f>S30*Inflation!$F$19*Inflation!$F$20*Inflation!$F$21*Inflation!$F$22*Inflation!$F$23</f>
        <v>0</v>
      </c>
      <c r="AD30" s="325">
        <f t="shared" si="0"/>
        <v>0</v>
      </c>
    </row>
    <row r="31" spans="1:30" ht="14.5">
      <c r="A31" s="44" t="s">
        <v>150</v>
      </c>
      <c r="B31" s="45" t="s">
        <v>154</v>
      </c>
      <c r="C31" s="50">
        <v>0</v>
      </c>
      <c r="D31" s="51" t="s">
        <v>167</v>
      </c>
      <c r="E31" s="56" t="s">
        <v>176</v>
      </c>
      <c r="F31" s="53" t="s">
        <v>203</v>
      </c>
      <c r="G31" s="386" t="s">
        <v>148</v>
      </c>
      <c r="H31" s="386" t="s">
        <v>180</v>
      </c>
      <c r="I31" s="148">
        <v>47453</v>
      </c>
      <c r="J31" s="203">
        <v>0</v>
      </c>
      <c r="K31" s="255"/>
      <c r="L31" s="256"/>
      <c r="M31" s="256"/>
      <c r="N31" s="256"/>
      <c r="O31" s="256"/>
      <c r="P31" s="256"/>
      <c r="Q31" s="256"/>
      <c r="R31" s="256"/>
      <c r="S31" s="256">
        <v>2</v>
      </c>
      <c r="T31" s="268">
        <f t="shared" si="1"/>
        <v>2</v>
      </c>
      <c r="U31" s="323">
        <f>K31*Inflation!$F$19</f>
        <v>0</v>
      </c>
      <c r="V31" s="324">
        <f>L31*Inflation!$F$19</f>
        <v>0</v>
      </c>
      <c r="W31" s="324">
        <f>M31*Inflation!$F$19</f>
        <v>0</v>
      </c>
      <c r="X31" s="324">
        <f>N31*Inflation!$F$19*Inflation!$F$20</f>
        <v>0</v>
      </c>
      <c r="Y31" s="324">
        <f>O31*Inflation!$F$19*Inflation!$F$20</f>
        <v>0</v>
      </c>
      <c r="Z31" s="324">
        <f>P31*Inflation!$F$19*Inflation!$F$20</f>
        <v>0</v>
      </c>
      <c r="AA31" s="324">
        <f>Q31*Inflation!$F$19*Inflation!$F$20*Inflation!$F$21</f>
        <v>0</v>
      </c>
      <c r="AB31" s="324">
        <f>R31*Inflation!$F$19*Inflation!$F$20*Inflation!$F$21*Inflation!$F$22</f>
        <v>0</v>
      </c>
      <c r="AC31" s="324">
        <f>S31*Inflation!$F$19*Inflation!$F$20*Inflation!$F$21*Inflation!$F$22*Inflation!$F$23</f>
        <v>2.204643356643357</v>
      </c>
      <c r="AD31" s="325">
        <f t="shared" si="0"/>
        <v>2.204643356643357</v>
      </c>
    </row>
    <row r="32" spans="1:30" ht="14.5">
      <c r="A32" s="44" t="s">
        <v>150</v>
      </c>
      <c r="B32" s="45" t="s">
        <v>150</v>
      </c>
      <c r="C32" s="50">
        <v>2000</v>
      </c>
      <c r="D32" s="51" t="s">
        <v>167</v>
      </c>
      <c r="E32" s="56" t="s">
        <v>176</v>
      </c>
      <c r="F32" s="53" t="s">
        <v>204</v>
      </c>
      <c r="G32" s="386" t="s">
        <v>149</v>
      </c>
      <c r="H32" s="386" t="s">
        <v>175</v>
      </c>
      <c r="I32" s="148">
        <v>47453</v>
      </c>
      <c r="J32" s="203">
        <v>0</v>
      </c>
      <c r="K32" s="255"/>
      <c r="L32" s="256"/>
      <c r="M32" s="256"/>
      <c r="N32" s="256"/>
      <c r="O32" s="256"/>
      <c r="P32" s="256"/>
      <c r="Q32" s="256"/>
      <c r="R32" s="256"/>
      <c r="S32" s="256">
        <v>60</v>
      </c>
      <c r="T32" s="268">
        <f t="shared" si="1"/>
        <v>60</v>
      </c>
      <c r="U32" s="323">
        <f>K32*Inflation!$F$19</f>
        <v>0</v>
      </c>
      <c r="V32" s="324">
        <f>L32*Inflation!$F$19</f>
        <v>0</v>
      </c>
      <c r="W32" s="324">
        <f>M32*Inflation!$F$19</f>
        <v>0</v>
      </c>
      <c r="X32" s="324">
        <f>N32*Inflation!$F$19*Inflation!$F$20</f>
        <v>0</v>
      </c>
      <c r="Y32" s="324">
        <f>O32*Inflation!$F$19*Inflation!$F$20</f>
        <v>0</v>
      </c>
      <c r="Z32" s="324">
        <f>P32*Inflation!$F$19*Inflation!$F$20</f>
        <v>0</v>
      </c>
      <c r="AA32" s="324">
        <f>Q32*Inflation!$F$19*Inflation!$F$20*Inflation!$F$21</f>
        <v>0</v>
      </c>
      <c r="AB32" s="324">
        <f>R32*Inflation!$F$19*Inflation!$F$20*Inflation!$F$21*Inflation!$F$22</f>
        <v>0</v>
      </c>
      <c r="AC32" s="324">
        <f>S32*Inflation!$F$19*Inflation!$F$20*Inflation!$F$21*Inflation!$F$22*Inflation!$F$23</f>
        <v>66.139300699300705</v>
      </c>
      <c r="AD32" s="325">
        <f t="shared" si="0"/>
        <v>66.139300699300705</v>
      </c>
    </row>
    <row r="33" spans="1:30" ht="14.5">
      <c r="A33" s="44" t="s">
        <v>150</v>
      </c>
      <c r="B33" s="45" t="s">
        <v>150</v>
      </c>
      <c r="C33" s="50">
        <v>1084</v>
      </c>
      <c r="D33" s="51" t="s">
        <v>167</v>
      </c>
      <c r="E33" s="56" t="s">
        <v>176</v>
      </c>
      <c r="F33" s="53" t="s">
        <v>205</v>
      </c>
      <c r="G33" s="386" t="s">
        <v>148</v>
      </c>
      <c r="H33" s="386" t="s">
        <v>180</v>
      </c>
      <c r="I33" s="148">
        <v>46722</v>
      </c>
      <c r="J33" s="203">
        <v>0</v>
      </c>
      <c r="K33" s="255"/>
      <c r="L33" s="256"/>
      <c r="M33" s="256"/>
      <c r="N33" s="256"/>
      <c r="O33" s="256"/>
      <c r="P33" s="256"/>
      <c r="Q33" s="256">
        <v>5</v>
      </c>
      <c r="R33" s="256"/>
      <c r="S33" s="256"/>
      <c r="T33" s="268">
        <f t="shared" si="1"/>
        <v>5</v>
      </c>
      <c r="U33" s="323">
        <f>K33*Inflation!$F$19</f>
        <v>0</v>
      </c>
      <c r="V33" s="324">
        <f>L33*Inflation!$F$19</f>
        <v>0</v>
      </c>
      <c r="W33" s="324">
        <f>M33*Inflation!$F$19</f>
        <v>0</v>
      </c>
      <c r="X33" s="324">
        <f>N33*Inflation!$F$19*Inflation!$F$20</f>
        <v>0</v>
      </c>
      <c r="Y33" s="324">
        <f>O33*Inflation!$F$19*Inflation!$F$20</f>
        <v>0</v>
      </c>
      <c r="Z33" s="324">
        <f>P33*Inflation!$F$19*Inflation!$F$20</f>
        <v>0</v>
      </c>
      <c r="AA33" s="324">
        <f>Q33*Inflation!$F$19*Inflation!$F$20*Inflation!$F$21</f>
        <v>5.3132067932067946</v>
      </c>
      <c r="AB33" s="324">
        <f>R33*Inflation!$F$19*Inflation!$F$20*Inflation!$F$21*Inflation!$F$22</f>
        <v>0</v>
      </c>
      <c r="AC33" s="324">
        <f>S33*Inflation!$F$19*Inflation!$F$20*Inflation!$F$21*Inflation!$F$22*Inflation!$F$23</f>
        <v>0</v>
      </c>
      <c r="AD33" s="325">
        <f t="shared" si="0"/>
        <v>5.3132067932067946</v>
      </c>
    </row>
    <row r="34" spans="1:30" ht="14.5">
      <c r="A34" s="44" t="s">
        <v>150</v>
      </c>
      <c r="B34" s="45" t="s">
        <v>154</v>
      </c>
      <c r="C34" s="50">
        <v>0</v>
      </c>
      <c r="D34" s="51" t="s">
        <v>167</v>
      </c>
      <c r="E34" s="56" t="s">
        <v>176</v>
      </c>
      <c r="F34" s="53" t="s">
        <v>206</v>
      </c>
      <c r="G34" s="386" t="s">
        <v>148</v>
      </c>
      <c r="H34" s="386" t="s">
        <v>180</v>
      </c>
      <c r="I34" s="148">
        <v>47483</v>
      </c>
      <c r="J34" s="203">
        <v>0</v>
      </c>
      <c r="K34" s="255"/>
      <c r="L34" s="256"/>
      <c r="M34" s="256"/>
      <c r="N34" s="256"/>
      <c r="O34" s="256"/>
      <c r="P34" s="256"/>
      <c r="Q34" s="256"/>
      <c r="R34" s="256"/>
      <c r="S34" s="256"/>
      <c r="T34" s="268">
        <f t="shared" si="1"/>
        <v>0</v>
      </c>
      <c r="U34" s="323">
        <f>K34*Inflation!$F$19</f>
        <v>0</v>
      </c>
      <c r="V34" s="324">
        <f>L34*Inflation!$F$19</f>
        <v>0</v>
      </c>
      <c r="W34" s="324">
        <f>M34*Inflation!$F$19</f>
        <v>0</v>
      </c>
      <c r="X34" s="324">
        <f>N34*Inflation!$F$19*Inflation!$F$20</f>
        <v>0</v>
      </c>
      <c r="Y34" s="324">
        <f>O34*Inflation!$F$19*Inflation!$F$20</f>
        <v>0</v>
      </c>
      <c r="Z34" s="324">
        <f>P34*Inflation!$F$19*Inflation!$F$20</f>
        <v>0</v>
      </c>
      <c r="AA34" s="324">
        <f>Q34*Inflation!$F$19*Inflation!$F$20*Inflation!$F$21</f>
        <v>0</v>
      </c>
      <c r="AB34" s="324">
        <f>R34*Inflation!$F$19*Inflation!$F$20*Inflation!$F$21*Inflation!$F$22</f>
        <v>0</v>
      </c>
      <c r="AC34" s="324">
        <f>S34*Inflation!$F$19*Inflation!$F$20*Inflation!$F$21*Inflation!$F$22*Inflation!$F$23</f>
        <v>0</v>
      </c>
      <c r="AD34" s="325">
        <f t="shared" si="0"/>
        <v>0</v>
      </c>
    </row>
    <row r="35" spans="1:30" ht="14.5">
      <c r="A35" s="44" t="s">
        <v>150</v>
      </c>
      <c r="B35" s="45" t="s">
        <v>150</v>
      </c>
      <c r="C35" s="50">
        <v>685</v>
      </c>
      <c r="D35" s="51" t="s">
        <v>167</v>
      </c>
      <c r="E35" s="56" t="s">
        <v>176</v>
      </c>
      <c r="F35" s="53" t="s">
        <v>207</v>
      </c>
      <c r="G35" s="386" t="s">
        <v>149</v>
      </c>
      <c r="H35" s="386" t="s">
        <v>175</v>
      </c>
      <c r="I35" s="148">
        <v>47483</v>
      </c>
      <c r="J35" s="203">
        <v>0</v>
      </c>
      <c r="K35" s="255"/>
      <c r="L35" s="256"/>
      <c r="M35" s="256">
        <v>0</v>
      </c>
      <c r="N35" s="256"/>
      <c r="O35" s="256"/>
      <c r="P35" s="256">
        <v>0</v>
      </c>
      <c r="Q35" s="256">
        <v>0</v>
      </c>
      <c r="R35" s="256"/>
      <c r="S35" s="256">
        <v>2</v>
      </c>
      <c r="T35" s="268">
        <f t="shared" si="1"/>
        <v>2</v>
      </c>
      <c r="U35" s="323">
        <f>K35*Inflation!$F$19</f>
        <v>0</v>
      </c>
      <c r="V35" s="324">
        <f>L35*Inflation!$F$19</f>
        <v>0</v>
      </c>
      <c r="W35" s="324">
        <f>M35*Inflation!$F$19</f>
        <v>0</v>
      </c>
      <c r="X35" s="324">
        <f>N35*Inflation!$F$19*Inflation!$F$20</f>
        <v>0</v>
      </c>
      <c r="Y35" s="324">
        <f>O35*Inflation!$F$19*Inflation!$F$20</f>
        <v>0</v>
      </c>
      <c r="Z35" s="324">
        <f>P35*Inflation!$F$19*Inflation!$F$20</f>
        <v>0</v>
      </c>
      <c r="AA35" s="324">
        <f>Q35*Inflation!$F$19*Inflation!$F$20*Inflation!$F$21</f>
        <v>0</v>
      </c>
      <c r="AB35" s="324">
        <f>R35*Inflation!$F$19*Inflation!$F$20*Inflation!$F$21*Inflation!$F$22</f>
        <v>0</v>
      </c>
      <c r="AC35" s="324">
        <f>S35*Inflation!$F$19*Inflation!$F$20*Inflation!$F$21*Inflation!$F$22*Inflation!$F$23</f>
        <v>2.204643356643357</v>
      </c>
      <c r="AD35" s="325">
        <f t="shared" si="0"/>
        <v>2.204643356643357</v>
      </c>
    </row>
    <row r="36" spans="1:30" ht="14.5">
      <c r="A36" s="44" t="s">
        <v>150</v>
      </c>
      <c r="B36" s="45" t="s">
        <v>150</v>
      </c>
      <c r="C36" s="50">
        <v>895</v>
      </c>
      <c r="D36" s="51" t="s">
        <v>167</v>
      </c>
      <c r="E36" s="56" t="s">
        <v>176</v>
      </c>
      <c r="F36" s="53" t="s">
        <v>208</v>
      </c>
      <c r="G36" s="386" t="s">
        <v>149</v>
      </c>
      <c r="H36" s="386" t="s">
        <v>175</v>
      </c>
      <c r="I36" s="148">
        <v>47118</v>
      </c>
      <c r="J36" s="203">
        <v>0</v>
      </c>
      <c r="K36" s="255"/>
      <c r="L36" s="256"/>
      <c r="M36" s="256">
        <v>0</v>
      </c>
      <c r="N36" s="256"/>
      <c r="O36" s="256"/>
      <c r="P36" s="256">
        <v>0</v>
      </c>
      <c r="Q36" s="256">
        <v>0</v>
      </c>
      <c r="R36" s="256">
        <v>0</v>
      </c>
      <c r="S36" s="256">
        <v>0</v>
      </c>
      <c r="T36" s="268">
        <f t="shared" si="1"/>
        <v>0</v>
      </c>
      <c r="U36" s="323">
        <f>K36*Inflation!$F$19</f>
        <v>0</v>
      </c>
      <c r="V36" s="324">
        <f>L36*Inflation!$F$19</f>
        <v>0</v>
      </c>
      <c r="W36" s="324">
        <f>M36*Inflation!$F$19</f>
        <v>0</v>
      </c>
      <c r="X36" s="324">
        <f>N36*Inflation!$F$19*Inflation!$F$20</f>
        <v>0</v>
      </c>
      <c r="Y36" s="324">
        <f>O36*Inflation!$F$19*Inflation!$F$20</f>
        <v>0</v>
      </c>
      <c r="Z36" s="324">
        <f>P36*Inflation!$F$19*Inflation!$F$20</f>
        <v>0</v>
      </c>
      <c r="AA36" s="324">
        <f>Q36*Inflation!$F$19*Inflation!$F$20*Inflation!$F$21</f>
        <v>0</v>
      </c>
      <c r="AB36" s="324">
        <f>R36*Inflation!$F$19*Inflation!$F$20*Inflation!$F$21*Inflation!$F$22</f>
        <v>0</v>
      </c>
      <c r="AC36" s="324">
        <f>S36*Inflation!$F$19*Inflation!$F$20*Inflation!$F$21*Inflation!$F$22*Inflation!$F$23</f>
        <v>0</v>
      </c>
      <c r="AD36" s="325">
        <f t="shared" si="0"/>
        <v>0</v>
      </c>
    </row>
    <row r="37" spans="1:30" ht="14.5">
      <c r="A37" s="44" t="s">
        <v>154</v>
      </c>
      <c r="B37" s="45" t="s">
        <v>150</v>
      </c>
      <c r="C37" s="50">
        <v>0</v>
      </c>
      <c r="D37" s="51" t="s">
        <v>167</v>
      </c>
      <c r="E37" s="56" t="s">
        <v>176</v>
      </c>
      <c r="F37" s="53" t="s">
        <v>209</v>
      </c>
      <c r="G37" s="386" t="s">
        <v>148</v>
      </c>
      <c r="H37" s="386" t="s">
        <v>180</v>
      </c>
      <c r="I37" s="148" t="s">
        <v>210</v>
      </c>
      <c r="J37" s="203">
        <v>10</v>
      </c>
      <c r="K37" s="255">
        <v>0</v>
      </c>
      <c r="L37" s="256">
        <v>0</v>
      </c>
      <c r="M37" s="256">
        <v>0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68">
        <f t="shared" si="1"/>
        <v>0</v>
      </c>
      <c r="U37" s="323">
        <f>K37*Inflation!$F$19</f>
        <v>0</v>
      </c>
      <c r="V37" s="324">
        <f>L37*Inflation!$F$19</f>
        <v>0</v>
      </c>
      <c r="W37" s="324">
        <f>M37*Inflation!$F$19</f>
        <v>0</v>
      </c>
      <c r="X37" s="324">
        <f>N37*Inflation!$F$19*Inflation!$F$20</f>
        <v>0</v>
      </c>
      <c r="Y37" s="324">
        <f>O37*Inflation!$F$19*Inflation!$F$20</f>
        <v>0</v>
      </c>
      <c r="Z37" s="324">
        <f>P37*Inflation!$F$19*Inflation!$F$20</f>
        <v>0</v>
      </c>
      <c r="AA37" s="324">
        <f>Q37*Inflation!$F$19*Inflation!$F$20*Inflation!$F$21</f>
        <v>0</v>
      </c>
      <c r="AB37" s="324">
        <f>R37*Inflation!$F$19*Inflation!$F$20*Inflation!$F$21*Inflation!$F$22</f>
        <v>0</v>
      </c>
      <c r="AC37" s="324">
        <f>S37*Inflation!$F$19*Inflation!$F$20*Inflation!$F$21*Inflation!$F$22*Inflation!$F$23</f>
        <v>0</v>
      </c>
      <c r="AD37" s="325">
        <f t="shared" si="0"/>
        <v>0</v>
      </c>
    </row>
    <row r="38" spans="1:30" ht="14.5">
      <c r="A38" s="44" t="s">
        <v>154</v>
      </c>
      <c r="B38" s="45" t="s">
        <v>154</v>
      </c>
      <c r="C38" s="50">
        <v>0</v>
      </c>
      <c r="D38" s="51" t="s">
        <v>167</v>
      </c>
      <c r="E38" s="56" t="s">
        <v>211</v>
      </c>
      <c r="F38" s="114" t="s">
        <v>212</v>
      </c>
      <c r="G38" s="388" t="s">
        <v>147</v>
      </c>
      <c r="H38" s="388" t="s">
        <v>172</v>
      </c>
      <c r="I38" s="148" t="s">
        <v>213</v>
      </c>
      <c r="J38" s="203">
        <v>0</v>
      </c>
      <c r="K38" s="255">
        <v>0</v>
      </c>
      <c r="L38" s="256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0</v>
      </c>
      <c r="S38" s="256">
        <v>0</v>
      </c>
      <c r="T38" s="268">
        <f t="shared" si="1"/>
        <v>0</v>
      </c>
      <c r="U38" s="323">
        <f>K38*Inflation!$F$19</f>
        <v>0</v>
      </c>
      <c r="V38" s="324">
        <f>L38*Inflation!$F$19</f>
        <v>0</v>
      </c>
      <c r="W38" s="324">
        <f>M38*Inflation!$F$19</f>
        <v>0</v>
      </c>
      <c r="X38" s="324">
        <f>N38*Inflation!$F$19*Inflation!$F$20</f>
        <v>0</v>
      </c>
      <c r="Y38" s="324">
        <f>O38*Inflation!$F$19*Inflation!$F$20</f>
        <v>0</v>
      </c>
      <c r="Z38" s="324">
        <f>P38*Inflation!$F$19*Inflation!$F$20</f>
        <v>0</v>
      </c>
      <c r="AA38" s="324">
        <f>Q38*Inflation!$F$19*Inflation!$F$20*Inflation!$F$21</f>
        <v>0</v>
      </c>
      <c r="AB38" s="324">
        <f>R38*Inflation!$F$19*Inflation!$F$20*Inflation!$F$21*Inflation!$F$22</f>
        <v>0</v>
      </c>
      <c r="AC38" s="324">
        <f>S38*Inflation!$F$19*Inflation!$F$20*Inflation!$F$21*Inflation!$F$22*Inflation!$F$23</f>
        <v>0</v>
      </c>
      <c r="AD38" s="325">
        <f t="shared" si="0"/>
        <v>0</v>
      </c>
    </row>
    <row r="39" spans="1:30" ht="14.5">
      <c r="A39" s="44" t="s">
        <v>154</v>
      </c>
      <c r="B39" s="45" t="s">
        <v>154</v>
      </c>
      <c r="C39" s="50">
        <v>0</v>
      </c>
      <c r="D39" s="51" t="s">
        <v>167</v>
      </c>
      <c r="E39" s="56" t="s">
        <v>211</v>
      </c>
      <c r="F39" s="114" t="s">
        <v>214</v>
      </c>
      <c r="G39" s="388" t="s">
        <v>147</v>
      </c>
      <c r="H39" s="388" t="s">
        <v>172</v>
      </c>
      <c r="I39" s="148" t="s">
        <v>213</v>
      </c>
      <c r="J39" s="203">
        <v>0</v>
      </c>
      <c r="K39" s="255">
        <v>1000</v>
      </c>
      <c r="L39" s="256">
        <v>700</v>
      </c>
      <c r="M39" s="256">
        <v>1700</v>
      </c>
      <c r="N39" s="256">
        <v>0</v>
      </c>
      <c r="O39" s="256">
        <v>0</v>
      </c>
      <c r="P39" s="256">
        <v>0</v>
      </c>
      <c r="Q39" s="256">
        <v>0</v>
      </c>
      <c r="R39" s="256">
        <v>0</v>
      </c>
      <c r="S39" s="256">
        <v>0</v>
      </c>
      <c r="T39" s="268">
        <f t="shared" si="1"/>
        <v>1700</v>
      </c>
      <c r="U39" s="323">
        <f>K39*Inflation!$F$19</f>
        <v>1021.3786213786213</v>
      </c>
      <c r="V39" s="324">
        <f>L39*Inflation!$F$19</f>
        <v>714.96503496503499</v>
      </c>
      <c r="W39" s="324">
        <f>M39*Inflation!$F$19</f>
        <v>1736.3436563436562</v>
      </c>
      <c r="X39" s="324">
        <f>N39*Inflation!$F$19*Inflation!$F$20</f>
        <v>0</v>
      </c>
      <c r="Y39" s="324">
        <f>O39*Inflation!$F$19*Inflation!$F$20</f>
        <v>0</v>
      </c>
      <c r="Z39" s="324">
        <f>P39*Inflation!$F$19*Inflation!$F$20</f>
        <v>0</v>
      </c>
      <c r="AA39" s="324">
        <f>Q39*Inflation!$F$19*Inflation!$F$20*Inflation!$F$21</f>
        <v>0</v>
      </c>
      <c r="AB39" s="324">
        <f>R39*Inflation!$F$19*Inflation!$F$20*Inflation!$F$21*Inflation!$F$22</f>
        <v>0</v>
      </c>
      <c r="AC39" s="324">
        <f>S39*Inflation!$F$19*Inflation!$F$20*Inflation!$F$21*Inflation!$F$22*Inflation!$F$23</f>
        <v>0</v>
      </c>
      <c r="AD39" s="325">
        <f t="shared" si="0"/>
        <v>1736.3436563436562</v>
      </c>
    </row>
    <row r="40" spans="1:30" ht="14.5">
      <c r="A40" s="44" t="s">
        <v>154</v>
      </c>
      <c r="B40" s="45" t="s">
        <v>154</v>
      </c>
      <c r="C40" s="50">
        <v>0</v>
      </c>
      <c r="D40" s="51" t="s">
        <v>167</v>
      </c>
      <c r="E40" s="56" t="s">
        <v>211</v>
      </c>
      <c r="F40" s="114" t="s">
        <v>215</v>
      </c>
      <c r="G40" s="388" t="s">
        <v>148</v>
      </c>
      <c r="H40" s="388" t="s">
        <v>180</v>
      </c>
      <c r="I40" s="148" t="s">
        <v>210</v>
      </c>
      <c r="J40" s="203">
        <v>50</v>
      </c>
      <c r="K40" s="255">
        <v>0</v>
      </c>
      <c r="L40" s="256">
        <v>0</v>
      </c>
      <c r="M40" s="256">
        <v>0</v>
      </c>
      <c r="N40" s="256">
        <v>0</v>
      </c>
      <c r="O40" s="256">
        <v>0</v>
      </c>
      <c r="P40" s="256">
        <v>0</v>
      </c>
      <c r="Q40" s="256">
        <v>0</v>
      </c>
      <c r="R40" s="256">
        <v>0</v>
      </c>
      <c r="S40" s="256">
        <v>0</v>
      </c>
      <c r="T40" s="268">
        <f t="shared" si="1"/>
        <v>0</v>
      </c>
      <c r="U40" s="323">
        <f>K40*Inflation!$F$19</f>
        <v>0</v>
      </c>
      <c r="V40" s="324">
        <f>L40*Inflation!$F$19</f>
        <v>0</v>
      </c>
      <c r="W40" s="324">
        <f>M40*Inflation!$F$19</f>
        <v>0</v>
      </c>
      <c r="X40" s="324">
        <f>N40*Inflation!$F$19*Inflation!$F$20</f>
        <v>0</v>
      </c>
      <c r="Y40" s="324">
        <f>O40*Inflation!$F$19*Inflation!$F$20</f>
        <v>0</v>
      </c>
      <c r="Z40" s="324">
        <f>P40*Inflation!$F$19*Inflation!$F$20</f>
        <v>0</v>
      </c>
      <c r="AA40" s="324">
        <f>Q40*Inflation!$F$19*Inflation!$F$20*Inflation!$F$21</f>
        <v>0</v>
      </c>
      <c r="AB40" s="324">
        <f>R40*Inflation!$F$19*Inflation!$F$20*Inflation!$F$21*Inflation!$F$22</f>
        <v>0</v>
      </c>
      <c r="AC40" s="324">
        <f>S40*Inflation!$F$19*Inflation!$F$20*Inflation!$F$21*Inflation!$F$22*Inflation!$F$23</f>
        <v>0</v>
      </c>
      <c r="AD40" s="325">
        <f t="shared" si="0"/>
        <v>0</v>
      </c>
    </row>
    <row r="41" spans="1:30" ht="15" thickBot="1">
      <c r="A41" s="44"/>
      <c r="B41" s="57">
        <v>0</v>
      </c>
      <c r="C41" s="57">
        <v>12</v>
      </c>
      <c r="D41" s="58">
        <v>11</v>
      </c>
      <c r="E41" s="59"/>
      <c r="F41" s="60" t="s">
        <v>216</v>
      </c>
      <c r="G41" s="389"/>
      <c r="H41" s="389"/>
      <c r="I41" s="150"/>
      <c r="J41" s="204">
        <v>4628.9887699999999</v>
      </c>
      <c r="K41" s="156">
        <f>SUM(K5:K40)</f>
        <v>1000</v>
      </c>
      <c r="L41" s="61">
        <f t="shared" ref="L41:T41" si="2">SUM(L5:L40)</f>
        <v>783</v>
      </c>
      <c r="M41" s="61">
        <f t="shared" si="2"/>
        <v>1783</v>
      </c>
      <c r="N41" s="61">
        <f t="shared" si="2"/>
        <v>0</v>
      </c>
      <c r="O41" s="61">
        <f t="shared" si="2"/>
        <v>83</v>
      </c>
      <c r="P41" s="61">
        <f t="shared" si="2"/>
        <v>83</v>
      </c>
      <c r="Q41" s="61">
        <f t="shared" si="2"/>
        <v>41</v>
      </c>
      <c r="R41" s="61">
        <f t="shared" si="2"/>
        <v>40</v>
      </c>
      <c r="S41" s="61">
        <f t="shared" si="2"/>
        <v>64</v>
      </c>
      <c r="T41" s="130">
        <f t="shared" si="2"/>
        <v>2011</v>
      </c>
      <c r="U41" s="172">
        <f t="shared" ref="U41:AD41" si="3">SUM(U5:U40)</f>
        <v>1021.3786213786213</v>
      </c>
      <c r="V41" s="173">
        <f t="shared" si="3"/>
        <v>799.73946053946054</v>
      </c>
      <c r="W41" s="173">
        <f t="shared" si="3"/>
        <v>1821.1180819180818</v>
      </c>
      <c r="X41" s="173">
        <f t="shared" si="3"/>
        <v>0</v>
      </c>
      <c r="Y41" s="173">
        <f t="shared" si="3"/>
        <v>86.5548211788212</v>
      </c>
      <c r="Z41" s="173">
        <f t="shared" si="3"/>
        <v>86.5548211788212</v>
      </c>
      <c r="AA41" s="173">
        <f t="shared" si="3"/>
        <v>43.568295704295714</v>
      </c>
      <c r="AB41" s="173">
        <f t="shared" si="3"/>
        <v>43.313166833166846</v>
      </c>
      <c r="AC41" s="173">
        <f t="shared" si="3"/>
        <v>70.548587412587423</v>
      </c>
      <c r="AD41" s="174">
        <f t="shared" si="3"/>
        <v>2065.1029530469532</v>
      </c>
    </row>
    <row r="42" spans="1:30" ht="14.5">
      <c r="A42" s="44" t="s">
        <v>154</v>
      </c>
      <c r="B42" s="45" t="s">
        <v>150</v>
      </c>
      <c r="C42" s="50">
        <v>0</v>
      </c>
      <c r="D42" s="63">
        <v>12</v>
      </c>
      <c r="E42" s="52"/>
      <c r="F42" s="64" t="s">
        <v>217</v>
      </c>
      <c r="G42" s="386" t="s">
        <v>148</v>
      </c>
      <c r="H42" s="386" t="s">
        <v>180</v>
      </c>
      <c r="I42" s="148" t="s">
        <v>218</v>
      </c>
      <c r="J42" s="203">
        <v>4000</v>
      </c>
      <c r="K42" s="255">
        <v>500</v>
      </c>
      <c r="L42" s="256">
        <v>500</v>
      </c>
      <c r="M42" s="256">
        <v>1000</v>
      </c>
      <c r="N42" s="256">
        <v>500</v>
      </c>
      <c r="O42" s="256">
        <v>500</v>
      </c>
      <c r="P42" s="256">
        <v>1000</v>
      </c>
      <c r="Q42" s="256">
        <v>1000</v>
      </c>
      <c r="R42" s="256">
        <v>1000</v>
      </c>
      <c r="S42" s="256">
        <v>1000</v>
      </c>
      <c r="T42" s="257">
        <f>SUM(S42,R42,Q42,P42,M42)</f>
        <v>5000</v>
      </c>
      <c r="U42" s="323">
        <f>K42*Inflation!$F$19</f>
        <v>510.68931068931067</v>
      </c>
      <c r="V42" s="324">
        <f>L42*Inflation!$F$19</f>
        <v>510.68931068931067</v>
      </c>
      <c r="W42" s="324">
        <f>M42*Inflation!$F$19</f>
        <v>1021.3786213786213</v>
      </c>
      <c r="X42" s="324">
        <f>N42*Inflation!$F$19*Inflation!$F$20</f>
        <v>521.41458541458553</v>
      </c>
      <c r="Y42" s="324">
        <f>O42*Inflation!$F$19*Inflation!$F$20</f>
        <v>521.41458541458553</v>
      </c>
      <c r="Z42" s="324">
        <f>P42*Inflation!$F$19*Inflation!$F$20</f>
        <v>1042.8291708291711</v>
      </c>
      <c r="AA42" s="324">
        <f>Q42*Inflation!$F$19*Inflation!$F$20*Inflation!$F$21</f>
        <v>1062.6413586413589</v>
      </c>
      <c r="AB42" s="324">
        <f>R42*Inflation!$F$19*Inflation!$F$20*Inflation!$F$21*Inflation!$F$22</f>
        <v>1082.8291708291713</v>
      </c>
      <c r="AC42" s="324">
        <f>S42*Inflation!$F$19*Inflation!$F$20*Inflation!$F$21*Inflation!$F$22*Inflation!$F$23</f>
        <v>1102.3216783216787</v>
      </c>
      <c r="AD42" s="326">
        <f t="shared" ref="AD42:AD67" si="4">SUM(AC42,AB42,AA42,Z42,W42)</f>
        <v>5312.0000000000018</v>
      </c>
    </row>
    <row r="43" spans="1:30" ht="14.5">
      <c r="A43" s="44" t="s">
        <v>154</v>
      </c>
      <c r="B43" s="45" t="s">
        <v>154</v>
      </c>
      <c r="C43" s="50">
        <v>0</v>
      </c>
      <c r="D43" s="63">
        <v>12</v>
      </c>
      <c r="E43" s="65"/>
      <c r="F43" s="64" t="s">
        <v>219</v>
      </c>
      <c r="G43" s="386" t="s">
        <v>148</v>
      </c>
      <c r="H43" s="386" t="s">
        <v>180</v>
      </c>
      <c r="I43" s="148" t="s">
        <v>220</v>
      </c>
      <c r="J43" s="203">
        <v>0</v>
      </c>
      <c r="K43" s="255"/>
      <c r="L43" s="256"/>
      <c r="M43" s="256">
        <v>0</v>
      </c>
      <c r="N43" s="256"/>
      <c r="O43" s="256"/>
      <c r="P43" s="256"/>
      <c r="Q43" s="256"/>
      <c r="R43" s="256"/>
      <c r="S43" s="256"/>
      <c r="T43" s="257">
        <f t="shared" ref="T43:T67" si="5">SUM(S43,R43,Q43,P43,M43)</f>
        <v>0</v>
      </c>
      <c r="U43" s="323">
        <f>K43*Inflation!$F$19</f>
        <v>0</v>
      </c>
      <c r="V43" s="324">
        <f>L43*Inflation!$F$19</f>
        <v>0</v>
      </c>
      <c r="W43" s="324">
        <f>M43*Inflation!$F$19</f>
        <v>0</v>
      </c>
      <c r="X43" s="324">
        <f>N43*Inflation!$F$19*Inflation!$F$20</f>
        <v>0</v>
      </c>
      <c r="Y43" s="324">
        <f>O43*Inflation!$F$19*Inflation!$F$20</f>
        <v>0</v>
      </c>
      <c r="Z43" s="324">
        <f>P43*Inflation!$F$19*Inflation!$F$20</f>
        <v>0</v>
      </c>
      <c r="AA43" s="324">
        <f>Q43*Inflation!$F$19*Inflation!$F$20*Inflation!$F$21</f>
        <v>0</v>
      </c>
      <c r="AB43" s="324">
        <f>R43*Inflation!$F$19*Inflation!$F$20*Inflation!$F$21*Inflation!$F$22</f>
        <v>0</v>
      </c>
      <c r="AC43" s="324">
        <f>S43*Inflation!$F$19*Inflation!$F$20*Inflation!$F$21*Inflation!$F$22*Inflation!$F$23</f>
        <v>0</v>
      </c>
      <c r="AD43" s="326">
        <f t="shared" si="4"/>
        <v>0</v>
      </c>
    </row>
    <row r="44" spans="1:30" ht="14.5">
      <c r="A44" s="44" t="s">
        <v>150</v>
      </c>
      <c r="B44" s="45" t="s">
        <v>150</v>
      </c>
      <c r="C44" s="50">
        <v>1662</v>
      </c>
      <c r="D44" s="63">
        <v>12</v>
      </c>
      <c r="E44" s="65"/>
      <c r="F44" s="64" t="s">
        <v>221</v>
      </c>
      <c r="G44" s="386" t="s">
        <v>148</v>
      </c>
      <c r="H44" s="386" t="s">
        <v>180</v>
      </c>
      <c r="I44" s="148">
        <v>46387</v>
      </c>
      <c r="J44" s="203">
        <v>0</v>
      </c>
      <c r="K44" s="255"/>
      <c r="L44" s="256"/>
      <c r="M44" s="256"/>
      <c r="N44" s="256">
        <v>40</v>
      </c>
      <c r="O44" s="256">
        <v>41</v>
      </c>
      <c r="P44" s="256">
        <v>81</v>
      </c>
      <c r="Q44" s="256"/>
      <c r="R44" s="256"/>
      <c r="S44" s="256"/>
      <c r="T44" s="257">
        <f t="shared" si="5"/>
        <v>81</v>
      </c>
      <c r="U44" s="323">
        <f>K44*Inflation!$F$19</f>
        <v>0</v>
      </c>
      <c r="V44" s="324">
        <f>L44*Inflation!$F$19</f>
        <v>0</v>
      </c>
      <c r="W44" s="324">
        <f>M44*Inflation!$F$19</f>
        <v>0</v>
      </c>
      <c r="X44" s="324">
        <f>N44*Inflation!$F$19*Inflation!$F$20</f>
        <v>41.713166833166845</v>
      </c>
      <c r="Y44" s="324">
        <f>O44*Inflation!$F$19*Inflation!$F$20</f>
        <v>42.75599600399601</v>
      </c>
      <c r="Z44" s="324">
        <f>P44*Inflation!$F$19*Inflation!$F$20</f>
        <v>84.469162837162855</v>
      </c>
      <c r="AA44" s="324">
        <f>Q44*Inflation!$F$19*Inflation!$F$20*Inflation!$F$21</f>
        <v>0</v>
      </c>
      <c r="AB44" s="324">
        <f>R44*Inflation!$F$19*Inflation!$F$20*Inflation!$F$21*Inflation!$F$22</f>
        <v>0</v>
      </c>
      <c r="AC44" s="324">
        <f>S44*Inflation!$F$19*Inflation!$F$20*Inflation!$F$21*Inflation!$F$22*Inflation!$F$23</f>
        <v>0</v>
      </c>
      <c r="AD44" s="326">
        <f t="shared" si="4"/>
        <v>84.469162837162855</v>
      </c>
    </row>
    <row r="45" spans="1:30" ht="14.5">
      <c r="A45" s="44" t="s">
        <v>154</v>
      </c>
      <c r="B45" s="45" t="s">
        <v>150</v>
      </c>
      <c r="C45" s="50">
        <v>0</v>
      </c>
      <c r="D45" s="63">
        <v>12</v>
      </c>
      <c r="E45" s="65"/>
      <c r="F45" s="64" t="s">
        <v>222</v>
      </c>
      <c r="G45" s="386" t="s">
        <v>147</v>
      </c>
      <c r="H45" s="386" t="s">
        <v>170</v>
      </c>
      <c r="I45" s="148" t="s">
        <v>218</v>
      </c>
      <c r="J45" s="203">
        <v>196</v>
      </c>
      <c r="K45" s="255">
        <v>32</v>
      </c>
      <c r="L45" s="256">
        <v>33</v>
      </c>
      <c r="M45" s="256">
        <v>65</v>
      </c>
      <c r="N45" s="256">
        <v>32</v>
      </c>
      <c r="O45" s="256">
        <v>33</v>
      </c>
      <c r="P45" s="256">
        <v>65</v>
      </c>
      <c r="Q45" s="256">
        <v>65</v>
      </c>
      <c r="R45" s="256">
        <v>65</v>
      </c>
      <c r="S45" s="256">
        <v>65</v>
      </c>
      <c r="T45" s="257">
        <f t="shared" si="5"/>
        <v>325</v>
      </c>
      <c r="U45" s="323">
        <f>K45*Inflation!$F$19</f>
        <v>32.684115884115883</v>
      </c>
      <c r="V45" s="324">
        <f>L45*Inflation!$F$19</f>
        <v>33.705494505494507</v>
      </c>
      <c r="W45" s="324">
        <f>M45*Inflation!$F$19</f>
        <v>66.389610389610382</v>
      </c>
      <c r="X45" s="324">
        <f>N45*Inflation!$F$19*Inflation!$F$20</f>
        <v>33.370533466533473</v>
      </c>
      <c r="Y45" s="324">
        <f>O45*Inflation!$F$19*Inflation!$F$20</f>
        <v>34.413362637362646</v>
      </c>
      <c r="Z45" s="324">
        <f>P45*Inflation!$F$19*Inflation!$F$20</f>
        <v>67.783896103896112</v>
      </c>
      <c r="AA45" s="324">
        <f>Q45*Inflation!$F$19*Inflation!$F$20*Inflation!$F$21</f>
        <v>69.07168831168832</v>
      </c>
      <c r="AB45" s="324">
        <f>R45*Inflation!$F$19*Inflation!$F$20*Inflation!$F$21*Inflation!$F$22</f>
        <v>70.38389610389612</v>
      </c>
      <c r="AC45" s="324">
        <f>S45*Inflation!$F$19*Inflation!$F$20*Inflation!$F$21*Inflation!$F$22*Inflation!$F$23</f>
        <v>71.65090909090911</v>
      </c>
      <c r="AD45" s="326">
        <f t="shared" si="4"/>
        <v>345.28000000000003</v>
      </c>
    </row>
    <row r="46" spans="1:30" ht="14.5">
      <c r="A46" s="44" t="s">
        <v>154</v>
      </c>
      <c r="B46" s="45" t="s">
        <v>150</v>
      </c>
      <c r="C46" s="50">
        <v>0</v>
      </c>
      <c r="D46" s="63">
        <v>12</v>
      </c>
      <c r="E46" s="65"/>
      <c r="F46" s="64" t="s">
        <v>223</v>
      </c>
      <c r="G46" s="386" t="s">
        <v>148</v>
      </c>
      <c r="H46" s="386" t="s">
        <v>180</v>
      </c>
      <c r="I46" s="148" t="s">
        <v>218</v>
      </c>
      <c r="J46" s="203">
        <v>0</v>
      </c>
      <c r="K46" s="255"/>
      <c r="L46" s="256"/>
      <c r="M46" s="256"/>
      <c r="N46" s="256"/>
      <c r="O46" s="256"/>
      <c r="P46" s="256"/>
      <c r="Q46" s="256"/>
      <c r="R46" s="256"/>
      <c r="S46" s="256"/>
      <c r="T46" s="257">
        <f t="shared" si="5"/>
        <v>0</v>
      </c>
      <c r="U46" s="323">
        <f>K46*Inflation!$F$19</f>
        <v>0</v>
      </c>
      <c r="V46" s="324">
        <f>L46*Inflation!$F$19</f>
        <v>0</v>
      </c>
      <c r="W46" s="324">
        <f>M46*Inflation!$F$19</f>
        <v>0</v>
      </c>
      <c r="X46" s="324">
        <f>N46*Inflation!$F$19*Inflation!$F$20</f>
        <v>0</v>
      </c>
      <c r="Y46" s="324">
        <f>O46*Inflation!$F$19*Inflation!$F$20</f>
        <v>0</v>
      </c>
      <c r="Z46" s="324">
        <f>P46*Inflation!$F$19*Inflation!$F$20</f>
        <v>0</v>
      </c>
      <c r="AA46" s="324">
        <f>Q46*Inflation!$F$19*Inflation!$F$20*Inflation!$F$21</f>
        <v>0</v>
      </c>
      <c r="AB46" s="324">
        <f>R46*Inflation!$F$19*Inflation!$F$20*Inflation!$F$21*Inflation!$F$22</f>
        <v>0</v>
      </c>
      <c r="AC46" s="324">
        <f>S46*Inflation!$F$19*Inflation!$F$20*Inflation!$F$21*Inflation!$F$22*Inflation!$F$23</f>
        <v>0</v>
      </c>
      <c r="AD46" s="326">
        <f t="shared" si="4"/>
        <v>0</v>
      </c>
    </row>
    <row r="47" spans="1:30" ht="14.5">
      <c r="A47" s="44" t="s">
        <v>150</v>
      </c>
      <c r="B47" s="45" t="s">
        <v>154</v>
      </c>
      <c r="C47" s="50">
        <v>0</v>
      </c>
      <c r="D47" s="63">
        <v>12</v>
      </c>
      <c r="E47" s="52"/>
      <c r="F47" s="64" t="s">
        <v>224</v>
      </c>
      <c r="G47" s="386" t="s">
        <v>148</v>
      </c>
      <c r="H47" s="386" t="s">
        <v>180</v>
      </c>
      <c r="I47" s="148">
        <v>45323</v>
      </c>
      <c r="J47" s="203">
        <v>200</v>
      </c>
      <c r="K47" s="255"/>
      <c r="L47" s="256"/>
      <c r="M47" s="256"/>
      <c r="N47" s="256"/>
      <c r="O47" s="256"/>
      <c r="P47" s="256"/>
      <c r="Q47" s="256"/>
      <c r="R47" s="256"/>
      <c r="S47" s="256"/>
      <c r="T47" s="257">
        <f t="shared" si="5"/>
        <v>0</v>
      </c>
      <c r="U47" s="323">
        <f>K47*Inflation!$F$19</f>
        <v>0</v>
      </c>
      <c r="V47" s="324">
        <f>L47*Inflation!$F$19</f>
        <v>0</v>
      </c>
      <c r="W47" s="324">
        <f>M47*Inflation!$F$19</f>
        <v>0</v>
      </c>
      <c r="X47" s="324">
        <f>N47*Inflation!$F$19*Inflation!$F$20</f>
        <v>0</v>
      </c>
      <c r="Y47" s="324">
        <f>O47*Inflation!$F$19*Inflation!$F$20</f>
        <v>0</v>
      </c>
      <c r="Z47" s="324">
        <f>P47*Inflation!$F$19*Inflation!$F$20</f>
        <v>0</v>
      </c>
      <c r="AA47" s="324">
        <f>Q47*Inflation!$F$19*Inflation!$F$20*Inflation!$F$21</f>
        <v>0</v>
      </c>
      <c r="AB47" s="324">
        <f>R47*Inflation!$F$19*Inflation!$F$20*Inflation!$F$21*Inflation!$F$22</f>
        <v>0</v>
      </c>
      <c r="AC47" s="324">
        <f>S47*Inflation!$F$19*Inflation!$F$20*Inflation!$F$21*Inflation!$F$22*Inflation!$F$23</f>
        <v>0</v>
      </c>
      <c r="AD47" s="326">
        <f t="shared" si="4"/>
        <v>0</v>
      </c>
    </row>
    <row r="48" spans="1:30" ht="14.5">
      <c r="A48" s="44" t="s">
        <v>150</v>
      </c>
      <c r="B48" s="45" t="s">
        <v>154</v>
      </c>
      <c r="C48" s="50">
        <v>0</v>
      </c>
      <c r="D48" s="63">
        <v>12</v>
      </c>
      <c r="E48" s="52"/>
      <c r="F48" s="64" t="s">
        <v>225</v>
      </c>
      <c r="G48" s="386" t="s">
        <v>148</v>
      </c>
      <c r="H48" s="386" t="s">
        <v>180</v>
      </c>
      <c r="I48" s="148">
        <v>45657</v>
      </c>
      <c r="J48" s="203">
        <v>964</v>
      </c>
      <c r="K48" s="255"/>
      <c r="L48" s="256"/>
      <c r="M48" s="256"/>
      <c r="N48" s="256"/>
      <c r="O48" s="256"/>
      <c r="P48" s="256"/>
      <c r="Q48" s="256"/>
      <c r="R48" s="256"/>
      <c r="S48" s="256"/>
      <c r="T48" s="257">
        <f t="shared" si="5"/>
        <v>0</v>
      </c>
      <c r="U48" s="323">
        <f>K48*Inflation!$F$19</f>
        <v>0</v>
      </c>
      <c r="V48" s="324">
        <f>L48*Inflation!$F$19</f>
        <v>0</v>
      </c>
      <c r="W48" s="324">
        <f>M48*Inflation!$F$19</f>
        <v>0</v>
      </c>
      <c r="X48" s="324">
        <f>N48*Inflation!$F$19*Inflation!$F$20</f>
        <v>0</v>
      </c>
      <c r="Y48" s="324">
        <f>O48*Inflation!$F$19*Inflation!$F$20</f>
        <v>0</v>
      </c>
      <c r="Z48" s="324">
        <f>P48*Inflation!$F$19*Inflation!$F$20</f>
        <v>0</v>
      </c>
      <c r="AA48" s="324">
        <f>Q48*Inflation!$F$19*Inflation!$F$20*Inflation!$F$21</f>
        <v>0</v>
      </c>
      <c r="AB48" s="324">
        <f>R48*Inflation!$F$19*Inflation!$F$20*Inflation!$F$21*Inflation!$F$22</f>
        <v>0</v>
      </c>
      <c r="AC48" s="324">
        <f>S48*Inflation!$F$19*Inflation!$F$20*Inflation!$F$21*Inflation!$F$22*Inflation!$F$23</f>
        <v>0</v>
      </c>
      <c r="AD48" s="326">
        <f t="shared" si="4"/>
        <v>0</v>
      </c>
    </row>
    <row r="49" spans="1:30" ht="14.5">
      <c r="A49" s="44" t="s">
        <v>150</v>
      </c>
      <c r="B49" s="45" t="s">
        <v>154</v>
      </c>
      <c r="C49" s="50">
        <v>0</v>
      </c>
      <c r="D49" s="63">
        <v>12</v>
      </c>
      <c r="E49" s="52"/>
      <c r="F49" s="64" t="s">
        <v>226</v>
      </c>
      <c r="G49" s="386" t="s">
        <v>148</v>
      </c>
      <c r="H49" s="386" t="s">
        <v>180</v>
      </c>
      <c r="I49" s="148">
        <v>45657</v>
      </c>
      <c r="J49" s="203">
        <v>830</v>
      </c>
      <c r="K49" s="255"/>
      <c r="L49" s="256"/>
      <c r="M49" s="256"/>
      <c r="N49" s="256"/>
      <c r="O49" s="256"/>
      <c r="P49" s="256"/>
      <c r="Q49" s="256"/>
      <c r="R49" s="256"/>
      <c r="S49" s="256"/>
      <c r="T49" s="257">
        <f t="shared" si="5"/>
        <v>0</v>
      </c>
      <c r="U49" s="323">
        <f>K49*Inflation!$F$19</f>
        <v>0</v>
      </c>
      <c r="V49" s="324">
        <f>L49*Inflation!$F$19</f>
        <v>0</v>
      </c>
      <c r="W49" s="324">
        <f>M49*Inflation!$F$19</f>
        <v>0</v>
      </c>
      <c r="X49" s="324">
        <f>N49*Inflation!$F$19*Inflation!$F$20</f>
        <v>0</v>
      </c>
      <c r="Y49" s="324">
        <f>O49*Inflation!$F$19*Inflation!$F$20</f>
        <v>0</v>
      </c>
      <c r="Z49" s="324">
        <f>P49*Inflation!$F$19*Inflation!$F$20</f>
        <v>0</v>
      </c>
      <c r="AA49" s="324">
        <f>Q49*Inflation!$F$19*Inflation!$F$20*Inflation!$F$21</f>
        <v>0</v>
      </c>
      <c r="AB49" s="324">
        <f>R49*Inflation!$F$19*Inflation!$F$20*Inflation!$F$21*Inflation!$F$22</f>
        <v>0</v>
      </c>
      <c r="AC49" s="324">
        <f>S49*Inflation!$F$19*Inflation!$F$20*Inflation!$F$21*Inflation!$F$22*Inflation!$F$23</f>
        <v>0</v>
      </c>
      <c r="AD49" s="326">
        <f t="shared" si="4"/>
        <v>0</v>
      </c>
    </row>
    <row r="50" spans="1:30" ht="14.5">
      <c r="A50" s="44" t="s">
        <v>154</v>
      </c>
      <c r="B50" s="45" t="s">
        <v>150</v>
      </c>
      <c r="C50" s="50">
        <v>0</v>
      </c>
      <c r="D50" s="63">
        <v>12</v>
      </c>
      <c r="E50" s="52"/>
      <c r="F50" s="64" t="s">
        <v>227</v>
      </c>
      <c r="G50" s="386" t="s">
        <v>148</v>
      </c>
      <c r="H50" s="386" t="s">
        <v>172</v>
      </c>
      <c r="I50" s="148" t="s">
        <v>228</v>
      </c>
      <c r="J50" s="203">
        <v>400</v>
      </c>
      <c r="K50" s="255"/>
      <c r="L50" s="256"/>
      <c r="M50" s="256"/>
      <c r="N50" s="256"/>
      <c r="O50" s="256"/>
      <c r="P50" s="256"/>
      <c r="Q50" s="256"/>
      <c r="R50" s="256"/>
      <c r="S50" s="256"/>
      <c r="T50" s="257">
        <f t="shared" si="5"/>
        <v>0</v>
      </c>
      <c r="U50" s="323">
        <f>K50*Inflation!$F$19</f>
        <v>0</v>
      </c>
      <c r="V50" s="324">
        <f>L50*Inflation!$F$19</f>
        <v>0</v>
      </c>
      <c r="W50" s="324">
        <f>M50*Inflation!$F$19</f>
        <v>0</v>
      </c>
      <c r="X50" s="324">
        <f>N50*Inflation!$F$19*Inflation!$F$20</f>
        <v>0</v>
      </c>
      <c r="Y50" s="324">
        <f>O50*Inflation!$F$19*Inflation!$F$20</f>
        <v>0</v>
      </c>
      <c r="Z50" s="324">
        <f>P50*Inflation!$F$19*Inflation!$F$20</f>
        <v>0</v>
      </c>
      <c r="AA50" s="324">
        <f>Q50*Inflation!$F$19*Inflation!$F$20*Inflation!$F$21</f>
        <v>0</v>
      </c>
      <c r="AB50" s="324">
        <f>R50*Inflation!$F$19*Inflation!$F$20*Inflation!$F$21*Inflation!$F$22</f>
        <v>0</v>
      </c>
      <c r="AC50" s="324">
        <f>S50*Inflation!$F$19*Inflation!$F$20*Inflation!$F$21*Inflation!$F$22*Inflation!$F$23</f>
        <v>0</v>
      </c>
      <c r="AD50" s="326">
        <f t="shared" si="4"/>
        <v>0</v>
      </c>
    </row>
    <row r="51" spans="1:30" ht="14.5">
      <c r="A51" s="44" t="s">
        <v>150</v>
      </c>
      <c r="B51" s="45" t="s">
        <v>154</v>
      </c>
      <c r="C51" s="50">
        <v>0</v>
      </c>
      <c r="D51" s="63">
        <v>12</v>
      </c>
      <c r="E51" s="52"/>
      <c r="F51" s="64" t="s">
        <v>229</v>
      </c>
      <c r="G51" s="386" t="s">
        <v>148</v>
      </c>
      <c r="H51" s="386" t="s">
        <v>180</v>
      </c>
      <c r="I51" s="148">
        <v>45078</v>
      </c>
      <c r="J51" s="203">
        <v>197</v>
      </c>
      <c r="K51" s="255"/>
      <c r="L51" s="256"/>
      <c r="M51" s="256"/>
      <c r="N51" s="256"/>
      <c r="O51" s="256"/>
      <c r="P51" s="256"/>
      <c r="Q51" s="256"/>
      <c r="R51" s="256"/>
      <c r="S51" s="256"/>
      <c r="T51" s="257">
        <f t="shared" si="5"/>
        <v>0</v>
      </c>
      <c r="U51" s="323">
        <f>K51*Inflation!$F$19</f>
        <v>0</v>
      </c>
      <c r="V51" s="324">
        <f>L51*Inflation!$F$19</f>
        <v>0</v>
      </c>
      <c r="W51" s="324">
        <f>M51*Inflation!$F$19</f>
        <v>0</v>
      </c>
      <c r="X51" s="324">
        <f>N51*Inflation!$F$19*Inflation!$F$20</f>
        <v>0</v>
      </c>
      <c r="Y51" s="324">
        <f>O51*Inflation!$F$19*Inflation!$F$20</f>
        <v>0</v>
      </c>
      <c r="Z51" s="324">
        <f>P51*Inflation!$F$19*Inflation!$F$20</f>
        <v>0</v>
      </c>
      <c r="AA51" s="324">
        <f>Q51*Inflation!$F$19*Inflation!$F$20*Inflation!$F$21</f>
        <v>0</v>
      </c>
      <c r="AB51" s="324">
        <f>R51*Inflation!$F$19*Inflation!$F$20*Inflation!$F$21*Inflation!$F$22</f>
        <v>0</v>
      </c>
      <c r="AC51" s="324">
        <f>S51*Inflation!$F$19*Inflation!$F$20*Inflation!$F$21*Inflation!$F$22*Inflation!$F$23</f>
        <v>0</v>
      </c>
      <c r="AD51" s="326">
        <f t="shared" si="4"/>
        <v>0</v>
      </c>
    </row>
    <row r="52" spans="1:30" ht="14.5">
      <c r="A52" s="44" t="s">
        <v>154</v>
      </c>
      <c r="B52" s="45" t="s">
        <v>154</v>
      </c>
      <c r="C52" s="50">
        <v>0</v>
      </c>
      <c r="D52" s="63">
        <v>12</v>
      </c>
      <c r="E52" s="52"/>
      <c r="F52" s="64" t="s">
        <v>230</v>
      </c>
      <c r="G52" s="386" t="s">
        <v>148</v>
      </c>
      <c r="H52" s="386" t="s">
        <v>180</v>
      </c>
      <c r="I52" s="148" t="s">
        <v>220</v>
      </c>
      <c r="J52" s="203">
        <v>0</v>
      </c>
      <c r="K52" s="255"/>
      <c r="L52" s="256"/>
      <c r="M52" s="256"/>
      <c r="N52" s="256"/>
      <c r="O52" s="256"/>
      <c r="P52" s="256"/>
      <c r="Q52" s="256"/>
      <c r="R52" s="256"/>
      <c r="S52" s="256"/>
      <c r="T52" s="257">
        <f t="shared" si="5"/>
        <v>0</v>
      </c>
      <c r="U52" s="323">
        <f>K52*Inflation!$F$19</f>
        <v>0</v>
      </c>
      <c r="V52" s="324">
        <f>L52*Inflation!$F$19</f>
        <v>0</v>
      </c>
      <c r="W52" s="324">
        <f>M52*Inflation!$F$19</f>
        <v>0</v>
      </c>
      <c r="X52" s="324">
        <f>N52*Inflation!$F$19*Inflation!$F$20</f>
        <v>0</v>
      </c>
      <c r="Y52" s="324">
        <f>O52*Inflation!$F$19*Inflation!$F$20</f>
        <v>0</v>
      </c>
      <c r="Z52" s="324">
        <f>P52*Inflation!$F$19*Inflation!$F$20</f>
        <v>0</v>
      </c>
      <c r="AA52" s="324">
        <f>Q52*Inflation!$F$19*Inflation!$F$20*Inflation!$F$21</f>
        <v>0</v>
      </c>
      <c r="AB52" s="324">
        <f>R52*Inflation!$F$19*Inflation!$F$20*Inflation!$F$21*Inflation!$F$22</f>
        <v>0</v>
      </c>
      <c r="AC52" s="324">
        <f>S52*Inflation!$F$19*Inflation!$F$20*Inflation!$F$21*Inflation!$F$22*Inflation!$F$23</f>
        <v>0</v>
      </c>
      <c r="AD52" s="326">
        <f t="shared" si="4"/>
        <v>0</v>
      </c>
    </row>
    <row r="53" spans="1:30" ht="14.5">
      <c r="A53" s="44" t="s">
        <v>150</v>
      </c>
      <c r="B53" s="45" t="s">
        <v>154</v>
      </c>
      <c r="C53" s="50">
        <v>0</v>
      </c>
      <c r="D53" s="63">
        <v>12</v>
      </c>
      <c r="E53" s="52"/>
      <c r="F53" s="64" t="s">
        <v>231</v>
      </c>
      <c r="G53" s="386" t="s">
        <v>148</v>
      </c>
      <c r="H53" s="386" t="s">
        <v>180</v>
      </c>
      <c r="I53" s="148">
        <v>45078</v>
      </c>
      <c r="J53" s="203">
        <v>0</v>
      </c>
      <c r="K53" s="255"/>
      <c r="L53" s="256"/>
      <c r="M53" s="256"/>
      <c r="N53" s="256"/>
      <c r="O53" s="256"/>
      <c r="P53" s="256"/>
      <c r="Q53" s="256"/>
      <c r="R53" s="256"/>
      <c r="S53" s="256"/>
      <c r="T53" s="257">
        <f t="shared" si="5"/>
        <v>0</v>
      </c>
      <c r="U53" s="323">
        <f>K53*Inflation!$F$19</f>
        <v>0</v>
      </c>
      <c r="V53" s="324">
        <f>L53*Inflation!$F$19</f>
        <v>0</v>
      </c>
      <c r="W53" s="324">
        <f>M53*Inflation!$F$19</f>
        <v>0</v>
      </c>
      <c r="X53" s="324">
        <f>N53*Inflation!$F$19*Inflation!$F$20</f>
        <v>0</v>
      </c>
      <c r="Y53" s="324">
        <f>O53*Inflation!$F$19*Inflation!$F$20</f>
        <v>0</v>
      </c>
      <c r="Z53" s="324">
        <f>P53*Inflation!$F$19*Inflation!$F$20</f>
        <v>0</v>
      </c>
      <c r="AA53" s="324">
        <f>Q53*Inflation!$F$19*Inflation!$F$20*Inflation!$F$21</f>
        <v>0</v>
      </c>
      <c r="AB53" s="324">
        <f>R53*Inflation!$F$19*Inflation!$F$20*Inflation!$F$21*Inflation!$F$22</f>
        <v>0</v>
      </c>
      <c r="AC53" s="324">
        <f>S53*Inflation!$F$19*Inflation!$F$20*Inflation!$F$21*Inflation!$F$22*Inflation!$F$23</f>
        <v>0</v>
      </c>
      <c r="AD53" s="326">
        <f t="shared" si="4"/>
        <v>0</v>
      </c>
    </row>
    <row r="54" spans="1:30" ht="14.5">
      <c r="A54" s="44" t="s">
        <v>150</v>
      </c>
      <c r="B54" s="45" t="s">
        <v>150</v>
      </c>
      <c r="C54" s="50">
        <v>859</v>
      </c>
      <c r="D54" s="63">
        <v>12</v>
      </c>
      <c r="E54" s="52"/>
      <c r="F54" s="64" t="s">
        <v>232</v>
      </c>
      <c r="G54" s="386" t="s">
        <v>148</v>
      </c>
      <c r="H54" s="386" t="s">
        <v>180</v>
      </c>
      <c r="I54" s="148">
        <v>46722</v>
      </c>
      <c r="J54" s="203">
        <v>0</v>
      </c>
      <c r="K54" s="255"/>
      <c r="L54" s="256"/>
      <c r="M54" s="256"/>
      <c r="N54" s="256"/>
      <c r="O54" s="256"/>
      <c r="P54" s="256"/>
      <c r="Q54" s="256">
        <v>733</v>
      </c>
      <c r="R54" s="256"/>
      <c r="S54" s="256"/>
      <c r="T54" s="257">
        <f t="shared" si="5"/>
        <v>733</v>
      </c>
      <c r="U54" s="323">
        <f>K54*Inflation!$F$19</f>
        <v>0</v>
      </c>
      <c r="V54" s="324">
        <f>L54*Inflation!$F$19</f>
        <v>0</v>
      </c>
      <c r="W54" s="324">
        <f>M54*Inflation!$F$19</f>
        <v>0</v>
      </c>
      <c r="X54" s="324">
        <f>N54*Inflation!$F$19*Inflation!$F$20</f>
        <v>0</v>
      </c>
      <c r="Y54" s="324">
        <f>O54*Inflation!$F$19*Inflation!$F$20</f>
        <v>0</v>
      </c>
      <c r="Z54" s="324">
        <f>P54*Inflation!$F$19*Inflation!$F$20</f>
        <v>0</v>
      </c>
      <c r="AA54" s="324">
        <f>Q54*Inflation!$F$19*Inflation!$F$20*Inflation!$F$21</f>
        <v>778.91611588411604</v>
      </c>
      <c r="AB54" s="324">
        <f>R54*Inflation!$F$19*Inflation!$F$20*Inflation!$F$21*Inflation!$F$22</f>
        <v>0</v>
      </c>
      <c r="AC54" s="324">
        <f>S54*Inflation!$F$19*Inflation!$F$20*Inflation!$F$21*Inflation!$F$22*Inflation!$F$23</f>
        <v>0</v>
      </c>
      <c r="AD54" s="326">
        <f t="shared" si="4"/>
        <v>778.91611588411604</v>
      </c>
    </row>
    <row r="55" spans="1:30" ht="14.5">
      <c r="A55" s="44" t="s">
        <v>150</v>
      </c>
      <c r="B55" s="45" t="s">
        <v>154</v>
      </c>
      <c r="C55" s="50">
        <v>0</v>
      </c>
      <c r="D55" s="63">
        <v>12</v>
      </c>
      <c r="E55" s="66"/>
      <c r="F55" s="64" t="s">
        <v>233</v>
      </c>
      <c r="G55" s="386" t="s">
        <v>148</v>
      </c>
      <c r="H55" s="386" t="s">
        <v>180</v>
      </c>
      <c r="I55" s="148">
        <v>45473</v>
      </c>
      <c r="J55" s="203">
        <v>5478</v>
      </c>
      <c r="K55" s="255"/>
      <c r="L55" s="256"/>
      <c r="M55" s="256"/>
      <c r="N55" s="256"/>
      <c r="O55" s="256"/>
      <c r="P55" s="256"/>
      <c r="Q55" s="256"/>
      <c r="R55" s="256"/>
      <c r="S55" s="256"/>
      <c r="T55" s="257">
        <f t="shared" si="5"/>
        <v>0</v>
      </c>
      <c r="U55" s="323">
        <f>K55*Inflation!$F$19</f>
        <v>0</v>
      </c>
      <c r="V55" s="324">
        <f>L55*Inflation!$F$19</f>
        <v>0</v>
      </c>
      <c r="W55" s="324">
        <f>M55*Inflation!$F$19</f>
        <v>0</v>
      </c>
      <c r="X55" s="324">
        <f>N55*Inflation!$F$19*Inflation!$F$20</f>
        <v>0</v>
      </c>
      <c r="Y55" s="324">
        <f>O55*Inflation!$F$19*Inflation!$F$20</f>
        <v>0</v>
      </c>
      <c r="Z55" s="324">
        <f>P55*Inflation!$F$19*Inflation!$F$20</f>
        <v>0</v>
      </c>
      <c r="AA55" s="324">
        <f>Q55*Inflation!$F$19*Inflation!$F$20*Inflation!$F$21</f>
        <v>0</v>
      </c>
      <c r="AB55" s="324">
        <f>R55*Inflation!$F$19*Inflation!$F$20*Inflation!$F$21*Inflation!$F$22</f>
        <v>0</v>
      </c>
      <c r="AC55" s="324">
        <f>S55*Inflation!$F$19*Inflation!$F$20*Inflation!$F$21*Inflation!$F$22*Inflation!$F$23</f>
        <v>0</v>
      </c>
      <c r="AD55" s="326">
        <f t="shared" si="4"/>
        <v>0</v>
      </c>
    </row>
    <row r="56" spans="1:30" ht="14.5">
      <c r="A56" s="44" t="s">
        <v>150</v>
      </c>
      <c r="B56" s="45" t="s">
        <v>154</v>
      </c>
      <c r="C56" s="50">
        <v>0</v>
      </c>
      <c r="D56" s="63">
        <v>12</v>
      </c>
      <c r="E56" s="66"/>
      <c r="F56" s="64" t="s">
        <v>234</v>
      </c>
      <c r="G56" s="386" t="s">
        <v>148</v>
      </c>
      <c r="H56" s="386" t="s">
        <v>180</v>
      </c>
      <c r="I56" s="148">
        <v>45473</v>
      </c>
      <c r="J56" s="203">
        <v>10524</v>
      </c>
      <c r="K56" s="255"/>
      <c r="L56" s="256"/>
      <c r="M56" s="256"/>
      <c r="N56" s="256"/>
      <c r="O56" s="256"/>
      <c r="P56" s="256"/>
      <c r="Q56" s="256"/>
      <c r="R56" s="256"/>
      <c r="S56" s="256"/>
      <c r="T56" s="257">
        <f t="shared" si="5"/>
        <v>0</v>
      </c>
      <c r="U56" s="323">
        <f>K56*Inflation!$F$19</f>
        <v>0</v>
      </c>
      <c r="V56" s="324">
        <f>L56*Inflation!$F$19</f>
        <v>0</v>
      </c>
      <c r="W56" s="324">
        <f>M56*Inflation!$F$19</f>
        <v>0</v>
      </c>
      <c r="X56" s="324">
        <f>N56*Inflation!$F$19*Inflation!$F$20</f>
        <v>0</v>
      </c>
      <c r="Y56" s="324">
        <f>O56*Inflation!$F$19*Inflation!$F$20</f>
        <v>0</v>
      </c>
      <c r="Z56" s="324">
        <f>P56*Inflation!$F$19*Inflation!$F$20</f>
        <v>0</v>
      </c>
      <c r="AA56" s="324">
        <f>Q56*Inflation!$F$19*Inflation!$F$20*Inflation!$F$21</f>
        <v>0</v>
      </c>
      <c r="AB56" s="324">
        <f>R56*Inflation!$F$19*Inflation!$F$20*Inflation!$F$21*Inflation!$F$22</f>
        <v>0</v>
      </c>
      <c r="AC56" s="324">
        <f>S56*Inflation!$F$19*Inflation!$F$20*Inflation!$F$21*Inflation!$F$22*Inflation!$F$23</f>
        <v>0</v>
      </c>
      <c r="AD56" s="326">
        <f t="shared" si="4"/>
        <v>0</v>
      </c>
    </row>
    <row r="57" spans="1:30" ht="14.5">
      <c r="A57" s="44" t="s">
        <v>150</v>
      </c>
      <c r="B57" s="45" t="s">
        <v>150</v>
      </c>
      <c r="C57" s="50">
        <v>18968</v>
      </c>
      <c r="D57" s="63">
        <v>12</v>
      </c>
      <c r="E57" s="66"/>
      <c r="F57" s="64" t="s">
        <v>235</v>
      </c>
      <c r="G57" s="386" t="s">
        <v>148</v>
      </c>
      <c r="H57" s="386" t="s">
        <v>180</v>
      </c>
      <c r="I57" s="148">
        <v>46174</v>
      </c>
      <c r="J57" s="203">
        <v>5224</v>
      </c>
      <c r="K57" s="255">
        <v>1251</v>
      </c>
      <c r="L57" s="256">
        <v>1200</v>
      </c>
      <c r="M57" s="256">
        <v>2451</v>
      </c>
      <c r="N57" s="256">
        <v>1500</v>
      </c>
      <c r="O57" s="256">
        <v>500</v>
      </c>
      <c r="P57" s="256">
        <v>2000</v>
      </c>
      <c r="Q57" s="256"/>
      <c r="R57" s="256"/>
      <c r="S57" s="256"/>
      <c r="T57" s="257">
        <f t="shared" si="5"/>
        <v>4451</v>
      </c>
      <c r="U57" s="323">
        <f>K57*Inflation!$F$19</f>
        <v>1277.7446553446553</v>
      </c>
      <c r="V57" s="324">
        <f>L57*Inflation!$F$19</f>
        <v>1225.6543456543457</v>
      </c>
      <c r="W57" s="324">
        <f>M57*Inflation!$F$19</f>
        <v>2503.3990009990007</v>
      </c>
      <c r="X57" s="324">
        <f>N57*Inflation!$F$19*Inflation!$F$20</f>
        <v>1564.2437562437563</v>
      </c>
      <c r="Y57" s="324">
        <f>O57*Inflation!$F$19*Inflation!$F$20</f>
        <v>521.41458541458553</v>
      </c>
      <c r="Z57" s="324">
        <f>P57*Inflation!$F$19*Inflation!$F$20</f>
        <v>2085.6583416583421</v>
      </c>
      <c r="AA57" s="324">
        <f>Q57*Inflation!$F$19*Inflation!$F$20*Inflation!$F$21</f>
        <v>0</v>
      </c>
      <c r="AB57" s="324">
        <f>R57*Inflation!$F$19*Inflation!$F$20*Inflation!$F$21*Inflation!$F$22</f>
        <v>0</v>
      </c>
      <c r="AC57" s="324">
        <f>S57*Inflation!$F$19*Inflation!$F$20*Inflation!$F$21*Inflation!$F$22*Inflation!$F$23</f>
        <v>0</v>
      </c>
      <c r="AD57" s="326">
        <f t="shared" si="4"/>
        <v>4589.0573426573428</v>
      </c>
    </row>
    <row r="58" spans="1:30" ht="14.5">
      <c r="A58" s="44" t="s">
        <v>150</v>
      </c>
      <c r="B58" s="45" t="s">
        <v>150</v>
      </c>
      <c r="C58" s="50">
        <v>32904</v>
      </c>
      <c r="D58" s="63">
        <v>12</v>
      </c>
      <c r="E58" s="66"/>
      <c r="F58" s="64" t="s">
        <v>236</v>
      </c>
      <c r="G58" s="386" t="s">
        <v>148</v>
      </c>
      <c r="H58" s="386" t="s">
        <v>180</v>
      </c>
      <c r="I58" s="148">
        <v>46905</v>
      </c>
      <c r="J58" s="203">
        <v>250</v>
      </c>
      <c r="K58" s="255"/>
      <c r="L58" s="256">
        <v>250</v>
      </c>
      <c r="M58" s="256">
        <v>250</v>
      </c>
      <c r="N58" s="256">
        <v>675</v>
      </c>
      <c r="O58" s="256">
        <v>675</v>
      </c>
      <c r="P58" s="256">
        <v>1350</v>
      </c>
      <c r="Q58" s="256">
        <v>1349</v>
      </c>
      <c r="R58" s="256">
        <v>365</v>
      </c>
      <c r="S58" s="256"/>
      <c r="T58" s="257">
        <f t="shared" si="5"/>
        <v>3314</v>
      </c>
      <c r="U58" s="323">
        <f>K58*Inflation!$F$19</f>
        <v>0</v>
      </c>
      <c r="V58" s="324">
        <f>L58*Inflation!$F$19</f>
        <v>255.34465534465534</v>
      </c>
      <c r="W58" s="324">
        <f>M58*Inflation!$F$19</f>
        <v>255.34465534465534</v>
      </c>
      <c r="X58" s="324">
        <f>N58*Inflation!$F$19*Inflation!$F$20</f>
        <v>703.9096903096904</v>
      </c>
      <c r="Y58" s="324">
        <f>O58*Inflation!$F$19*Inflation!$F$20</f>
        <v>703.9096903096904</v>
      </c>
      <c r="Z58" s="324">
        <f>P58*Inflation!$F$19*Inflation!$F$20</f>
        <v>1407.8193806193808</v>
      </c>
      <c r="AA58" s="324">
        <f>Q58*Inflation!$F$19*Inflation!$F$20*Inflation!$F$21</f>
        <v>1433.5031928071928</v>
      </c>
      <c r="AB58" s="324">
        <f>R58*Inflation!$F$19*Inflation!$F$20*Inflation!$F$21*Inflation!$F$22</f>
        <v>395.2326473526474</v>
      </c>
      <c r="AC58" s="324">
        <f>S58*Inflation!$F$19*Inflation!$F$20*Inflation!$F$21*Inflation!$F$22*Inflation!$F$23</f>
        <v>0</v>
      </c>
      <c r="AD58" s="326">
        <f t="shared" si="4"/>
        <v>3491.8998761238763</v>
      </c>
    </row>
    <row r="59" spans="1:30" ht="14.5">
      <c r="A59" s="44" t="s">
        <v>150</v>
      </c>
      <c r="B59" s="45" t="s">
        <v>154</v>
      </c>
      <c r="C59" s="50">
        <v>0</v>
      </c>
      <c r="D59" s="63">
        <v>12</v>
      </c>
      <c r="E59" s="66"/>
      <c r="F59" s="64" t="s">
        <v>237</v>
      </c>
      <c r="G59" s="386" t="s">
        <v>148</v>
      </c>
      <c r="H59" s="386" t="s">
        <v>180</v>
      </c>
      <c r="I59" s="148">
        <v>45992</v>
      </c>
      <c r="J59" s="203">
        <v>0</v>
      </c>
      <c r="K59" s="255">
        <v>175</v>
      </c>
      <c r="L59" s="256">
        <v>184</v>
      </c>
      <c r="M59" s="256">
        <v>359</v>
      </c>
      <c r="N59" s="256"/>
      <c r="O59" s="256"/>
      <c r="P59" s="256"/>
      <c r="Q59" s="256"/>
      <c r="R59" s="256"/>
      <c r="S59" s="256"/>
      <c r="T59" s="257">
        <f t="shared" si="5"/>
        <v>359</v>
      </c>
      <c r="U59" s="323">
        <f>K59*Inflation!$F$19</f>
        <v>178.74125874125875</v>
      </c>
      <c r="V59" s="324">
        <f>L59*Inflation!$F$19</f>
        <v>187.93366633366634</v>
      </c>
      <c r="W59" s="324">
        <f>M59*Inflation!$F$19</f>
        <v>366.67492507492506</v>
      </c>
      <c r="X59" s="324">
        <f>N59*Inflation!$F$19*Inflation!$F$20</f>
        <v>0</v>
      </c>
      <c r="Y59" s="324">
        <f>O59*Inflation!$F$19*Inflation!$F$20</f>
        <v>0</v>
      </c>
      <c r="Z59" s="324">
        <f>P59*Inflation!$F$19*Inflation!$F$20</f>
        <v>0</v>
      </c>
      <c r="AA59" s="324">
        <f>Q59*Inflation!$F$19*Inflation!$F$20*Inflation!$F$21</f>
        <v>0</v>
      </c>
      <c r="AB59" s="324">
        <f>R59*Inflation!$F$19*Inflation!$F$20*Inflation!$F$21*Inflation!$F$22</f>
        <v>0</v>
      </c>
      <c r="AC59" s="324">
        <f>S59*Inflation!$F$19*Inflation!$F$20*Inflation!$F$21*Inflation!$F$22*Inflation!$F$23</f>
        <v>0</v>
      </c>
      <c r="AD59" s="326">
        <f t="shared" si="4"/>
        <v>366.67492507492506</v>
      </c>
    </row>
    <row r="60" spans="1:30" ht="14.5">
      <c r="A60" s="44" t="s">
        <v>150</v>
      </c>
      <c r="B60" s="45" t="s">
        <v>150</v>
      </c>
      <c r="C60" s="50">
        <v>37600</v>
      </c>
      <c r="D60" s="63">
        <v>12</v>
      </c>
      <c r="E60" s="66"/>
      <c r="F60" s="64" t="s">
        <v>238</v>
      </c>
      <c r="G60" s="386" t="s">
        <v>148</v>
      </c>
      <c r="H60" s="386" t="s">
        <v>180</v>
      </c>
      <c r="I60" s="148">
        <v>47818</v>
      </c>
      <c r="J60" s="203">
        <v>600</v>
      </c>
      <c r="K60" s="255"/>
      <c r="L60" s="256"/>
      <c r="M60" s="256"/>
      <c r="N60" s="256"/>
      <c r="O60" s="256"/>
      <c r="P60" s="256"/>
      <c r="Q60" s="256">
        <v>500</v>
      </c>
      <c r="R60" s="256">
        <v>1800</v>
      </c>
      <c r="S60" s="256">
        <v>1800</v>
      </c>
      <c r="T60" s="257">
        <f t="shared" si="5"/>
        <v>4100</v>
      </c>
      <c r="U60" s="323">
        <f>K60*Inflation!$F$19</f>
        <v>0</v>
      </c>
      <c r="V60" s="324">
        <f>L60*Inflation!$F$19</f>
        <v>0</v>
      </c>
      <c r="W60" s="324">
        <f>M60*Inflation!$F$19</f>
        <v>0</v>
      </c>
      <c r="X60" s="324">
        <f>N60*Inflation!$F$19*Inflation!$F$20</f>
        <v>0</v>
      </c>
      <c r="Y60" s="324">
        <f>O60*Inflation!$F$19*Inflation!$F$20</f>
        <v>0</v>
      </c>
      <c r="Z60" s="324">
        <f>P60*Inflation!$F$19*Inflation!$F$20</f>
        <v>0</v>
      </c>
      <c r="AA60" s="324">
        <f>Q60*Inflation!$F$19*Inflation!$F$20*Inflation!$F$21</f>
        <v>531.32067932067946</v>
      </c>
      <c r="AB60" s="324">
        <f>R60*Inflation!$F$19*Inflation!$F$20*Inflation!$F$21*Inflation!$F$22</f>
        <v>1949.0925074925078</v>
      </c>
      <c r="AC60" s="324">
        <f>S60*Inflation!$F$19*Inflation!$F$20*Inflation!$F$21*Inflation!$F$22*Inflation!$F$23</f>
        <v>1984.1790209790213</v>
      </c>
      <c r="AD60" s="326">
        <f t="shared" si="4"/>
        <v>4464.5922077922087</v>
      </c>
    </row>
    <row r="61" spans="1:30" ht="14.5">
      <c r="A61" s="44" t="s">
        <v>150</v>
      </c>
      <c r="B61" s="45" t="s">
        <v>154</v>
      </c>
      <c r="C61" s="50">
        <v>0</v>
      </c>
      <c r="D61" s="63">
        <v>12</v>
      </c>
      <c r="E61" s="66"/>
      <c r="F61" s="64" t="s">
        <v>239</v>
      </c>
      <c r="G61" s="386" t="s">
        <v>148</v>
      </c>
      <c r="H61" s="386" t="s">
        <v>180</v>
      </c>
      <c r="I61" s="148">
        <v>45992</v>
      </c>
      <c r="J61" s="203">
        <v>0</v>
      </c>
      <c r="K61" s="255">
        <v>745</v>
      </c>
      <c r="L61" s="256">
        <v>745</v>
      </c>
      <c r="M61" s="256">
        <v>1490</v>
      </c>
      <c r="N61" s="256"/>
      <c r="O61" s="256"/>
      <c r="P61" s="256"/>
      <c r="Q61" s="256"/>
      <c r="R61" s="256"/>
      <c r="S61" s="256"/>
      <c r="T61" s="257">
        <f t="shared" si="5"/>
        <v>1490</v>
      </c>
      <c r="U61" s="323">
        <f>K61*Inflation!$F$19</f>
        <v>760.92707292707291</v>
      </c>
      <c r="V61" s="324">
        <f>L61*Inflation!$F$19</f>
        <v>760.92707292707291</v>
      </c>
      <c r="W61" s="324">
        <f>M61*Inflation!$F$19</f>
        <v>1521.8541458541458</v>
      </c>
      <c r="X61" s="324">
        <f>N61*Inflation!$F$19*Inflation!$F$20</f>
        <v>0</v>
      </c>
      <c r="Y61" s="324">
        <f>O61*Inflation!$F$19*Inflation!$F$20</f>
        <v>0</v>
      </c>
      <c r="Z61" s="324">
        <f>P61*Inflation!$F$19*Inflation!$F$20</f>
        <v>0</v>
      </c>
      <c r="AA61" s="324">
        <f>Q61*Inflation!$F$19*Inflation!$F$20*Inflation!$F$21</f>
        <v>0</v>
      </c>
      <c r="AB61" s="324">
        <f>R61*Inflation!$F$19*Inflation!$F$20*Inflation!$F$21*Inflation!$F$22</f>
        <v>0</v>
      </c>
      <c r="AC61" s="324">
        <f>S61*Inflation!$F$19*Inflation!$F$20*Inflation!$F$21*Inflation!$F$22*Inflation!$F$23</f>
        <v>0</v>
      </c>
      <c r="AD61" s="326">
        <f t="shared" si="4"/>
        <v>1521.8541458541458</v>
      </c>
    </row>
    <row r="62" spans="1:30" ht="14.5">
      <c r="A62" s="44" t="s">
        <v>150</v>
      </c>
      <c r="B62" s="45" t="s">
        <v>154</v>
      </c>
      <c r="C62" s="50">
        <v>0</v>
      </c>
      <c r="D62" s="63">
        <v>12</v>
      </c>
      <c r="E62" s="66"/>
      <c r="F62" s="64" t="s">
        <v>240</v>
      </c>
      <c r="G62" s="386" t="s">
        <v>148</v>
      </c>
      <c r="H62" s="386" t="s">
        <v>180</v>
      </c>
      <c r="I62" s="148">
        <v>45992</v>
      </c>
      <c r="J62" s="203">
        <v>0</v>
      </c>
      <c r="K62" s="255"/>
      <c r="L62" s="256">
        <v>593</v>
      </c>
      <c r="M62" s="256">
        <v>593</v>
      </c>
      <c r="N62" s="256"/>
      <c r="O62" s="256"/>
      <c r="P62" s="256"/>
      <c r="Q62" s="256"/>
      <c r="R62" s="256"/>
      <c r="S62" s="256"/>
      <c r="T62" s="257">
        <f t="shared" si="5"/>
        <v>593</v>
      </c>
      <c r="U62" s="323">
        <f>K62*Inflation!$F$19</f>
        <v>0</v>
      </c>
      <c r="V62" s="324">
        <f>L62*Inflation!$F$19</f>
        <v>605.67752247752242</v>
      </c>
      <c r="W62" s="324">
        <f>M62*Inflation!$F$19</f>
        <v>605.67752247752242</v>
      </c>
      <c r="X62" s="324">
        <f>N62*Inflation!$F$19*Inflation!$F$20</f>
        <v>0</v>
      </c>
      <c r="Y62" s="324">
        <f>O62*Inflation!$F$19*Inflation!$F$20</f>
        <v>0</v>
      </c>
      <c r="Z62" s="324">
        <f>P62*Inflation!$F$19*Inflation!$F$20</f>
        <v>0</v>
      </c>
      <c r="AA62" s="324">
        <f>Q62*Inflation!$F$19*Inflation!$F$20*Inflation!$F$21</f>
        <v>0</v>
      </c>
      <c r="AB62" s="324">
        <f>R62*Inflation!$F$19*Inflation!$F$20*Inflation!$F$21*Inflation!$F$22</f>
        <v>0</v>
      </c>
      <c r="AC62" s="324">
        <f>S62*Inflation!$F$19*Inflation!$F$20*Inflation!$F$21*Inflation!$F$22*Inflation!$F$23</f>
        <v>0</v>
      </c>
      <c r="AD62" s="326">
        <f t="shared" si="4"/>
        <v>605.67752247752242</v>
      </c>
    </row>
    <row r="63" spans="1:30" ht="14.5">
      <c r="A63" s="44" t="s">
        <v>154</v>
      </c>
      <c r="B63" s="45" t="s">
        <v>150</v>
      </c>
      <c r="C63" s="50">
        <v>0</v>
      </c>
      <c r="D63" s="63">
        <v>12</v>
      </c>
      <c r="E63" s="66"/>
      <c r="F63" s="64" t="s">
        <v>241</v>
      </c>
      <c r="G63" s="386" t="s">
        <v>148</v>
      </c>
      <c r="H63" s="386" t="s">
        <v>180</v>
      </c>
      <c r="I63" s="148" t="s">
        <v>220</v>
      </c>
      <c r="J63" s="203">
        <v>0</v>
      </c>
      <c r="K63" s="255"/>
      <c r="L63" s="256"/>
      <c r="M63" s="256">
        <v>0</v>
      </c>
      <c r="N63" s="256"/>
      <c r="O63" s="256"/>
      <c r="P63" s="256"/>
      <c r="Q63" s="256"/>
      <c r="R63" s="256"/>
      <c r="S63" s="256">
        <v>495</v>
      </c>
      <c r="T63" s="257">
        <f t="shared" si="5"/>
        <v>495</v>
      </c>
      <c r="U63" s="323">
        <f>K63*Inflation!$F$19</f>
        <v>0</v>
      </c>
      <c r="V63" s="324">
        <f>L63*Inflation!$F$19</f>
        <v>0</v>
      </c>
      <c r="W63" s="324">
        <f>M63*Inflation!$F$19</f>
        <v>0</v>
      </c>
      <c r="X63" s="324">
        <f>N63*Inflation!$F$19*Inflation!$F$20</f>
        <v>0</v>
      </c>
      <c r="Y63" s="324">
        <f>O63*Inflation!$F$19*Inflation!$F$20</f>
        <v>0</v>
      </c>
      <c r="Z63" s="324">
        <f>P63*Inflation!$F$19*Inflation!$F$20</f>
        <v>0</v>
      </c>
      <c r="AA63" s="324">
        <f>Q63*Inflation!$F$19*Inflation!$F$20*Inflation!$F$21</f>
        <v>0</v>
      </c>
      <c r="AB63" s="324">
        <f>R63*Inflation!$F$19*Inflation!$F$20*Inflation!$F$21*Inflation!$F$22</f>
        <v>0</v>
      </c>
      <c r="AC63" s="324">
        <f>S63*Inflation!$F$19*Inflation!$F$20*Inflation!$F$21*Inflation!$F$22*Inflation!$F$23</f>
        <v>545.64923076923083</v>
      </c>
      <c r="AD63" s="326">
        <f t="shared" si="4"/>
        <v>545.64923076923083</v>
      </c>
    </row>
    <row r="64" spans="1:30" ht="14.5">
      <c r="A64" s="44" t="s">
        <v>150</v>
      </c>
      <c r="B64" s="45" t="s">
        <v>150</v>
      </c>
      <c r="C64" s="50">
        <v>7733</v>
      </c>
      <c r="D64" s="63">
        <v>12</v>
      </c>
      <c r="E64" s="66"/>
      <c r="F64" s="64" t="s">
        <v>242</v>
      </c>
      <c r="G64" s="386" t="s">
        <v>148</v>
      </c>
      <c r="H64" s="386" t="s">
        <v>180</v>
      </c>
      <c r="I64" s="148">
        <v>46447</v>
      </c>
      <c r="J64" s="203">
        <v>250</v>
      </c>
      <c r="K64" s="255"/>
      <c r="L64" s="256"/>
      <c r="M64" s="256"/>
      <c r="N64" s="256">
        <v>94</v>
      </c>
      <c r="O64" s="256">
        <v>93</v>
      </c>
      <c r="P64" s="256">
        <v>187</v>
      </c>
      <c r="Q64" s="256">
        <v>900</v>
      </c>
      <c r="R64" s="256"/>
      <c r="S64" s="256"/>
      <c r="T64" s="257">
        <f t="shared" si="5"/>
        <v>1087</v>
      </c>
      <c r="U64" s="323">
        <f>K64*Inflation!$F$19</f>
        <v>0</v>
      </c>
      <c r="V64" s="324">
        <f>L64*Inflation!$F$19</f>
        <v>0</v>
      </c>
      <c r="W64" s="324">
        <f>M64*Inflation!$F$19</f>
        <v>0</v>
      </c>
      <c r="X64" s="324">
        <f>N64*Inflation!$F$19*Inflation!$F$20</f>
        <v>98.025942057942061</v>
      </c>
      <c r="Y64" s="324">
        <f>O64*Inflation!$F$19*Inflation!$F$20</f>
        <v>96.983112887112895</v>
      </c>
      <c r="Z64" s="324">
        <f>P64*Inflation!$F$19*Inflation!$F$20</f>
        <v>195.00905494505497</v>
      </c>
      <c r="AA64" s="324">
        <f>Q64*Inflation!$F$19*Inflation!$F$20*Inflation!$F$21</f>
        <v>956.37722277722287</v>
      </c>
      <c r="AB64" s="324">
        <f>R64*Inflation!$F$19*Inflation!$F$20*Inflation!$F$21*Inflation!$F$22</f>
        <v>0</v>
      </c>
      <c r="AC64" s="324">
        <f>S64*Inflation!$F$19*Inflation!$F$20*Inflation!$F$21*Inflation!$F$22*Inflation!$F$23</f>
        <v>0</v>
      </c>
      <c r="AD64" s="326">
        <f t="shared" si="4"/>
        <v>1151.3862777222778</v>
      </c>
    </row>
    <row r="65" spans="1:30" ht="14.5">
      <c r="A65" s="44" t="s">
        <v>150</v>
      </c>
      <c r="B65" s="45" t="s">
        <v>150</v>
      </c>
      <c r="C65" s="50">
        <v>23356</v>
      </c>
      <c r="D65" s="137">
        <v>12</v>
      </c>
      <c r="E65" s="138"/>
      <c r="F65" s="67" t="s">
        <v>243</v>
      </c>
      <c r="G65" s="390" t="s">
        <v>149</v>
      </c>
      <c r="H65" s="390" t="s">
        <v>180</v>
      </c>
      <c r="I65" s="151">
        <v>47270</v>
      </c>
      <c r="J65" s="205">
        <v>250</v>
      </c>
      <c r="K65" s="157"/>
      <c r="L65" s="139"/>
      <c r="M65" s="139"/>
      <c r="N65" s="139"/>
      <c r="O65" s="139"/>
      <c r="P65" s="139"/>
      <c r="Q65" s="139"/>
      <c r="R65" s="139">
        <v>1200</v>
      </c>
      <c r="S65" s="139">
        <v>741</v>
      </c>
      <c r="T65" s="158">
        <f t="shared" si="5"/>
        <v>1941</v>
      </c>
      <c r="U65" s="143">
        <f>K65*Inflation!$F$19</f>
        <v>0</v>
      </c>
      <c r="V65" s="141">
        <f>L65*Inflation!$F$19</f>
        <v>0</v>
      </c>
      <c r="W65" s="141">
        <f>M65*Inflation!$F$19</f>
        <v>0</v>
      </c>
      <c r="X65" s="141">
        <f>N65*Inflation!$F$19*Inflation!$F$20</f>
        <v>0</v>
      </c>
      <c r="Y65" s="141">
        <f>O65*Inflation!$F$19*Inflation!$F$20</f>
        <v>0</v>
      </c>
      <c r="Z65" s="141">
        <f>P65*Inflation!$F$19*Inflation!$F$20</f>
        <v>0</v>
      </c>
      <c r="AA65" s="141">
        <f>Q65*Inflation!$F$19*Inflation!$F$20*Inflation!$F$21</f>
        <v>0</v>
      </c>
      <c r="AB65" s="141">
        <f>R65*Inflation!$F$19*Inflation!$F$20*Inflation!$F$21*Inflation!$F$22</f>
        <v>1299.3950049950054</v>
      </c>
      <c r="AC65" s="141">
        <f>S65*Inflation!$F$19*Inflation!$F$20*Inflation!$F$21*Inflation!$F$22*Inflation!$F$23</f>
        <v>816.82036363636371</v>
      </c>
      <c r="AD65" s="144">
        <f t="shared" si="4"/>
        <v>2116.2153686313691</v>
      </c>
    </row>
    <row r="66" spans="1:30" ht="14.5">
      <c r="A66" s="44" t="s">
        <v>154</v>
      </c>
      <c r="B66" s="45" t="s">
        <v>154</v>
      </c>
      <c r="C66" s="50">
        <v>0</v>
      </c>
      <c r="D66" s="63">
        <v>12</v>
      </c>
      <c r="E66" s="68"/>
      <c r="F66" s="64" t="s">
        <v>244</v>
      </c>
      <c r="G66" s="386" t="s">
        <v>149</v>
      </c>
      <c r="H66" s="386" t="s">
        <v>180</v>
      </c>
      <c r="I66" s="148" t="s">
        <v>220</v>
      </c>
      <c r="J66" s="203">
        <v>0</v>
      </c>
      <c r="K66" s="255"/>
      <c r="L66" s="256"/>
      <c r="M66" s="256"/>
      <c r="N66" s="256"/>
      <c r="O66" s="256"/>
      <c r="P66" s="256"/>
      <c r="Q66" s="256"/>
      <c r="R66" s="256"/>
      <c r="S66" s="256"/>
      <c r="T66" s="257">
        <f t="shared" si="5"/>
        <v>0</v>
      </c>
      <c r="U66" s="323">
        <f>K66*Inflation!$F$19</f>
        <v>0</v>
      </c>
      <c r="V66" s="324">
        <f>L66*Inflation!$F$19</f>
        <v>0</v>
      </c>
      <c r="W66" s="324">
        <f>M66*Inflation!$F$19</f>
        <v>0</v>
      </c>
      <c r="X66" s="324">
        <f>N66*Inflation!$F$19*Inflation!$F$20</f>
        <v>0</v>
      </c>
      <c r="Y66" s="324">
        <f>O66*Inflation!$F$19*Inflation!$F$20</f>
        <v>0</v>
      </c>
      <c r="Z66" s="324">
        <f>P66*Inflation!$F$19*Inflation!$F$20</f>
        <v>0</v>
      </c>
      <c r="AA66" s="324">
        <f>Q66*Inflation!$F$19*Inflation!$F$20*Inflation!$F$21</f>
        <v>0</v>
      </c>
      <c r="AB66" s="324">
        <f>R66*Inflation!$F$19*Inflation!$F$20*Inflation!$F$21*Inflation!$F$22</f>
        <v>0</v>
      </c>
      <c r="AC66" s="324">
        <f>S66*Inflation!$F$19*Inflation!$F$20*Inflation!$F$21*Inflation!$F$22*Inflation!$F$23</f>
        <v>0</v>
      </c>
      <c r="AD66" s="326">
        <f t="shared" si="4"/>
        <v>0</v>
      </c>
    </row>
    <row r="67" spans="1:30" ht="14.5">
      <c r="A67" s="44" t="s">
        <v>154</v>
      </c>
      <c r="B67" s="45" t="s">
        <v>154</v>
      </c>
      <c r="C67" s="50">
        <v>0</v>
      </c>
      <c r="D67" s="63">
        <v>12</v>
      </c>
      <c r="E67" s="52"/>
      <c r="F67" s="64" t="s">
        <v>245</v>
      </c>
      <c r="G67" s="386" t="s">
        <v>149</v>
      </c>
      <c r="H67" s="386" t="s">
        <v>180</v>
      </c>
      <c r="I67" s="148" t="s">
        <v>220</v>
      </c>
      <c r="J67" s="203">
        <v>0</v>
      </c>
      <c r="K67" s="255"/>
      <c r="L67" s="256"/>
      <c r="M67" s="256"/>
      <c r="N67" s="256"/>
      <c r="O67" s="256"/>
      <c r="P67" s="256"/>
      <c r="Q67" s="256"/>
      <c r="R67" s="256"/>
      <c r="S67" s="256"/>
      <c r="T67" s="257">
        <f t="shared" si="5"/>
        <v>0</v>
      </c>
      <c r="U67" s="323">
        <f>K67*Inflation!$F$19</f>
        <v>0</v>
      </c>
      <c r="V67" s="324">
        <f>L67*Inflation!$F$19</f>
        <v>0</v>
      </c>
      <c r="W67" s="324">
        <f>M67*Inflation!$F$19</f>
        <v>0</v>
      </c>
      <c r="X67" s="324">
        <f>N67*Inflation!$F$19*Inflation!$F$20</f>
        <v>0</v>
      </c>
      <c r="Y67" s="324">
        <f>O67*Inflation!$F$19*Inflation!$F$20</f>
        <v>0</v>
      </c>
      <c r="Z67" s="324">
        <f>P67*Inflation!$F$19*Inflation!$F$20</f>
        <v>0</v>
      </c>
      <c r="AA67" s="324">
        <f>Q67*Inflation!$F$19*Inflation!$F$20*Inflation!$F$21</f>
        <v>0</v>
      </c>
      <c r="AB67" s="324">
        <f>R67*Inflation!$F$19*Inflation!$F$20*Inflation!$F$21*Inflation!$F$22</f>
        <v>0</v>
      </c>
      <c r="AC67" s="324">
        <f>S67*Inflation!$F$19*Inflation!$F$20*Inflation!$F$21*Inflation!$F$22*Inflation!$F$23</f>
        <v>0</v>
      </c>
      <c r="AD67" s="326">
        <f t="shared" si="4"/>
        <v>0</v>
      </c>
    </row>
    <row r="68" spans="1:30" ht="15" thickBot="1">
      <c r="A68" s="44"/>
      <c r="B68" s="57">
        <v>0</v>
      </c>
      <c r="C68" s="50">
        <v>12</v>
      </c>
      <c r="D68" s="58">
        <v>12</v>
      </c>
      <c r="E68" s="69"/>
      <c r="F68" s="70" t="s">
        <v>246</v>
      </c>
      <c r="G68" s="389"/>
      <c r="H68" s="389"/>
      <c r="I68" s="152"/>
      <c r="J68" s="204">
        <v>29363</v>
      </c>
      <c r="K68" s="156">
        <f>SUM(K42:K67)</f>
        <v>2703</v>
      </c>
      <c r="L68" s="71">
        <f t="shared" ref="L68:T68" si="6">SUM(L42:L67)</f>
        <v>3505</v>
      </c>
      <c r="M68" s="71">
        <f t="shared" si="6"/>
        <v>6208</v>
      </c>
      <c r="N68" s="71">
        <f t="shared" si="6"/>
        <v>2841</v>
      </c>
      <c r="O68" s="71">
        <f t="shared" si="6"/>
        <v>1842</v>
      </c>
      <c r="P68" s="71">
        <f t="shared" si="6"/>
        <v>4683</v>
      </c>
      <c r="Q68" s="71">
        <f t="shared" si="6"/>
        <v>4547</v>
      </c>
      <c r="R68" s="71">
        <f t="shared" si="6"/>
        <v>4430</v>
      </c>
      <c r="S68" s="71">
        <f t="shared" si="6"/>
        <v>4101</v>
      </c>
      <c r="T68" s="130">
        <f t="shared" si="6"/>
        <v>23969</v>
      </c>
      <c r="U68" s="172">
        <f t="shared" ref="U68:AD68" si="7">SUM(U42:U67)</f>
        <v>2760.7864135864133</v>
      </c>
      <c r="V68" s="177">
        <f t="shared" si="7"/>
        <v>3579.9320679320681</v>
      </c>
      <c r="W68" s="177">
        <f t="shared" si="7"/>
        <v>6340.718481518481</v>
      </c>
      <c r="X68" s="177">
        <f t="shared" si="7"/>
        <v>2962.6776743256746</v>
      </c>
      <c r="Y68" s="177">
        <f t="shared" si="7"/>
        <v>1920.891332667333</v>
      </c>
      <c r="Z68" s="177">
        <f t="shared" si="7"/>
        <v>4883.5690069930088</v>
      </c>
      <c r="AA68" s="177">
        <f t="shared" si="7"/>
        <v>4831.8302577422583</v>
      </c>
      <c r="AB68" s="177">
        <f t="shared" si="7"/>
        <v>4796.9332267732279</v>
      </c>
      <c r="AC68" s="177">
        <f t="shared" si="7"/>
        <v>4520.6212027972033</v>
      </c>
      <c r="AD68" s="174">
        <f t="shared" si="7"/>
        <v>25373.672175824184</v>
      </c>
    </row>
    <row r="69" spans="1:30" ht="14.5">
      <c r="A69" s="44" t="s">
        <v>154</v>
      </c>
      <c r="B69" s="45" t="s">
        <v>150</v>
      </c>
      <c r="C69" s="50">
        <v>0</v>
      </c>
      <c r="D69" s="63">
        <v>13</v>
      </c>
      <c r="E69" s="114" t="s">
        <v>247</v>
      </c>
      <c r="F69" s="64" t="s">
        <v>248</v>
      </c>
      <c r="G69" s="386" t="s">
        <v>147</v>
      </c>
      <c r="H69" s="386" t="s">
        <v>170</v>
      </c>
      <c r="I69" s="148" t="s">
        <v>249</v>
      </c>
      <c r="J69" s="206">
        <v>0</v>
      </c>
      <c r="K69" s="269">
        <v>100</v>
      </c>
      <c r="L69" s="265">
        <v>100</v>
      </c>
      <c r="M69" s="265">
        <v>200</v>
      </c>
      <c r="N69" s="265">
        <v>125</v>
      </c>
      <c r="O69" s="265">
        <v>125</v>
      </c>
      <c r="P69" s="265">
        <v>250</v>
      </c>
      <c r="Q69" s="265">
        <v>250</v>
      </c>
      <c r="R69" s="265">
        <v>250</v>
      </c>
      <c r="S69" s="265">
        <v>250</v>
      </c>
      <c r="T69" s="258">
        <f>SUM(S69,R69,Q69,P69,M69)</f>
        <v>1200</v>
      </c>
      <c r="U69" s="327">
        <f>K69*Inflation!$F$19</f>
        <v>102.13786213786213</v>
      </c>
      <c r="V69" s="328">
        <f>L69*Inflation!$F$19</f>
        <v>102.13786213786213</v>
      </c>
      <c r="W69" s="328">
        <f>M69*Inflation!$F$19</f>
        <v>204.27572427572426</v>
      </c>
      <c r="X69" s="328">
        <f>N69*Inflation!$F$19*Inflation!$F$20</f>
        <v>130.35364635364638</v>
      </c>
      <c r="Y69" s="328">
        <f>O69*Inflation!$F$19*Inflation!$F$20</f>
        <v>130.35364635364638</v>
      </c>
      <c r="Z69" s="328">
        <f>P69*Inflation!$F$19*Inflation!$F$20</f>
        <v>260.70729270729277</v>
      </c>
      <c r="AA69" s="328">
        <f>Q69*Inflation!$F$19*Inflation!$F$20*Inflation!$F$21</f>
        <v>265.66033966033973</v>
      </c>
      <c r="AB69" s="328">
        <f>R69*Inflation!$F$19*Inflation!$F$20*Inflation!$F$21*Inflation!$F$22</f>
        <v>270.70729270729282</v>
      </c>
      <c r="AC69" s="328">
        <f>S69*Inflation!$F$19*Inflation!$F$20*Inflation!$F$21*Inflation!$F$22*Inflation!$F$23</f>
        <v>275.58041958041969</v>
      </c>
      <c r="AD69" s="326">
        <f t="shared" ref="AD69:AD132" si="8">SUM(AC69,AB69,AA69,Z69,W69)</f>
        <v>1276.9310689310694</v>
      </c>
    </row>
    <row r="70" spans="1:30" ht="14.5">
      <c r="A70" s="44" t="s">
        <v>154</v>
      </c>
      <c r="B70" s="45" t="s">
        <v>150</v>
      </c>
      <c r="C70" s="50">
        <v>0</v>
      </c>
      <c r="D70" s="63">
        <v>13</v>
      </c>
      <c r="E70" s="114" t="s">
        <v>250</v>
      </c>
      <c r="F70" s="64" t="s">
        <v>251</v>
      </c>
      <c r="G70" s="386" t="s">
        <v>148</v>
      </c>
      <c r="H70" s="386" t="s">
        <v>180</v>
      </c>
      <c r="I70" s="148" t="s">
        <v>249</v>
      </c>
      <c r="J70" s="206">
        <v>0</v>
      </c>
      <c r="K70" s="269">
        <v>20</v>
      </c>
      <c r="L70" s="265">
        <v>20</v>
      </c>
      <c r="M70" s="265">
        <v>40</v>
      </c>
      <c r="N70" s="265">
        <v>10</v>
      </c>
      <c r="O70" s="265">
        <v>10</v>
      </c>
      <c r="P70" s="265">
        <v>20</v>
      </c>
      <c r="Q70" s="265">
        <v>40</v>
      </c>
      <c r="R70" s="265">
        <v>30</v>
      </c>
      <c r="S70" s="265">
        <v>40</v>
      </c>
      <c r="T70" s="258">
        <f t="shared" ref="T70:T133" si="9">SUM(S70,R70,Q70,P70,M70)</f>
        <v>170</v>
      </c>
      <c r="U70" s="327">
        <f>K70*Inflation!$F$19</f>
        <v>20.427572427572429</v>
      </c>
      <c r="V70" s="328">
        <f>L70*Inflation!$F$19</f>
        <v>20.427572427572429</v>
      </c>
      <c r="W70" s="328">
        <f>M70*Inflation!$F$19</f>
        <v>40.855144855144857</v>
      </c>
      <c r="X70" s="328">
        <f>N70*Inflation!$F$19*Inflation!$F$20</f>
        <v>10.428291708291711</v>
      </c>
      <c r="Y70" s="328">
        <f>O70*Inflation!$F$19*Inflation!$F$20</f>
        <v>10.428291708291711</v>
      </c>
      <c r="Z70" s="328">
        <f>P70*Inflation!$F$19*Inflation!$F$20</f>
        <v>20.856583416583423</v>
      </c>
      <c r="AA70" s="328">
        <f>Q70*Inflation!$F$19*Inflation!$F$20*Inflation!$F$21</f>
        <v>42.505654345654357</v>
      </c>
      <c r="AB70" s="328">
        <f>R70*Inflation!$F$19*Inflation!$F$20*Inflation!$F$21*Inflation!$F$22</f>
        <v>32.484875124875131</v>
      </c>
      <c r="AC70" s="328">
        <f>S70*Inflation!$F$19*Inflation!$F$20*Inflation!$F$21*Inflation!$F$22*Inflation!$F$23</f>
        <v>44.092867132867148</v>
      </c>
      <c r="AD70" s="326">
        <f t="shared" si="8"/>
        <v>180.79512487512491</v>
      </c>
    </row>
    <row r="71" spans="1:30" ht="14.5">
      <c r="A71" s="44" t="s">
        <v>150</v>
      </c>
      <c r="B71" s="45" t="s">
        <v>150</v>
      </c>
      <c r="C71" s="50">
        <v>1000</v>
      </c>
      <c r="D71" s="63">
        <v>13</v>
      </c>
      <c r="E71" s="72" t="s">
        <v>252</v>
      </c>
      <c r="F71" s="64" t="s">
        <v>253</v>
      </c>
      <c r="G71" s="386" t="s">
        <v>148</v>
      </c>
      <c r="H71" s="386" t="s">
        <v>178</v>
      </c>
      <c r="I71" s="148">
        <v>45809</v>
      </c>
      <c r="J71" s="206">
        <v>0</v>
      </c>
      <c r="K71" s="269">
        <v>0</v>
      </c>
      <c r="L71" s="265">
        <v>0</v>
      </c>
      <c r="M71" s="265">
        <v>0</v>
      </c>
      <c r="N71" s="265">
        <v>0</v>
      </c>
      <c r="O71" s="265">
        <v>0</v>
      </c>
      <c r="P71" s="265">
        <v>0</v>
      </c>
      <c r="Q71" s="265">
        <v>0</v>
      </c>
      <c r="R71" s="265">
        <v>0</v>
      </c>
      <c r="S71" s="265">
        <v>0</v>
      </c>
      <c r="T71" s="258">
        <f t="shared" si="9"/>
        <v>0</v>
      </c>
      <c r="U71" s="327">
        <f>K71*Inflation!$F$19</f>
        <v>0</v>
      </c>
      <c r="V71" s="328">
        <f>L71*Inflation!$F$19</f>
        <v>0</v>
      </c>
      <c r="W71" s="328">
        <f>M71*Inflation!$F$19</f>
        <v>0</v>
      </c>
      <c r="X71" s="328">
        <f>N71*Inflation!$F$19*Inflation!$F$20</f>
        <v>0</v>
      </c>
      <c r="Y71" s="328">
        <f>O71*Inflation!$F$19*Inflation!$F$20</f>
        <v>0</v>
      </c>
      <c r="Z71" s="328">
        <f>P71*Inflation!$F$19*Inflation!$F$20</f>
        <v>0</v>
      </c>
      <c r="AA71" s="328">
        <f>Q71*Inflation!$F$19*Inflation!$F$20*Inflation!$F$21</f>
        <v>0</v>
      </c>
      <c r="AB71" s="328">
        <f>R71*Inflation!$F$19*Inflation!$F$20*Inflation!$F$21*Inflation!$F$22</f>
        <v>0</v>
      </c>
      <c r="AC71" s="328">
        <f>S71*Inflation!$F$19*Inflation!$F$20*Inflation!$F$21*Inflation!$F$22*Inflation!$F$23</f>
        <v>0</v>
      </c>
      <c r="AD71" s="326">
        <f t="shared" si="8"/>
        <v>0</v>
      </c>
    </row>
    <row r="72" spans="1:30" ht="14.5">
      <c r="A72" s="44" t="s">
        <v>150</v>
      </c>
      <c r="B72" s="45" t="s">
        <v>150</v>
      </c>
      <c r="C72" s="50">
        <v>1000</v>
      </c>
      <c r="D72" s="63">
        <v>13</v>
      </c>
      <c r="E72" s="72" t="s">
        <v>252</v>
      </c>
      <c r="F72" s="64" t="s">
        <v>254</v>
      </c>
      <c r="G72" s="386" t="s">
        <v>148</v>
      </c>
      <c r="H72" s="386" t="s">
        <v>180</v>
      </c>
      <c r="I72" s="148">
        <v>45809</v>
      </c>
      <c r="J72" s="206">
        <v>0</v>
      </c>
      <c r="K72" s="269">
        <v>0</v>
      </c>
      <c r="L72" s="265">
        <v>0</v>
      </c>
      <c r="M72" s="265">
        <v>0</v>
      </c>
      <c r="N72" s="265">
        <v>0</v>
      </c>
      <c r="O72" s="265">
        <v>0</v>
      </c>
      <c r="P72" s="265">
        <v>0</v>
      </c>
      <c r="Q72" s="265">
        <v>0</v>
      </c>
      <c r="R72" s="265">
        <v>0</v>
      </c>
      <c r="S72" s="265">
        <v>0</v>
      </c>
      <c r="T72" s="258">
        <f t="shared" si="9"/>
        <v>0</v>
      </c>
      <c r="U72" s="327">
        <f>K72*Inflation!$F$19</f>
        <v>0</v>
      </c>
      <c r="V72" s="328">
        <f>L72*Inflation!$F$19</f>
        <v>0</v>
      </c>
      <c r="W72" s="328">
        <f>M72*Inflation!$F$19</f>
        <v>0</v>
      </c>
      <c r="X72" s="328">
        <f>N72*Inflation!$F$19*Inflation!$F$20</f>
        <v>0</v>
      </c>
      <c r="Y72" s="328">
        <f>O72*Inflation!$F$19*Inflation!$F$20</f>
        <v>0</v>
      </c>
      <c r="Z72" s="328">
        <f>P72*Inflation!$F$19*Inflation!$F$20</f>
        <v>0</v>
      </c>
      <c r="AA72" s="328">
        <f>Q72*Inflation!$F$19*Inflation!$F$20*Inflation!$F$21</f>
        <v>0</v>
      </c>
      <c r="AB72" s="328">
        <f>R72*Inflation!$F$19*Inflation!$F$20*Inflation!$F$21*Inflation!$F$22</f>
        <v>0</v>
      </c>
      <c r="AC72" s="328">
        <f>S72*Inflation!$F$19*Inflation!$F$20*Inflation!$F$21*Inflation!$F$22*Inflation!$F$23</f>
        <v>0</v>
      </c>
      <c r="AD72" s="326">
        <f t="shared" si="8"/>
        <v>0</v>
      </c>
    </row>
    <row r="73" spans="1:30" ht="14.5">
      <c r="A73" s="44" t="s">
        <v>150</v>
      </c>
      <c r="B73" s="45" t="s">
        <v>150</v>
      </c>
      <c r="C73" s="50">
        <v>700</v>
      </c>
      <c r="D73" s="63">
        <v>13</v>
      </c>
      <c r="E73" s="72" t="s">
        <v>252</v>
      </c>
      <c r="F73" s="64" t="s">
        <v>255</v>
      </c>
      <c r="G73" s="386" t="s">
        <v>148</v>
      </c>
      <c r="H73" s="386" t="s">
        <v>180</v>
      </c>
      <c r="I73" s="148">
        <v>45809</v>
      </c>
      <c r="J73" s="206">
        <v>0</v>
      </c>
      <c r="K73" s="269">
        <v>0</v>
      </c>
      <c r="L73" s="265">
        <v>0</v>
      </c>
      <c r="M73" s="265">
        <v>0</v>
      </c>
      <c r="N73" s="265">
        <v>0</v>
      </c>
      <c r="O73" s="265">
        <v>0</v>
      </c>
      <c r="P73" s="265">
        <v>0</v>
      </c>
      <c r="Q73" s="265">
        <v>0</v>
      </c>
      <c r="R73" s="265">
        <v>0</v>
      </c>
      <c r="S73" s="265">
        <v>0</v>
      </c>
      <c r="T73" s="258">
        <f t="shared" si="9"/>
        <v>0</v>
      </c>
      <c r="U73" s="327">
        <f>K73*Inflation!$F$19</f>
        <v>0</v>
      </c>
      <c r="V73" s="328">
        <f>L73*Inflation!$F$19</f>
        <v>0</v>
      </c>
      <c r="W73" s="328">
        <f>M73*Inflation!$F$19</f>
        <v>0</v>
      </c>
      <c r="X73" s="328">
        <f>N73*Inflation!$F$19*Inflation!$F$20</f>
        <v>0</v>
      </c>
      <c r="Y73" s="328">
        <f>O73*Inflation!$F$19*Inflation!$F$20</f>
        <v>0</v>
      </c>
      <c r="Z73" s="328">
        <f>P73*Inflation!$F$19*Inflation!$F$20</f>
        <v>0</v>
      </c>
      <c r="AA73" s="328">
        <f>Q73*Inflation!$F$19*Inflation!$F$20*Inflation!$F$21</f>
        <v>0</v>
      </c>
      <c r="AB73" s="328">
        <f>R73*Inflation!$F$19*Inflation!$F$20*Inflation!$F$21*Inflation!$F$22</f>
        <v>0</v>
      </c>
      <c r="AC73" s="328">
        <f>S73*Inflation!$F$19*Inflation!$F$20*Inflation!$F$21*Inflation!$F$22*Inflation!$F$23</f>
        <v>0</v>
      </c>
      <c r="AD73" s="326">
        <f t="shared" si="8"/>
        <v>0</v>
      </c>
    </row>
    <row r="74" spans="1:30" ht="14.5">
      <c r="A74" s="44" t="s">
        <v>150</v>
      </c>
      <c r="B74" s="45" t="s">
        <v>150</v>
      </c>
      <c r="C74" s="50">
        <v>2000</v>
      </c>
      <c r="D74" s="63">
        <v>13</v>
      </c>
      <c r="E74" s="72" t="s">
        <v>252</v>
      </c>
      <c r="F74" s="64" t="s">
        <v>256</v>
      </c>
      <c r="G74" s="386" t="s">
        <v>148</v>
      </c>
      <c r="H74" s="386" t="s">
        <v>180</v>
      </c>
      <c r="I74" s="148">
        <v>45809</v>
      </c>
      <c r="J74" s="206">
        <v>0</v>
      </c>
      <c r="K74" s="269">
        <v>0</v>
      </c>
      <c r="L74" s="265">
        <v>0</v>
      </c>
      <c r="M74" s="265">
        <v>0</v>
      </c>
      <c r="N74" s="265">
        <v>0</v>
      </c>
      <c r="O74" s="265">
        <v>0</v>
      </c>
      <c r="P74" s="265">
        <v>0</v>
      </c>
      <c r="Q74" s="265">
        <v>0</v>
      </c>
      <c r="R74" s="265">
        <v>0</v>
      </c>
      <c r="S74" s="265">
        <v>0</v>
      </c>
      <c r="T74" s="258">
        <f t="shared" si="9"/>
        <v>0</v>
      </c>
      <c r="U74" s="327">
        <f>K74*Inflation!$F$19</f>
        <v>0</v>
      </c>
      <c r="V74" s="328">
        <f>L74*Inflation!$F$19</f>
        <v>0</v>
      </c>
      <c r="W74" s="328">
        <f>M74*Inflation!$F$19</f>
        <v>0</v>
      </c>
      <c r="X74" s="328">
        <f>N74*Inflation!$F$19*Inflation!$F$20</f>
        <v>0</v>
      </c>
      <c r="Y74" s="328">
        <f>O74*Inflation!$F$19*Inflation!$F$20</f>
        <v>0</v>
      </c>
      <c r="Z74" s="328">
        <f>P74*Inflation!$F$19*Inflation!$F$20</f>
        <v>0</v>
      </c>
      <c r="AA74" s="328">
        <f>Q74*Inflation!$F$19*Inflation!$F$20*Inflation!$F$21</f>
        <v>0</v>
      </c>
      <c r="AB74" s="328">
        <f>R74*Inflation!$F$19*Inflation!$F$20*Inflation!$F$21*Inflation!$F$22</f>
        <v>0</v>
      </c>
      <c r="AC74" s="328">
        <f>S74*Inflation!$F$19*Inflation!$F$20*Inflation!$F$21*Inflation!$F$22*Inflation!$F$23</f>
        <v>0</v>
      </c>
      <c r="AD74" s="326">
        <f t="shared" si="8"/>
        <v>0</v>
      </c>
    </row>
    <row r="75" spans="1:30" ht="14.5">
      <c r="A75" s="44" t="s">
        <v>150</v>
      </c>
      <c r="B75" s="45" t="s">
        <v>150</v>
      </c>
      <c r="C75" s="50">
        <v>3000</v>
      </c>
      <c r="D75" s="63">
        <v>13</v>
      </c>
      <c r="E75" s="72" t="s">
        <v>252</v>
      </c>
      <c r="F75" s="64" t="s">
        <v>257</v>
      </c>
      <c r="G75" s="386" t="s">
        <v>148</v>
      </c>
      <c r="H75" s="386" t="s">
        <v>178</v>
      </c>
      <c r="I75" s="148">
        <v>45809</v>
      </c>
      <c r="J75" s="206">
        <v>0</v>
      </c>
      <c r="K75" s="269">
        <v>0</v>
      </c>
      <c r="L75" s="265">
        <v>0</v>
      </c>
      <c r="M75" s="265">
        <v>0</v>
      </c>
      <c r="N75" s="265">
        <v>0</v>
      </c>
      <c r="O75" s="265">
        <v>0</v>
      </c>
      <c r="P75" s="265">
        <v>0</v>
      </c>
      <c r="Q75" s="265">
        <v>0</v>
      </c>
      <c r="R75" s="265">
        <v>0</v>
      </c>
      <c r="S75" s="265">
        <v>0</v>
      </c>
      <c r="T75" s="258">
        <f t="shared" si="9"/>
        <v>0</v>
      </c>
      <c r="U75" s="327">
        <f>K75*Inflation!$F$19</f>
        <v>0</v>
      </c>
      <c r="V75" s="328">
        <f>L75*Inflation!$F$19</f>
        <v>0</v>
      </c>
      <c r="W75" s="328">
        <f>M75*Inflation!$F$19</f>
        <v>0</v>
      </c>
      <c r="X75" s="328">
        <f>N75*Inflation!$F$19*Inflation!$F$20</f>
        <v>0</v>
      </c>
      <c r="Y75" s="328">
        <f>O75*Inflation!$F$19*Inflation!$F$20</f>
        <v>0</v>
      </c>
      <c r="Z75" s="328">
        <f>P75*Inflation!$F$19*Inflation!$F$20</f>
        <v>0</v>
      </c>
      <c r="AA75" s="328">
        <f>Q75*Inflation!$F$19*Inflation!$F$20*Inflation!$F$21</f>
        <v>0</v>
      </c>
      <c r="AB75" s="328">
        <f>R75*Inflation!$F$19*Inflation!$F$20*Inflation!$F$21*Inflation!$F$22</f>
        <v>0</v>
      </c>
      <c r="AC75" s="328">
        <f>S75*Inflation!$F$19*Inflation!$F$20*Inflation!$F$21*Inflation!$F$22*Inflation!$F$23</f>
        <v>0</v>
      </c>
      <c r="AD75" s="326">
        <f t="shared" si="8"/>
        <v>0</v>
      </c>
    </row>
    <row r="76" spans="1:30" ht="14.5">
      <c r="A76" s="44" t="s">
        <v>150</v>
      </c>
      <c r="B76" s="45" t="s">
        <v>154</v>
      </c>
      <c r="C76" s="50">
        <v>0</v>
      </c>
      <c r="D76" s="63">
        <v>13</v>
      </c>
      <c r="E76" s="72" t="s">
        <v>252</v>
      </c>
      <c r="F76" s="64" t="s">
        <v>258</v>
      </c>
      <c r="G76" s="386" t="s">
        <v>148</v>
      </c>
      <c r="H76" s="386" t="s">
        <v>180</v>
      </c>
      <c r="I76" s="148">
        <v>45809</v>
      </c>
      <c r="J76" s="206">
        <v>0</v>
      </c>
      <c r="K76" s="269"/>
      <c r="L76" s="265"/>
      <c r="M76" s="265">
        <v>0</v>
      </c>
      <c r="N76" s="265">
        <v>0</v>
      </c>
      <c r="O76" s="265"/>
      <c r="P76" s="265">
        <v>0</v>
      </c>
      <c r="Q76" s="265"/>
      <c r="R76" s="265"/>
      <c r="S76" s="265">
        <v>0</v>
      </c>
      <c r="T76" s="258">
        <f t="shared" si="9"/>
        <v>0</v>
      </c>
      <c r="U76" s="327">
        <f>K76*Inflation!$F$19</f>
        <v>0</v>
      </c>
      <c r="V76" s="328">
        <f>L76*Inflation!$F$19</f>
        <v>0</v>
      </c>
      <c r="W76" s="328">
        <f>M76*Inflation!$F$19</f>
        <v>0</v>
      </c>
      <c r="X76" s="328">
        <f>N76*Inflation!$F$19*Inflation!$F$20</f>
        <v>0</v>
      </c>
      <c r="Y76" s="328">
        <f>O76*Inflation!$F$19*Inflation!$F$20</f>
        <v>0</v>
      </c>
      <c r="Z76" s="328">
        <f>P76*Inflation!$F$19*Inflation!$F$20</f>
        <v>0</v>
      </c>
      <c r="AA76" s="328">
        <f>Q76*Inflation!$F$19*Inflation!$F$20*Inflation!$F$21</f>
        <v>0</v>
      </c>
      <c r="AB76" s="328">
        <f>R76*Inflation!$F$19*Inflation!$F$20*Inflation!$F$21*Inflation!$F$22</f>
        <v>0</v>
      </c>
      <c r="AC76" s="328">
        <f>S76*Inflation!$F$19*Inflation!$F$20*Inflation!$F$21*Inflation!$F$22*Inflation!$F$23</f>
        <v>0</v>
      </c>
      <c r="AD76" s="326">
        <f t="shared" si="8"/>
        <v>0</v>
      </c>
    </row>
    <row r="77" spans="1:30" ht="14.5">
      <c r="A77" s="44" t="s">
        <v>150</v>
      </c>
      <c r="B77" s="45" t="s">
        <v>154</v>
      </c>
      <c r="C77" s="50">
        <v>0</v>
      </c>
      <c r="D77" s="63">
        <v>13</v>
      </c>
      <c r="E77" s="72" t="s">
        <v>252</v>
      </c>
      <c r="F77" s="64" t="s">
        <v>259</v>
      </c>
      <c r="G77" s="386" t="s">
        <v>148</v>
      </c>
      <c r="H77" s="386" t="s">
        <v>180</v>
      </c>
      <c r="I77" s="148">
        <v>46022</v>
      </c>
      <c r="J77" s="206">
        <v>0</v>
      </c>
      <c r="K77" s="269">
        <v>0</v>
      </c>
      <c r="L77" s="265">
        <v>0</v>
      </c>
      <c r="M77" s="265">
        <v>0</v>
      </c>
      <c r="N77" s="265">
        <v>0</v>
      </c>
      <c r="O77" s="265">
        <v>0</v>
      </c>
      <c r="P77" s="265">
        <v>0</v>
      </c>
      <c r="Q77" s="265">
        <v>0</v>
      </c>
      <c r="R77" s="265">
        <v>0</v>
      </c>
      <c r="S77" s="265">
        <v>0</v>
      </c>
      <c r="T77" s="258">
        <f t="shared" si="9"/>
        <v>0</v>
      </c>
      <c r="U77" s="327">
        <f>K77*Inflation!$F$19</f>
        <v>0</v>
      </c>
      <c r="V77" s="328">
        <f>L77*Inflation!$F$19</f>
        <v>0</v>
      </c>
      <c r="W77" s="328">
        <f>M77*Inflation!$F$19</f>
        <v>0</v>
      </c>
      <c r="X77" s="328">
        <f>N77*Inflation!$F$19*Inflation!$F$20</f>
        <v>0</v>
      </c>
      <c r="Y77" s="328">
        <f>O77*Inflation!$F$19*Inflation!$F$20</f>
        <v>0</v>
      </c>
      <c r="Z77" s="328">
        <f>P77*Inflation!$F$19*Inflation!$F$20</f>
        <v>0</v>
      </c>
      <c r="AA77" s="328">
        <f>Q77*Inflation!$F$19*Inflation!$F$20*Inflation!$F$21</f>
        <v>0</v>
      </c>
      <c r="AB77" s="328">
        <f>R77*Inflation!$F$19*Inflation!$F$20*Inflation!$F$21*Inflation!$F$22</f>
        <v>0</v>
      </c>
      <c r="AC77" s="328">
        <f>S77*Inflation!$F$19*Inflation!$F$20*Inflation!$F$21*Inflation!$F$22*Inflation!$F$23</f>
        <v>0</v>
      </c>
      <c r="AD77" s="326">
        <f t="shared" si="8"/>
        <v>0</v>
      </c>
    </row>
    <row r="78" spans="1:30" ht="14.5">
      <c r="A78" s="44" t="s">
        <v>150</v>
      </c>
      <c r="B78" s="45" t="s">
        <v>150</v>
      </c>
      <c r="C78" s="50">
        <v>1500</v>
      </c>
      <c r="D78" s="63">
        <v>13</v>
      </c>
      <c r="E78" s="72" t="s">
        <v>252</v>
      </c>
      <c r="F78" s="64" t="s">
        <v>260</v>
      </c>
      <c r="G78" s="386" t="s">
        <v>148</v>
      </c>
      <c r="H78" s="386" t="s">
        <v>180</v>
      </c>
      <c r="I78" s="148">
        <v>45992</v>
      </c>
      <c r="J78" s="206">
        <v>0</v>
      </c>
      <c r="K78" s="269">
        <v>50</v>
      </c>
      <c r="L78" s="265">
        <v>50</v>
      </c>
      <c r="M78" s="265">
        <v>100</v>
      </c>
      <c r="N78" s="265">
        <v>0</v>
      </c>
      <c r="O78" s="265">
        <v>0</v>
      </c>
      <c r="P78" s="265">
        <v>0</v>
      </c>
      <c r="Q78" s="265">
        <v>0</v>
      </c>
      <c r="R78" s="265">
        <v>0</v>
      </c>
      <c r="S78" s="265">
        <v>0</v>
      </c>
      <c r="T78" s="258">
        <f t="shared" si="9"/>
        <v>100</v>
      </c>
      <c r="U78" s="327">
        <f>K78*Inflation!$F$19</f>
        <v>51.068931068931064</v>
      </c>
      <c r="V78" s="328">
        <f>L78*Inflation!$F$19</f>
        <v>51.068931068931064</v>
      </c>
      <c r="W78" s="328">
        <f>M78*Inflation!$F$19</f>
        <v>102.13786213786213</v>
      </c>
      <c r="X78" s="328">
        <f>N78*Inflation!$F$19*Inflation!$F$20</f>
        <v>0</v>
      </c>
      <c r="Y78" s="328">
        <f>O78*Inflation!$F$19*Inflation!$F$20</f>
        <v>0</v>
      </c>
      <c r="Z78" s="328">
        <f>P78*Inflation!$F$19*Inflation!$F$20</f>
        <v>0</v>
      </c>
      <c r="AA78" s="328">
        <f>Q78*Inflation!$F$19*Inflation!$F$20*Inflation!$F$21</f>
        <v>0</v>
      </c>
      <c r="AB78" s="328">
        <f>R78*Inflation!$F$19*Inflation!$F$20*Inflation!$F$21*Inflation!$F$22</f>
        <v>0</v>
      </c>
      <c r="AC78" s="328">
        <f>S78*Inflation!$F$19*Inflation!$F$20*Inflation!$F$21*Inflation!$F$22*Inflation!$F$23</f>
        <v>0</v>
      </c>
      <c r="AD78" s="326">
        <f t="shared" si="8"/>
        <v>102.13786213786213</v>
      </c>
    </row>
    <row r="79" spans="1:30" ht="14.5">
      <c r="A79" s="44" t="s">
        <v>150</v>
      </c>
      <c r="B79" s="45" t="s">
        <v>150</v>
      </c>
      <c r="C79" s="50">
        <v>1500</v>
      </c>
      <c r="D79" s="63">
        <v>13</v>
      </c>
      <c r="E79" s="72" t="s">
        <v>252</v>
      </c>
      <c r="F79" s="64" t="s">
        <v>261</v>
      </c>
      <c r="G79" s="386" t="s">
        <v>148</v>
      </c>
      <c r="H79" s="386" t="s">
        <v>180</v>
      </c>
      <c r="I79" s="148">
        <v>46022</v>
      </c>
      <c r="J79" s="206">
        <v>0</v>
      </c>
      <c r="K79" s="269">
        <v>0</v>
      </c>
      <c r="L79" s="265">
        <v>0</v>
      </c>
      <c r="M79" s="265">
        <v>0</v>
      </c>
      <c r="N79" s="265">
        <v>0</v>
      </c>
      <c r="O79" s="265">
        <v>0</v>
      </c>
      <c r="P79" s="265">
        <v>0</v>
      </c>
      <c r="Q79" s="265">
        <v>0</v>
      </c>
      <c r="R79" s="265">
        <v>0</v>
      </c>
      <c r="S79" s="265">
        <v>0</v>
      </c>
      <c r="T79" s="258">
        <f t="shared" si="9"/>
        <v>0</v>
      </c>
      <c r="U79" s="327">
        <f>K79*Inflation!$F$19</f>
        <v>0</v>
      </c>
      <c r="V79" s="328">
        <f>L79*Inflation!$F$19</f>
        <v>0</v>
      </c>
      <c r="W79" s="328">
        <f>M79*Inflation!$F$19</f>
        <v>0</v>
      </c>
      <c r="X79" s="328">
        <f>N79*Inflation!$F$19*Inflation!$F$20</f>
        <v>0</v>
      </c>
      <c r="Y79" s="328">
        <f>O79*Inflation!$F$19*Inflation!$F$20</f>
        <v>0</v>
      </c>
      <c r="Z79" s="328">
        <f>P79*Inflation!$F$19*Inflation!$F$20</f>
        <v>0</v>
      </c>
      <c r="AA79" s="328">
        <f>Q79*Inflation!$F$19*Inflation!$F$20*Inflation!$F$21</f>
        <v>0</v>
      </c>
      <c r="AB79" s="328">
        <f>R79*Inflation!$F$19*Inflation!$F$20*Inflation!$F$21*Inflation!$F$22</f>
        <v>0</v>
      </c>
      <c r="AC79" s="328">
        <f>S79*Inflation!$F$19*Inflation!$F$20*Inflation!$F$21*Inflation!$F$22*Inflation!$F$23</f>
        <v>0</v>
      </c>
      <c r="AD79" s="326">
        <f t="shared" si="8"/>
        <v>0</v>
      </c>
    </row>
    <row r="80" spans="1:30" ht="14.5">
      <c r="A80" s="44" t="s">
        <v>150</v>
      </c>
      <c r="B80" s="45" t="s">
        <v>154</v>
      </c>
      <c r="C80" s="50">
        <v>0</v>
      </c>
      <c r="D80" s="63">
        <v>13</v>
      </c>
      <c r="E80" s="72" t="s">
        <v>252</v>
      </c>
      <c r="F80" s="64" t="s">
        <v>262</v>
      </c>
      <c r="G80" s="386" t="s">
        <v>148</v>
      </c>
      <c r="H80" s="386" t="s">
        <v>180</v>
      </c>
      <c r="I80" s="148">
        <v>45992</v>
      </c>
      <c r="J80" s="206">
        <v>0</v>
      </c>
      <c r="K80" s="269">
        <v>25</v>
      </c>
      <c r="L80" s="265">
        <v>25</v>
      </c>
      <c r="M80" s="265">
        <v>50</v>
      </c>
      <c r="N80" s="265">
        <v>0</v>
      </c>
      <c r="O80" s="265">
        <v>0</v>
      </c>
      <c r="P80" s="265">
        <v>0</v>
      </c>
      <c r="Q80" s="265">
        <v>0</v>
      </c>
      <c r="R80" s="265">
        <v>0</v>
      </c>
      <c r="S80" s="265">
        <v>0</v>
      </c>
      <c r="T80" s="258">
        <f t="shared" si="9"/>
        <v>50</v>
      </c>
      <c r="U80" s="327">
        <f>K80*Inflation!$F$19</f>
        <v>25.534465534465532</v>
      </c>
      <c r="V80" s="328">
        <f>L80*Inflation!$F$19</f>
        <v>25.534465534465532</v>
      </c>
      <c r="W80" s="328">
        <f>M80*Inflation!$F$19</f>
        <v>51.068931068931064</v>
      </c>
      <c r="X80" s="328">
        <f>N80*Inflation!$F$19*Inflation!$F$20</f>
        <v>0</v>
      </c>
      <c r="Y80" s="328">
        <f>O80*Inflation!$F$19*Inflation!$F$20</f>
        <v>0</v>
      </c>
      <c r="Z80" s="328">
        <f>P80*Inflation!$F$19*Inflation!$F$20</f>
        <v>0</v>
      </c>
      <c r="AA80" s="328">
        <f>Q80*Inflation!$F$19*Inflation!$F$20*Inflation!$F$21</f>
        <v>0</v>
      </c>
      <c r="AB80" s="328">
        <f>R80*Inflation!$F$19*Inflation!$F$20*Inflation!$F$21*Inflation!$F$22</f>
        <v>0</v>
      </c>
      <c r="AC80" s="328">
        <f>S80*Inflation!$F$19*Inflation!$F$20*Inflation!$F$21*Inflation!$F$22*Inflation!$F$23</f>
        <v>0</v>
      </c>
      <c r="AD80" s="326">
        <f t="shared" si="8"/>
        <v>51.068931068931064</v>
      </c>
    </row>
    <row r="81" spans="1:30" ht="14.5">
      <c r="A81" s="44" t="s">
        <v>150</v>
      </c>
      <c r="B81" s="45" t="s">
        <v>154</v>
      </c>
      <c r="C81" s="50">
        <v>0</v>
      </c>
      <c r="D81" s="63">
        <v>13</v>
      </c>
      <c r="E81" s="72" t="s">
        <v>252</v>
      </c>
      <c r="F81" s="64" t="s">
        <v>263</v>
      </c>
      <c r="G81" s="386" t="s">
        <v>148</v>
      </c>
      <c r="H81" s="386" t="s">
        <v>180</v>
      </c>
      <c r="I81" s="148">
        <v>45992</v>
      </c>
      <c r="J81" s="206">
        <v>0</v>
      </c>
      <c r="K81" s="269">
        <v>0</v>
      </c>
      <c r="L81" s="265">
        <v>0</v>
      </c>
      <c r="M81" s="265">
        <v>0</v>
      </c>
      <c r="N81" s="265">
        <v>0</v>
      </c>
      <c r="O81" s="265">
        <v>0</v>
      </c>
      <c r="P81" s="265">
        <v>0</v>
      </c>
      <c r="Q81" s="265">
        <v>0</v>
      </c>
      <c r="R81" s="265">
        <v>0</v>
      </c>
      <c r="S81" s="265">
        <v>0</v>
      </c>
      <c r="T81" s="258">
        <f t="shared" si="9"/>
        <v>0</v>
      </c>
      <c r="U81" s="327">
        <f>K81*Inflation!$F$19</f>
        <v>0</v>
      </c>
      <c r="V81" s="328">
        <f>L81*Inflation!$F$19</f>
        <v>0</v>
      </c>
      <c r="W81" s="328">
        <f>M81*Inflation!$F$19</f>
        <v>0</v>
      </c>
      <c r="X81" s="328">
        <f>N81*Inflation!$F$19*Inflation!$F$20</f>
        <v>0</v>
      </c>
      <c r="Y81" s="328">
        <f>O81*Inflation!$F$19*Inflation!$F$20</f>
        <v>0</v>
      </c>
      <c r="Z81" s="328">
        <f>P81*Inflation!$F$19*Inflation!$F$20</f>
        <v>0</v>
      </c>
      <c r="AA81" s="328">
        <f>Q81*Inflation!$F$19*Inflation!$F$20*Inflation!$F$21</f>
        <v>0</v>
      </c>
      <c r="AB81" s="328">
        <f>R81*Inflation!$F$19*Inflation!$F$20*Inflation!$F$21*Inflation!$F$22</f>
        <v>0</v>
      </c>
      <c r="AC81" s="328">
        <f>S81*Inflation!$F$19*Inflation!$F$20*Inflation!$F$21*Inflation!$F$22*Inflation!$F$23</f>
        <v>0</v>
      </c>
      <c r="AD81" s="326">
        <f t="shared" si="8"/>
        <v>0</v>
      </c>
    </row>
    <row r="82" spans="1:30" ht="14.5">
      <c r="A82" s="44" t="s">
        <v>150</v>
      </c>
      <c r="B82" s="45" t="s">
        <v>154</v>
      </c>
      <c r="C82" s="50">
        <v>0</v>
      </c>
      <c r="D82" s="63">
        <v>13</v>
      </c>
      <c r="E82" s="72" t="s">
        <v>252</v>
      </c>
      <c r="F82" s="64" t="s">
        <v>264</v>
      </c>
      <c r="G82" s="386" t="s">
        <v>148</v>
      </c>
      <c r="H82" s="386" t="s">
        <v>180</v>
      </c>
      <c r="I82" s="148">
        <v>45992</v>
      </c>
      <c r="J82" s="206">
        <v>0</v>
      </c>
      <c r="K82" s="269">
        <v>0</v>
      </c>
      <c r="L82" s="265">
        <v>0</v>
      </c>
      <c r="M82" s="265">
        <v>0</v>
      </c>
      <c r="N82" s="265">
        <v>0</v>
      </c>
      <c r="O82" s="265">
        <v>0</v>
      </c>
      <c r="P82" s="265">
        <v>0</v>
      </c>
      <c r="Q82" s="265">
        <v>0</v>
      </c>
      <c r="R82" s="265">
        <v>0</v>
      </c>
      <c r="S82" s="265">
        <v>0</v>
      </c>
      <c r="T82" s="258">
        <f t="shared" si="9"/>
        <v>0</v>
      </c>
      <c r="U82" s="327">
        <f>K82*Inflation!$F$19</f>
        <v>0</v>
      </c>
      <c r="V82" s="328">
        <f>L82*Inflation!$F$19</f>
        <v>0</v>
      </c>
      <c r="W82" s="328">
        <f>M82*Inflation!$F$19</f>
        <v>0</v>
      </c>
      <c r="X82" s="328">
        <f>N82*Inflation!$F$19*Inflation!$F$20</f>
        <v>0</v>
      </c>
      <c r="Y82" s="328">
        <f>O82*Inflation!$F$19*Inflation!$F$20</f>
        <v>0</v>
      </c>
      <c r="Z82" s="328">
        <f>P82*Inflation!$F$19*Inflation!$F$20</f>
        <v>0</v>
      </c>
      <c r="AA82" s="328">
        <f>Q82*Inflation!$F$19*Inflation!$F$20*Inflation!$F$21</f>
        <v>0</v>
      </c>
      <c r="AB82" s="328">
        <f>R82*Inflation!$F$19*Inflation!$F$20*Inflation!$F$21*Inflation!$F$22</f>
        <v>0</v>
      </c>
      <c r="AC82" s="328">
        <f>S82*Inflation!$F$19*Inflation!$F$20*Inflation!$F$21*Inflation!$F$22*Inflation!$F$23</f>
        <v>0</v>
      </c>
      <c r="AD82" s="326">
        <f t="shared" si="8"/>
        <v>0</v>
      </c>
    </row>
    <row r="83" spans="1:30" ht="14.5">
      <c r="A83" s="44" t="s">
        <v>150</v>
      </c>
      <c r="B83" s="45" t="s">
        <v>154</v>
      </c>
      <c r="C83" s="50">
        <v>0</v>
      </c>
      <c r="D83" s="63">
        <v>13</v>
      </c>
      <c r="E83" s="72" t="s">
        <v>252</v>
      </c>
      <c r="F83" s="64" t="s">
        <v>265</v>
      </c>
      <c r="G83" s="386" t="s">
        <v>148</v>
      </c>
      <c r="H83" s="386" t="s">
        <v>180</v>
      </c>
      <c r="I83" s="148">
        <v>45992</v>
      </c>
      <c r="J83" s="206">
        <v>0</v>
      </c>
      <c r="K83" s="269"/>
      <c r="L83" s="265"/>
      <c r="M83" s="265">
        <v>0</v>
      </c>
      <c r="N83" s="265">
        <v>0</v>
      </c>
      <c r="O83" s="265"/>
      <c r="P83" s="265">
        <v>0</v>
      </c>
      <c r="Q83" s="265"/>
      <c r="R83" s="265"/>
      <c r="S83" s="265">
        <v>0</v>
      </c>
      <c r="T83" s="258">
        <f t="shared" si="9"/>
        <v>0</v>
      </c>
      <c r="U83" s="327">
        <f>K83*Inflation!$F$19</f>
        <v>0</v>
      </c>
      <c r="V83" s="328">
        <f>L83*Inflation!$F$19</f>
        <v>0</v>
      </c>
      <c r="W83" s="328">
        <f>M83*Inflation!$F$19</f>
        <v>0</v>
      </c>
      <c r="X83" s="328">
        <f>N83*Inflation!$F$19*Inflation!$F$20</f>
        <v>0</v>
      </c>
      <c r="Y83" s="328">
        <f>O83*Inflation!$F$19*Inflation!$F$20</f>
        <v>0</v>
      </c>
      <c r="Z83" s="328">
        <f>P83*Inflation!$F$19*Inflation!$F$20</f>
        <v>0</v>
      </c>
      <c r="AA83" s="328">
        <f>Q83*Inflation!$F$19*Inflation!$F$20*Inflation!$F$21</f>
        <v>0</v>
      </c>
      <c r="AB83" s="328">
        <f>R83*Inflation!$F$19*Inflation!$F$20*Inflation!$F$21*Inflation!$F$22</f>
        <v>0</v>
      </c>
      <c r="AC83" s="328">
        <f>S83*Inflation!$F$19*Inflation!$F$20*Inflation!$F$21*Inflation!$F$22*Inflation!$F$23</f>
        <v>0</v>
      </c>
      <c r="AD83" s="326">
        <f t="shared" si="8"/>
        <v>0</v>
      </c>
    </row>
    <row r="84" spans="1:30" ht="14.5">
      <c r="A84" s="44" t="s">
        <v>150</v>
      </c>
      <c r="B84" s="45" t="s">
        <v>154</v>
      </c>
      <c r="C84" s="50">
        <v>0</v>
      </c>
      <c r="D84" s="63">
        <v>13</v>
      </c>
      <c r="E84" s="72" t="s">
        <v>252</v>
      </c>
      <c r="F84" s="64" t="s">
        <v>266</v>
      </c>
      <c r="G84" s="386" t="s">
        <v>148</v>
      </c>
      <c r="H84" s="386" t="s">
        <v>180</v>
      </c>
      <c r="I84" s="148">
        <v>46357</v>
      </c>
      <c r="J84" s="206">
        <v>0</v>
      </c>
      <c r="K84" s="269">
        <v>0</v>
      </c>
      <c r="L84" s="265">
        <v>0</v>
      </c>
      <c r="M84" s="265">
        <v>0</v>
      </c>
      <c r="N84" s="265">
        <v>25</v>
      </c>
      <c r="O84" s="265">
        <v>25</v>
      </c>
      <c r="P84" s="265">
        <v>50</v>
      </c>
      <c r="Q84" s="265">
        <v>0</v>
      </c>
      <c r="R84" s="265">
        <v>0</v>
      </c>
      <c r="S84" s="265">
        <v>0</v>
      </c>
      <c r="T84" s="258">
        <f t="shared" si="9"/>
        <v>50</v>
      </c>
      <c r="U84" s="327">
        <f>K84*Inflation!$F$19</f>
        <v>0</v>
      </c>
      <c r="V84" s="328">
        <f>L84*Inflation!$F$19</f>
        <v>0</v>
      </c>
      <c r="W84" s="328">
        <f>M84*Inflation!$F$19</f>
        <v>0</v>
      </c>
      <c r="X84" s="328">
        <f>N84*Inflation!$F$19*Inflation!$F$20</f>
        <v>26.070729270729274</v>
      </c>
      <c r="Y84" s="328">
        <f>O84*Inflation!$F$19*Inflation!$F$20</f>
        <v>26.070729270729274</v>
      </c>
      <c r="Z84" s="328">
        <f>P84*Inflation!$F$19*Inflation!$F$20</f>
        <v>52.141458541458547</v>
      </c>
      <c r="AA84" s="328">
        <f>Q84*Inflation!$F$19*Inflation!$F$20*Inflation!$F$21</f>
        <v>0</v>
      </c>
      <c r="AB84" s="328">
        <f>R84*Inflation!$F$19*Inflation!$F$20*Inflation!$F$21*Inflation!$F$22</f>
        <v>0</v>
      </c>
      <c r="AC84" s="328">
        <f>S84*Inflation!$F$19*Inflation!$F$20*Inflation!$F$21*Inflation!$F$22*Inflation!$F$23</f>
        <v>0</v>
      </c>
      <c r="AD84" s="326">
        <f t="shared" si="8"/>
        <v>52.141458541458547</v>
      </c>
    </row>
    <row r="85" spans="1:30" ht="14.5">
      <c r="A85" s="44" t="s">
        <v>150</v>
      </c>
      <c r="B85" s="45" t="s">
        <v>150</v>
      </c>
      <c r="C85" s="50">
        <v>600</v>
      </c>
      <c r="D85" s="63">
        <v>13</v>
      </c>
      <c r="E85" s="72" t="s">
        <v>252</v>
      </c>
      <c r="F85" s="64" t="s">
        <v>267</v>
      </c>
      <c r="G85" s="386" t="s">
        <v>148</v>
      </c>
      <c r="H85" s="386" t="s">
        <v>180</v>
      </c>
      <c r="I85" s="148">
        <v>46357</v>
      </c>
      <c r="J85" s="206">
        <v>0</v>
      </c>
      <c r="K85" s="269">
        <v>0</v>
      </c>
      <c r="L85" s="265">
        <v>0</v>
      </c>
      <c r="M85" s="265">
        <v>0</v>
      </c>
      <c r="N85" s="265">
        <v>25</v>
      </c>
      <c r="O85" s="265">
        <v>25</v>
      </c>
      <c r="P85" s="265">
        <v>50</v>
      </c>
      <c r="Q85" s="265">
        <v>0</v>
      </c>
      <c r="R85" s="265">
        <v>0</v>
      </c>
      <c r="S85" s="265">
        <v>0</v>
      </c>
      <c r="T85" s="258">
        <f t="shared" si="9"/>
        <v>50</v>
      </c>
      <c r="U85" s="327">
        <f>K85*Inflation!$F$19</f>
        <v>0</v>
      </c>
      <c r="V85" s="328">
        <f>L85*Inflation!$F$19</f>
        <v>0</v>
      </c>
      <c r="W85" s="328">
        <f>M85*Inflation!$F$19</f>
        <v>0</v>
      </c>
      <c r="X85" s="328">
        <f>N85*Inflation!$F$19*Inflation!$F$20</f>
        <v>26.070729270729274</v>
      </c>
      <c r="Y85" s="328">
        <f>O85*Inflation!$F$19*Inflation!$F$20</f>
        <v>26.070729270729274</v>
      </c>
      <c r="Z85" s="328">
        <f>P85*Inflation!$F$19*Inflation!$F$20</f>
        <v>52.141458541458547</v>
      </c>
      <c r="AA85" s="328">
        <f>Q85*Inflation!$F$19*Inflation!$F$20*Inflation!$F$21</f>
        <v>0</v>
      </c>
      <c r="AB85" s="328">
        <f>R85*Inflation!$F$19*Inflation!$F$20*Inflation!$F$21*Inflation!$F$22</f>
        <v>0</v>
      </c>
      <c r="AC85" s="328">
        <f>S85*Inflation!$F$19*Inflation!$F$20*Inflation!$F$21*Inflation!$F$22*Inflation!$F$23</f>
        <v>0</v>
      </c>
      <c r="AD85" s="326">
        <f t="shared" si="8"/>
        <v>52.141458541458547</v>
      </c>
    </row>
    <row r="86" spans="1:30" ht="14.5">
      <c r="A86" s="44" t="s">
        <v>150</v>
      </c>
      <c r="B86" s="45" t="s">
        <v>150</v>
      </c>
      <c r="C86" s="50">
        <v>2150</v>
      </c>
      <c r="D86" s="63">
        <v>13</v>
      </c>
      <c r="E86" s="72" t="s">
        <v>252</v>
      </c>
      <c r="F86" s="64" t="s">
        <v>268</v>
      </c>
      <c r="G86" s="386" t="s">
        <v>148</v>
      </c>
      <c r="H86" s="386" t="s">
        <v>180</v>
      </c>
      <c r="I86" s="148">
        <v>46357</v>
      </c>
      <c r="J86" s="206">
        <v>0</v>
      </c>
      <c r="K86" s="269">
        <v>0</v>
      </c>
      <c r="L86" s="265">
        <v>0</v>
      </c>
      <c r="M86" s="265">
        <v>0</v>
      </c>
      <c r="N86" s="265">
        <v>25</v>
      </c>
      <c r="O86" s="265">
        <v>25</v>
      </c>
      <c r="P86" s="265">
        <v>50</v>
      </c>
      <c r="Q86" s="265">
        <v>0</v>
      </c>
      <c r="R86" s="265">
        <v>0</v>
      </c>
      <c r="S86" s="265">
        <v>0</v>
      </c>
      <c r="T86" s="258">
        <f t="shared" si="9"/>
        <v>50</v>
      </c>
      <c r="U86" s="327">
        <f>K86*Inflation!$F$19</f>
        <v>0</v>
      </c>
      <c r="V86" s="328">
        <f>L86*Inflation!$F$19</f>
        <v>0</v>
      </c>
      <c r="W86" s="328">
        <f>M86*Inflation!$F$19</f>
        <v>0</v>
      </c>
      <c r="X86" s="328">
        <f>N86*Inflation!$F$19*Inflation!$F$20</f>
        <v>26.070729270729274</v>
      </c>
      <c r="Y86" s="328">
        <f>O86*Inflation!$F$19*Inflation!$F$20</f>
        <v>26.070729270729274</v>
      </c>
      <c r="Z86" s="328">
        <f>P86*Inflation!$F$19*Inflation!$F$20</f>
        <v>52.141458541458547</v>
      </c>
      <c r="AA86" s="328">
        <f>Q86*Inflation!$F$19*Inflation!$F$20*Inflation!$F$21</f>
        <v>0</v>
      </c>
      <c r="AB86" s="328">
        <f>R86*Inflation!$F$19*Inflation!$F$20*Inflation!$F$21*Inflation!$F$22</f>
        <v>0</v>
      </c>
      <c r="AC86" s="328">
        <f>S86*Inflation!$F$19*Inflation!$F$20*Inflation!$F$21*Inflation!$F$22*Inflation!$F$23</f>
        <v>0</v>
      </c>
      <c r="AD86" s="326">
        <f t="shared" si="8"/>
        <v>52.141458541458547</v>
      </c>
    </row>
    <row r="87" spans="1:30" ht="14.5">
      <c r="A87" s="44" t="s">
        <v>150</v>
      </c>
      <c r="B87" s="45" t="s">
        <v>154</v>
      </c>
      <c r="C87" s="50">
        <v>0</v>
      </c>
      <c r="D87" s="63">
        <v>13</v>
      </c>
      <c r="E87" s="72" t="s">
        <v>252</v>
      </c>
      <c r="F87" s="64" t="s">
        <v>269</v>
      </c>
      <c r="G87" s="386" t="s">
        <v>148</v>
      </c>
      <c r="H87" s="386" t="s">
        <v>180</v>
      </c>
      <c r="I87" s="148">
        <v>46357</v>
      </c>
      <c r="J87" s="206">
        <v>0</v>
      </c>
      <c r="K87" s="269">
        <v>0</v>
      </c>
      <c r="L87" s="265">
        <v>0</v>
      </c>
      <c r="M87" s="265">
        <v>0</v>
      </c>
      <c r="N87" s="265">
        <v>25</v>
      </c>
      <c r="O87" s="265">
        <v>25</v>
      </c>
      <c r="P87" s="265">
        <v>50</v>
      </c>
      <c r="Q87" s="265">
        <v>0</v>
      </c>
      <c r="R87" s="265">
        <v>0</v>
      </c>
      <c r="S87" s="265">
        <v>0</v>
      </c>
      <c r="T87" s="258">
        <f t="shared" si="9"/>
        <v>50</v>
      </c>
      <c r="U87" s="327">
        <f>K87*Inflation!$F$19</f>
        <v>0</v>
      </c>
      <c r="V87" s="328">
        <f>L87*Inflation!$F$19</f>
        <v>0</v>
      </c>
      <c r="W87" s="328">
        <f>M87*Inflation!$F$19</f>
        <v>0</v>
      </c>
      <c r="X87" s="328">
        <f>N87*Inflation!$F$19*Inflation!$F$20</f>
        <v>26.070729270729274</v>
      </c>
      <c r="Y87" s="328">
        <f>O87*Inflation!$F$19*Inflation!$F$20</f>
        <v>26.070729270729274</v>
      </c>
      <c r="Z87" s="328">
        <f>P87*Inflation!$F$19*Inflation!$F$20</f>
        <v>52.141458541458547</v>
      </c>
      <c r="AA87" s="328">
        <f>Q87*Inflation!$F$19*Inflation!$F$20*Inflation!$F$21</f>
        <v>0</v>
      </c>
      <c r="AB87" s="328">
        <f>R87*Inflation!$F$19*Inflation!$F$20*Inflation!$F$21*Inflation!$F$22</f>
        <v>0</v>
      </c>
      <c r="AC87" s="328">
        <f>S87*Inflation!$F$19*Inflation!$F$20*Inflation!$F$21*Inflation!$F$22*Inflation!$F$23</f>
        <v>0</v>
      </c>
      <c r="AD87" s="326">
        <f t="shared" si="8"/>
        <v>52.141458541458547</v>
      </c>
    </row>
    <row r="88" spans="1:30" ht="14.5">
      <c r="A88" s="44" t="s">
        <v>150</v>
      </c>
      <c r="B88" s="45" t="s">
        <v>150</v>
      </c>
      <c r="C88" s="50">
        <v>11000</v>
      </c>
      <c r="D88" s="63">
        <v>13</v>
      </c>
      <c r="E88" s="72" t="s">
        <v>252</v>
      </c>
      <c r="F88" s="64" t="s">
        <v>270</v>
      </c>
      <c r="G88" s="386" t="s">
        <v>148</v>
      </c>
      <c r="H88" s="386" t="s">
        <v>180</v>
      </c>
      <c r="I88" s="148">
        <v>46357</v>
      </c>
      <c r="J88" s="206">
        <v>0</v>
      </c>
      <c r="K88" s="269">
        <v>100</v>
      </c>
      <c r="L88" s="265">
        <v>50</v>
      </c>
      <c r="M88" s="265">
        <v>150</v>
      </c>
      <c r="N88" s="265">
        <v>0</v>
      </c>
      <c r="O88" s="265">
        <v>0</v>
      </c>
      <c r="P88" s="265">
        <v>0</v>
      </c>
      <c r="Q88" s="265">
        <v>0</v>
      </c>
      <c r="R88" s="265">
        <v>0</v>
      </c>
      <c r="S88" s="265">
        <v>0</v>
      </c>
      <c r="T88" s="258">
        <f t="shared" si="9"/>
        <v>150</v>
      </c>
      <c r="U88" s="327">
        <f>K88*Inflation!$F$19</f>
        <v>102.13786213786213</v>
      </c>
      <c r="V88" s="328">
        <f>L88*Inflation!$F$19</f>
        <v>51.068931068931064</v>
      </c>
      <c r="W88" s="328">
        <f>M88*Inflation!$F$19</f>
        <v>153.20679320679321</v>
      </c>
      <c r="X88" s="328">
        <f>N88*Inflation!$F$19*Inflation!$F$20</f>
        <v>0</v>
      </c>
      <c r="Y88" s="328">
        <f>O88*Inflation!$F$19*Inflation!$F$20</f>
        <v>0</v>
      </c>
      <c r="Z88" s="328">
        <f>P88*Inflation!$F$19*Inflation!$F$20</f>
        <v>0</v>
      </c>
      <c r="AA88" s="328">
        <f>Q88*Inflation!$F$19*Inflation!$F$20*Inflation!$F$21</f>
        <v>0</v>
      </c>
      <c r="AB88" s="328">
        <f>R88*Inflation!$F$19*Inflation!$F$20*Inflation!$F$21*Inflation!$F$22</f>
        <v>0</v>
      </c>
      <c r="AC88" s="328">
        <f>S88*Inflation!$F$19*Inflation!$F$20*Inflation!$F$21*Inflation!$F$22*Inflation!$F$23</f>
        <v>0</v>
      </c>
      <c r="AD88" s="326">
        <f t="shared" si="8"/>
        <v>153.20679320679321</v>
      </c>
    </row>
    <row r="89" spans="1:30" ht="14.5">
      <c r="A89" s="44" t="s">
        <v>150</v>
      </c>
      <c r="B89" s="45" t="s">
        <v>154</v>
      </c>
      <c r="C89" s="50">
        <v>0</v>
      </c>
      <c r="D89" s="63">
        <v>13</v>
      </c>
      <c r="E89" s="72" t="s">
        <v>252</v>
      </c>
      <c r="F89" s="64" t="s">
        <v>271</v>
      </c>
      <c r="G89" s="386" t="s">
        <v>148</v>
      </c>
      <c r="H89" s="386" t="s">
        <v>180</v>
      </c>
      <c r="I89" s="148">
        <v>46357</v>
      </c>
      <c r="J89" s="206">
        <v>0</v>
      </c>
      <c r="K89" s="269">
        <v>0</v>
      </c>
      <c r="L89" s="265">
        <v>0</v>
      </c>
      <c r="M89" s="265">
        <v>0</v>
      </c>
      <c r="N89" s="265">
        <v>25</v>
      </c>
      <c r="O89" s="265">
        <v>25</v>
      </c>
      <c r="P89" s="265">
        <v>50</v>
      </c>
      <c r="Q89" s="265">
        <v>0</v>
      </c>
      <c r="R89" s="265">
        <v>0</v>
      </c>
      <c r="S89" s="265">
        <v>0</v>
      </c>
      <c r="T89" s="258">
        <f t="shared" si="9"/>
        <v>50</v>
      </c>
      <c r="U89" s="327">
        <f>K89*Inflation!$F$19</f>
        <v>0</v>
      </c>
      <c r="V89" s="328">
        <f>L89*Inflation!$F$19</f>
        <v>0</v>
      </c>
      <c r="W89" s="328">
        <f>M89*Inflation!$F$19</f>
        <v>0</v>
      </c>
      <c r="X89" s="328">
        <f>N89*Inflation!$F$19*Inflation!$F$20</f>
        <v>26.070729270729274</v>
      </c>
      <c r="Y89" s="328">
        <f>O89*Inflation!$F$19*Inflation!$F$20</f>
        <v>26.070729270729274</v>
      </c>
      <c r="Z89" s="328">
        <f>P89*Inflation!$F$19*Inflation!$F$20</f>
        <v>52.141458541458547</v>
      </c>
      <c r="AA89" s="328">
        <f>Q89*Inflation!$F$19*Inflation!$F$20*Inflation!$F$21</f>
        <v>0</v>
      </c>
      <c r="AB89" s="328">
        <f>R89*Inflation!$F$19*Inflation!$F$20*Inflation!$F$21*Inflation!$F$22</f>
        <v>0</v>
      </c>
      <c r="AC89" s="328">
        <f>S89*Inflation!$F$19*Inflation!$F$20*Inflation!$F$21*Inflation!$F$22*Inflation!$F$23</f>
        <v>0</v>
      </c>
      <c r="AD89" s="326">
        <f t="shared" si="8"/>
        <v>52.141458541458547</v>
      </c>
    </row>
    <row r="90" spans="1:30" ht="14.5">
      <c r="A90" s="44" t="s">
        <v>150</v>
      </c>
      <c r="B90" s="45" t="s">
        <v>150</v>
      </c>
      <c r="C90" s="50">
        <v>1500</v>
      </c>
      <c r="D90" s="63">
        <v>13</v>
      </c>
      <c r="E90" s="72" t="s">
        <v>252</v>
      </c>
      <c r="F90" s="64" t="s">
        <v>272</v>
      </c>
      <c r="G90" s="386" t="s">
        <v>148</v>
      </c>
      <c r="H90" s="386" t="s">
        <v>180</v>
      </c>
      <c r="I90" s="148">
        <v>46357</v>
      </c>
      <c r="J90" s="206">
        <v>0</v>
      </c>
      <c r="K90" s="269">
        <v>0</v>
      </c>
      <c r="L90" s="265">
        <v>0</v>
      </c>
      <c r="M90" s="265">
        <v>0</v>
      </c>
      <c r="N90" s="265">
        <v>75</v>
      </c>
      <c r="O90" s="265">
        <v>75</v>
      </c>
      <c r="P90" s="265">
        <v>150</v>
      </c>
      <c r="Q90" s="265">
        <v>0</v>
      </c>
      <c r="R90" s="265">
        <v>0</v>
      </c>
      <c r="S90" s="265">
        <v>0</v>
      </c>
      <c r="T90" s="258">
        <f t="shared" si="9"/>
        <v>150</v>
      </c>
      <c r="U90" s="327">
        <f>K90*Inflation!$F$19</f>
        <v>0</v>
      </c>
      <c r="V90" s="328">
        <f>L90*Inflation!$F$19</f>
        <v>0</v>
      </c>
      <c r="W90" s="328">
        <f>M90*Inflation!$F$19</f>
        <v>0</v>
      </c>
      <c r="X90" s="328">
        <f>N90*Inflation!$F$19*Inflation!$F$20</f>
        <v>78.212187812187821</v>
      </c>
      <c r="Y90" s="328">
        <f>O90*Inflation!$F$19*Inflation!$F$20</f>
        <v>78.212187812187821</v>
      </c>
      <c r="Z90" s="328">
        <f>P90*Inflation!$F$19*Inflation!$F$20</f>
        <v>156.42437562437564</v>
      </c>
      <c r="AA90" s="328">
        <f>Q90*Inflation!$F$19*Inflation!$F$20*Inflation!$F$21</f>
        <v>0</v>
      </c>
      <c r="AB90" s="328">
        <f>R90*Inflation!$F$19*Inflation!$F$20*Inflation!$F$21*Inflation!$F$22</f>
        <v>0</v>
      </c>
      <c r="AC90" s="328">
        <f>S90*Inflation!$F$19*Inflation!$F$20*Inflation!$F$21*Inflation!$F$22*Inflation!$F$23</f>
        <v>0</v>
      </c>
      <c r="AD90" s="326">
        <f t="shared" si="8"/>
        <v>156.42437562437564</v>
      </c>
    </row>
    <row r="91" spans="1:30" ht="14.5">
      <c r="A91" s="44" t="s">
        <v>150</v>
      </c>
      <c r="B91" s="45" t="s">
        <v>154</v>
      </c>
      <c r="C91" s="50">
        <v>0</v>
      </c>
      <c r="D91" s="63">
        <v>13</v>
      </c>
      <c r="E91" s="72" t="s">
        <v>252</v>
      </c>
      <c r="F91" s="64" t="s">
        <v>273</v>
      </c>
      <c r="G91" s="386" t="s">
        <v>148</v>
      </c>
      <c r="H91" s="386" t="s">
        <v>180</v>
      </c>
      <c r="I91" s="148">
        <v>46357</v>
      </c>
      <c r="J91" s="206">
        <v>0</v>
      </c>
      <c r="K91" s="269">
        <v>0</v>
      </c>
      <c r="L91" s="265">
        <v>0</v>
      </c>
      <c r="M91" s="265">
        <v>0</v>
      </c>
      <c r="N91" s="265">
        <v>25</v>
      </c>
      <c r="O91" s="265">
        <v>25</v>
      </c>
      <c r="P91" s="265">
        <v>50</v>
      </c>
      <c r="Q91" s="265">
        <v>0</v>
      </c>
      <c r="R91" s="265">
        <v>0</v>
      </c>
      <c r="S91" s="265">
        <v>0</v>
      </c>
      <c r="T91" s="258">
        <f t="shared" si="9"/>
        <v>50</v>
      </c>
      <c r="U91" s="327">
        <f>K91*Inflation!$F$19</f>
        <v>0</v>
      </c>
      <c r="V91" s="328">
        <f>L91*Inflation!$F$19</f>
        <v>0</v>
      </c>
      <c r="W91" s="328">
        <f>M91*Inflation!$F$19</f>
        <v>0</v>
      </c>
      <c r="X91" s="328">
        <f>N91*Inflation!$F$19*Inflation!$F$20</f>
        <v>26.070729270729274</v>
      </c>
      <c r="Y91" s="328">
        <f>O91*Inflation!$F$19*Inflation!$F$20</f>
        <v>26.070729270729274</v>
      </c>
      <c r="Z91" s="328">
        <f>P91*Inflation!$F$19*Inflation!$F$20</f>
        <v>52.141458541458547</v>
      </c>
      <c r="AA91" s="328">
        <f>Q91*Inflation!$F$19*Inflation!$F$20*Inflation!$F$21</f>
        <v>0</v>
      </c>
      <c r="AB91" s="328">
        <f>R91*Inflation!$F$19*Inflation!$F$20*Inflation!$F$21*Inflation!$F$22</f>
        <v>0</v>
      </c>
      <c r="AC91" s="328">
        <f>S91*Inflation!$F$19*Inflation!$F$20*Inflation!$F$21*Inflation!$F$22*Inflation!$F$23</f>
        <v>0</v>
      </c>
      <c r="AD91" s="326">
        <f t="shared" si="8"/>
        <v>52.141458541458547</v>
      </c>
    </row>
    <row r="92" spans="1:30" ht="14.5">
      <c r="A92" s="44" t="s">
        <v>150</v>
      </c>
      <c r="B92" s="45" t="s">
        <v>150</v>
      </c>
      <c r="C92" s="50">
        <v>800</v>
      </c>
      <c r="D92" s="63">
        <v>13</v>
      </c>
      <c r="E92" s="72" t="s">
        <v>252</v>
      </c>
      <c r="F92" s="64" t="s">
        <v>274</v>
      </c>
      <c r="G92" s="386" t="s">
        <v>148</v>
      </c>
      <c r="H92" s="386" t="s">
        <v>180</v>
      </c>
      <c r="I92" s="148">
        <v>46357</v>
      </c>
      <c r="J92" s="206">
        <v>0</v>
      </c>
      <c r="K92" s="269">
        <v>0</v>
      </c>
      <c r="L92" s="265">
        <v>0</v>
      </c>
      <c r="M92" s="265">
        <v>0</v>
      </c>
      <c r="N92" s="265">
        <v>25</v>
      </c>
      <c r="O92" s="265">
        <v>25</v>
      </c>
      <c r="P92" s="265">
        <v>50</v>
      </c>
      <c r="Q92" s="265">
        <v>0</v>
      </c>
      <c r="R92" s="265">
        <v>0</v>
      </c>
      <c r="S92" s="265">
        <v>0</v>
      </c>
      <c r="T92" s="258">
        <f t="shared" si="9"/>
        <v>50</v>
      </c>
      <c r="U92" s="327">
        <f>K92*Inflation!$F$19</f>
        <v>0</v>
      </c>
      <c r="V92" s="328">
        <f>L92*Inflation!$F$19</f>
        <v>0</v>
      </c>
      <c r="W92" s="328">
        <f>M92*Inflation!$F$19</f>
        <v>0</v>
      </c>
      <c r="X92" s="328">
        <f>N92*Inflation!$F$19*Inflation!$F$20</f>
        <v>26.070729270729274</v>
      </c>
      <c r="Y92" s="328">
        <f>O92*Inflation!$F$19*Inflation!$F$20</f>
        <v>26.070729270729274</v>
      </c>
      <c r="Z92" s="328">
        <f>P92*Inflation!$F$19*Inflation!$F$20</f>
        <v>52.141458541458547</v>
      </c>
      <c r="AA92" s="328">
        <f>Q92*Inflation!$F$19*Inflation!$F$20*Inflation!$F$21</f>
        <v>0</v>
      </c>
      <c r="AB92" s="328">
        <f>R92*Inflation!$F$19*Inflation!$F$20*Inflation!$F$21*Inflation!$F$22</f>
        <v>0</v>
      </c>
      <c r="AC92" s="328">
        <f>S92*Inflation!$F$19*Inflation!$F$20*Inflation!$F$21*Inflation!$F$22*Inflation!$F$23</f>
        <v>0</v>
      </c>
      <c r="AD92" s="326">
        <f t="shared" si="8"/>
        <v>52.141458541458547</v>
      </c>
    </row>
    <row r="93" spans="1:30" ht="14.5">
      <c r="A93" s="44" t="s">
        <v>150</v>
      </c>
      <c r="B93" s="45" t="s">
        <v>154</v>
      </c>
      <c r="C93" s="50">
        <v>0</v>
      </c>
      <c r="D93" s="63">
        <v>13</v>
      </c>
      <c r="E93" s="72" t="s">
        <v>252</v>
      </c>
      <c r="F93" s="64" t="s">
        <v>275</v>
      </c>
      <c r="G93" s="386" t="s">
        <v>148</v>
      </c>
      <c r="H93" s="386" t="s">
        <v>180</v>
      </c>
      <c r="I93" s="148">
        <v>46357</v>
      </c>
      <c r="J93" s="206">
        <v>0</v>
      </c>
      <c r="K93" s="269">
        <v>0</v>
      </c>
      <c r="L93" s="265">
        <v>0</v>
      </c>
      <c r="M93" s="265">
        <v>0</v>
      </c>
      <c r="N93" s="265">
        <v>25</v>
      </c>
      <c r="O93" s="265">
        <v>25</v>
      </c>
      <c r="P93" s="265">
        <v>50</v>
      </c>
      <c r="Q93" s="265">
        <v>0</v>
      </c>
      <c r="R93" s="265">
        <v>0</v>
      </c>
      <c r="S93" s="265">
        <v>0</v>
      </c>
      <c r="T93" s="258">
        <f t="shared" si="9"/>
        <v>50</v>
      </c>
      <c r="U93" s="327">
        <f>K93*Inflation!$F$19</f>
        <v>0</v>
      </c>
      <c r="V93" s="328">
        <f>L93*Inflation!$F$19</f>
        <v>0</v>
      </c>
      <c r="W93" s="328">
        <f>M93*Inflation!$F$19</f>
        <v>0</v>
      </c>
      <c r="X93" s="328">
        <f>N93*Inflation!$F$19*Inflation!$F$20</f>
        <v>26.070729270729274</v>
      </c>
      <c r="Y93" s="328">
        <f>O93*Inflation!$F$19*Inflation!$F$20</f>
        <v>26.070729270729274</v>
      </c>
      <c r="Z93" s="328">
        <f>P93*Inflation!$F$19*Inflation!$F$20</f>
        <v>52.141458541458547</v>
      </c>
      <c r="AA93" s="328">
        <f>Q93*Inflation!$F$19*Inflation!$F$20*Inflation!$F$21</f>
        <v>0</v>
      </c>
      <c r="AB93" s="328">
        <f>R93*Inflation!$F$19*Inflation!$F$20*Inflation!$F$21*Inflation!$F$22</f>
        <v>0</v>
      </c>
      <c r="AC93" s="328">
        <f>S93*Inflation!$F$19*Inflation!$F$20*Inflation!$F$21*Inflation!$F$22*Inflation!$F$23</f>
        <v>0</v>
      </c>
      <c r="AD93" s="326">
        <f t="shared" si="8"/>
        <v>52.141458541458547</v>
      </c>
    </row>
    <row r="94" spans="1:30" ht="14.5">
      <c r="A94" s="44" t="s">
        <v>150</v>
      </c>
      <c r="B94" s="45" t="s">
        <v>150</v>
      </c>
      <c r="C94" s="50">
        <v>1200</v>
      </c>
      <c r="D94" s="63">
        <v>13</v>
      </c>
      <c r="E94" s="72" t="s">
        <v>252</v>
      </c>
      <c r="F94" s="64" t="s">
        <v>276</v>
      </c>
      <c r="G94" s="386" t="s">
        <v>148</v>
      </c>
      <c r="H94" s="386" t="s">
        <v>180</v>
      </c>
      <c r="I94" s="148">
        <v>46357</v>
      </c>
      <c r="J94" s="206">
        <v>0</v>
      </c>
      <c r="K94" s="269">
        <v>50</v>
      </c>
      <c r="L94" s="265">
        <v>50</v>
      </c>
      <c r="M94" s="265">
        <v>100</v>
      </c>
      <c r="N94" s="265">
        <v>0</v>
      </c>
      <c r="O94" s="265">
        <v>0</v>
      </c>
      <c r="P94" s="265">
        <v>0</v>
      </c>
      <c r="Q94" s="265">
        <v>0</v>
      </c>
      <c r="R94" s="265">
        <v>0</v>
      </c>
      <c r="S94" s="265">
        <v>0</v>
      </c>
      <c r="T94" s="258">
        <f t="shared" si="9"/>
        <v>100</v>
      </c>
      <c r="U94" s="327">
        <f>K94*Inflation!$F$19</f>
        <v>51.068931068931064</v>
      </c>
      <c r="V94" s="328">
        <f>L94*Inflation!$F$19</f>
        <v>51.068931068931064</v>
      </c>
      <c r="W94" s="328">
        <f>M94*Inflation!$F$19</f>
        <v>102.13786213786213</v>
      </c>
      <c r="X94" s="328">
        <f>N94*Inflation!$F$19*Inflation!$F$20</f>
        <v>0</v>
      </c>
      <c r="Y94" s="328">
        <f>O94*Inflation!$F$19*Inflation!$F$20</f>
        <v>0</v>
      </c>
      <c r="Z94" s="328">
        <f>P94*Inflation!$F$19*Inflation!$F$20</f>
        <v>0</v>
      </c>
      <c r="AA94" s="328">
        <f>Q94*Inflation!$F$19*Inflation!$F$20*Inflation!$F$21</f>
        <v>0</v>
      </c>
      <c r="AB94" s="328">
        <f>R94*Inflation!$F$19*Inflation!$F$20*Inflation!$F$21*Inflation!$F$22</f>
        <v>0</v>
      </c>
      <c r="AC94" s="328">
        <f>S94*Inflation!$F$19*Inflation!$F$20*Inflation!$F$21*Inflation!$F$22*Inflation!$F$23</f>
        <v>0</v>
      </c>
      <c r="AD94" s="326">
        <f t="shared" si="8"/>
        <v>102.13786213786213</v>
      </c>
    </row>
    <row r="95" spans="1:30" ht="14.5">
      <c r="A95" s="44" t="s">
        <v>150</v>
      </c>
      <c r="B95" s="45" t="s">
        <v>150</v>
      </c>
      <c r="C95" s="50">
        <v>850</v>
      </c>
      <c r="D95" s="63">
        <v>13</v>
      </c>
      <c r="E95" s="72" t="s">
        <v>252</v>
      </c>
      <c r="F95" s="64" t="s">
        <v>277</v>
      </c>
      <c r="G95" s="386" t="s">
        <v>148</v>
      </c>
      <c r="H95" s="386" t="s">
        <v>180</v>
      </c>
      <c r="I95" s="148">
        <v>46722</v>
      </c>
      <c r="J95" s="206">
        <v>0</v>
      </c>
      <c r="K95" s="269">
        <v>0</v>
      </c>
      <c r="L95" s="265">
        <v>0</v>
      </c>
      <c r="M95" s="265">
        <v>0</v>
      </c>
      <c r="N95" s="265">
        <v>0</v>
      </c>
      <c r="O95" s="265">
        <v>0</v>
      </c>
      <c r="P95" s="265">
        <v>0</v>
      </c>
      <c r="Q95" s="265">
        <v>75</v>
      </c>
      <c r="R95" s="265">
        <v>0</v>
      </c>
      <c r="S95" s="265">
        <v>0</v>
      </c>
      <c r="T95" s="258">
        <f t="shared" si="9"/>
        <v>75</v>
      </c>
      <c r="U95" s="327">
        <f>K95*Inflation!$F$19</f>
        <v>0</v>
      </c>
      <c r="V95" s="328">
        <f>L95*Inflation!$F$19</f>
        <v>0</v>
      </c>
      <c r="W95" s="328">
        <f>M95*Inflation!$F$19</f>
        <v>0</v>
      </c>
      <c r="X95" s="328">
        <f>N95*Inflation!$F$19*Inflation!$F$20</f>
        <v>0</v>
      </c>
      <c r="Y95" s="328">
        <f>O95*Inflation!$F$19*Inflation!$F$20</f>
        <v>0</v>
      </c>
      <c r="Z95" s="328">
        <f>P95*Inflation!$F$19*Inflation!$F$20</f>
        <v>0</v>
      </c>
      <c r="AA95" s="328">
        <f>Q95*Inflation!$F$19*Inflation!$F$20*Inflation!$F$21</f>
        <v>79.69810189810191</v>
      </c>
      <c r="AB95" s="328">
        <f>R95*Inflation!$F$19*Inflation!$F$20*Inflation!$F$21*Inflation!$F$22</f>
        <v>0</v>
      </c>
      <c r="AC95" s="328">
        <f>S95*Inflation!$F$19*Inflation!$F$20*Inflation!$F$21*Inflation!$F$22*Inflation!$F$23</f>
        <v>0</v>
      </c>
      <c r="AD95" s="326">
        <f t="shared" si="8"/>
        <v>79.69810189810191</v>
      </c>
    </row>
    <row r="96" spans="1:30" ht="14.5">
      <c r="A96" s="44" t="s">
        <v>150</v>
      </c>
      <c r="B96" s="45" t="s">
        <v>150</v>
      </c>
      <c r="C96" s="50">
        <v>2150</v>
      </c>
      <c r="D96" s="63">
        <v>13</v>
      </c>
      <c r="E96" s="72" t="s">
        <v>252</v>
      </c>
      <c r="F96" s="64" t="s">
        <v>278</v>
      </c>
      <c r="G96" s="386" t="s">
        <v>148</v>
      </c>
      <c r="H96" s="386" t="s">
        <v>180</v>
      </c>
      <c r="I96" s="148">
        <v>46752</v>
      </c>
      <c r="J96" s="206">
        <v>0</v>
      </c>
      <c r="K96" s="269">
        <v>0</v>
      </c>
      <c r="L96" s="265">
        <v>0</v>
      </c>
      <c r="M96" s="265">
        <v>0</v>
      </c>
      <c r="N96" s="265">
        <v>25</v>
      </c>
      <c r="O96" s="265">
        <v>25</v>
      </c>
      <c r="P96" s="265">
        <v>50</v>
      </c>
      <c r="Q96" s="265">
        <v>150</v>
      </c>
      <c r="R96" s="265">
        <v>0</v>
      </c>
      <c r="S96" s="265">
        <v>0</v>
      </c>
      <c r="T96" s="258">
        <f t="shared" si="9"/>
        <v>200</v>
      </c>
      <c r="U96" s="327">
        <f>K96*Inflation!$F$19</f>
        <v>0</v>
      </c>
      <c r="V96" s="328">
        <f>L96*Inflation!$F$19</f>
        <v>0</v>
      </c>
      <c r="W96" s="328">
        <f>M96*Inflation!$F$19</f>
        <v>0</v>
      </c>
      <c r="X96" s="328">
        <f>N96*Inflation!$F$19*Inflation!$F$20</f>
        <v>26.070729270729274</v>
      </c>
      <c r="Y96" s="328">
        <f>O96*Inflation!$F$19*Inflation!$F$20</f>
        <v>26.070729270729274</v>
      </c>
      <c r="Z96" s="328">
        <f>P96*Inflation!$F$19*Inflation!$F$20</f>
        <v>52.141458541458547</v>
      </c>
      <c r="AA96" s="328">
        <f>Q96*Inflation!$F$19*Inflation!$F$20*Inflation!$F$21</f>
        <v>159.39620379620382</v>
      </c>
      <c r="AB96" s="328">
        <f>R96*Inflation!$F$19*Inflation!$F$20*Inflation!$F$21*Inflation!$F$22</f>
        <v>0</v>
      </c>
      <c r="AC96" s="328">
        <f>S96*Inflation!$F$19*Inflation!$F$20*Inflation!$F$21*Inflation!$F$22*Inflation!$F$23</f>
        <v>0</v>
      </c>
      <c r="AD96" s="326">
        <f t="shared" si="8"/>
        <v>211.53766233766237</v>
      </c>
    </row>
    <row r="97" spans="1:30" ht="14.5">
      <c r="A97" s="44" t="s">
        <v>150</v>
      </c>
      <c r="B97" s="45" t="s">
        <v>154</v>
      </c>
      <c r="C97" s="50">
        <v>0</v>
      </c>
      <c r="D97" s="63">
        <v>13</v>
      </c>
      <c r="E97" s="72" t="s">
        <v>252</v>
      </c>
      <c r="F97" s="64" t="s">
        <v>279</v>
      </c>
      <c r="G97" s="386" t="s">
        <v>148</v>
      </c>
      <c r="H97" s="386" t="s">
        <v>180</v>
      </c>
      <c r="I97" s="148">
        <v>46722</v>
      </c>
      <c r="J97" s="206">
        <v>0</v>
      </c>
      <c r="K97" s="269">
        <v>0</v>
      </c>
      <c r="L97" s="265">
        <v>0</v>
      </c>
      <c r="M97" s="265">
        <v>0</v>
      </c>
      <c r="N97" s="265">
        <v>0</v>
      </c>
      <c r="O97" s="265">
        <v>0</v>
      </c>
      <c r="P97" s="265">
        <v>0</v>
      </c>
      <c r="Q97" s="265">
        <v>75</v>
      </c>
      <c r="R97" s="265">
        <v>0</v>
      </c>
      <c r="S97" s="265">
        <v>0</v>
      </c>
      <c r="T97" s="258">
        <f t="shared" si="9"/>
        <v>75</v>
      </c>
      <c r="U97" s="327">
        <f>K97*Inflation!$F$19</f>
        <v>0</v>
      </c>
      <c r="V97" s="328">
        <f>L97*Inflation!$F$19</f>
        <v>0</v>
      </c>
      <c r="W97" s="328">
        <f>M97*Inflation!$F$19</f>
        <v>0</v>
      </c>
      <c r="X97" s="328">
        <f>N97*Inflation!$F$19*Inflation!$F$20</f>
        <v>0</v>
      </c>
      <c r="Y97" s="328">
        <f>O97*Inflation!$F$19*Inflation!$F$20</f>
        <v>0</v>
      </c>
      <c r="Z97" s="328">
        <f>P97*Inflation!$F$19*Inflation!$F$20</f>
        <v>0</v>
      </c>
      <c r="AA97" s="328">
        <f>Q97*Inflation!$F$19*Inflation!$F$20*Inflation!$F$21</f>
        <v>79.69810189810191</v>
      </c>
      <c r="AB97" s="328">
        <f>R97*Inflation!$F$19*Inflation!$F$20*Inflation!$F$21*Inflation!$F$22</f>
        <v>0</v>
      </c>
      <c r="AC97" s="328">
        <f>S97*Inflation!$F$19*Inflation!$F$20*Inflation!$F$21*Inflation!$F$22*Inflation!$F$23</f>
        <v>0</v>
      </c>
      <c r="AD97" s="326">
        <f t="shared" si="8"/>
        <v>79.69810189810191</v>
      </c>
    </row>
    <row r="98" spans="1:30" ht="14.5">
      <c r="A98" s="44" t="s">
        <v>150</v>
      </c>
      <c r="B98" s="45" t="s">
        <v>150</v>
      </c>
      <c r="C98" s="50">
        <v>1900</v>
      </c>
      <c r="D98" s="63">
        <v>13</v>
      </c>
      <c r="E98" s="72" t="s">
        <v>252</v>
      </c>
      <c r="F98" s="64" t="s">
        <v>280</v>
      </c>
      <c r="G98" s="386" t="s">
        <v>148</v>
      </c>
      <c r="H98" s="386" t="s">
        <v>180</v>
      </c>
      <c r="I98" s="148">
        <v>46722</v>
      </c>
      <c r="J98" s="206">
        <v>0</v>
      </c>
      <c r="K98" s="269">
        <v>0</v>
      </c>
      <c r="L98" s="265">
        <v>0</v>
      </c>
      <c r="M98" s="265">
        <v>0</v>
      </c>
      <c r="N98" s="265">
        <v>50</v>
      </c>
      <c r="O98" s="265">
        <v>50</v>
      </c>
      <c r="P98" s="265">
        <v>100</v>
      </c>
      <c r="Q98" s="265">
        <v>100</v>
      </c>
      <c r="R98" s="265">
        <v>0</v>
      </c>
      <c r="S98" s="265">
        <v>0</v>
      </c>
      <c r="T98" s="258">
        <f t="shared" si="9"/>
        <v>200</v>
      </c>
      <c r="U98" s="327">
        <f>K98*Inflation!$F$19</f>
        <v>0</v>
      </c>
      <c r="V98" s="328">
        <f>L98*Inflation!$F$19</f>
        <v>0</v>
      </c>
      <c r="W98" s="328">
        <f>M98*Inflation!$F$19</f>
        <v>0</v>
      </c>
      <c r="X98" s="328">
        <f>N98*Inflation!$F$19*Inflation!$F$20</f>
        <v>52.141458541458547</v>
      </c>
      <c r="Y98" s="328">
        <f>O98*Inflation!$F$19*Inflation!$F$20</f>
        <v>52.141458541458547</v>
      </c>
      <c r="Z98" s="328">
        <f>P98*Inflation!$F$19*Inflation!$F$20</f>
        <v>104.28291708291709</v>
      </c>
      <c r="AA98" s="328">
        <f>Q98*Inflation!$F$19*Inflation!$F$20*Inflation!$F$21</f>
        <v>106.26413586413587</v>
      </c>
      <c r="AB98" s="328">
        <f>R98*Inflation!$F$19*Inflation!$F$20*Inflation!$F$21*Inflation!$F$22</f>
        <v>0</v>
      </c>
      <c r="AC98" s="328">
        <f>S98*Inflation!$F$19*Inflation!$F$20*Inflation!$F$21*Inflation!$F$22*Inflation!$F$23</f>
        <v>0</v>
      </c>
      <c r="AD98" s="326">
        <f t="shared" si="8"/>
        <v>210.54705294705298</v>
      </c>
    </row>
    <row r="99" spans="1:30" ht="14.5">
      <c r="A99" s="44" t="s">
        <v>150</v>
      </c>
      <c r="B99" s="45" t="s">
        <v>154</v>
      </c>
      <c r="C99" s="50">
        <v>0</v>
      </c>
      <c r="D99" s="63">
        <v>13</v>
      </c>
      <c r="E99" s="72" t="s">
        <v>252</v>
      </c>
      <c r="F99" s="64" t="s">
        <v>281</v>
      </c>
      <c r="G99" s="386" t="s">
        <v>148</v>
      </c>
      <c r="H99" s="386" t="s">
        <v>180</v>
      </c>
      <c r="I99" s="148">
        <v>46722</v>
      </c>
      <c r="J99" s="206">
        <v>0</v>
      </c>
      <c r="K99" s="269">
        <v>0</v>
      </c>
      <c r="L99" s="265">
        <v>0</v>
      </c>
      <c r="M99" s="265">
        <v>0</v>
      </c>
      <c r="N99" s="265">
        <v>0</v>
      </c>
      <c r="O99" s="265">
        <v>0</v>
      </c>
      <c r="P99" s="265">
        <v>0</v>
      </c>
      <c r="Q99" s="265">
        <v>75</v>
      </c>
      <c r="R99" s="265">
        <v>0</v>
      </c>
      <c r="S99" s="265">
        <v>0</v>
      </c>
      <c r="T99" s="258">
        <f t="shared" si="9"/>
        <v>75</v>
      </c>
      <c r="U99" s="327">
        <f>K99*Inflation!$F$19</f>
        <v>0</v>
      </c>
      <c r="V99" s="328">
        <f>L99*Inflation!$F$19</f>
        <v>0</v>
      </c>
      <c r="W99" s="328">
        <f>M99*Inflation!$F$19</f>
        <v>0</v>
      </c>
      <c r="X99" s="328">
        <f>N99*Inflation!$F$19*Inflation!$F$20</f>
        <v>0</v>
      </c>
      <c r="Y99" s="328">
        <f>O99*Inflation!$F$19*Inflation!$F$20</f>
        <v>0</v>
      </c>
      <c r="Z99" s="328">
        <f>P99*Inflation!$F$19*Inflation!$F$20</f>
        <v>0</v>
      </c>
      <c r="AA99" s="328">
        <f>Q99*Inflation!$F$19*Inflation!$F$20*Inflation!$F$21</f>
        <v>79.69810189810191</v>
      </c>
      <c r="AB99" s="328">
        <f>R99*Inflation!$F$19*Inflation!$F$20*Inflation!$F$21*Inflation!$F$22</f>
        <v>0</v>
      </c>
      <c r="AC99" s="328">
        <f>S99*Inflation!$F$19*Inflation!$F$20*Inflation!$F$21*Inflation!$F$22*Inflation!$F$23</f>
        <v>0</v>
      </c>
      <c r="AD99" s="326">
        <f t="shared" si="8"/>
        <v>79.69810189810191</v>
      </c>
    </row>
    <row r="100" spans="1:30" ht="14.5">
      <c r="A100" s="44" t="s">
        <v>150</v>
      </c>
      <c r="B100" s="45" t="s">
        <v>150</v>
      </c>
      <c r="C100" s="50">
        <v>3000</v>
      </c>
      <c r="D100" s="63">
        <v>13</v>
      </c>
      <c r="E100" s="72" t="s">
        <v>252</v>
      </c>
      <c r="F100" s="64" t="s">
        <v>282</v>
      </c>
      <c r="G100" s="386" t="s">
        <v>148</v>
      </c>
      <c r="H100" s="386" t="s">
        <v>180</v>
      </c>
      <c r="I100" s="148">
        <v>46722</v>
      </c>
      <c r="J100" s="206">
        <v>0</v>
      </c>
      <c r="K100" s="269">
        <v>0</v>
      </c>
      <c r="L100" s="265">
        <v>0</v>
      </c>
      <c r="M100" s="265">
        <v>0</v>
      </c>
      <c r="N100" s="265">
        <v>50</v>
      </c>
      <c r="O100" s="265">
        <v>50</v>
      </c>
      <c r="P100" s="265">
        <v>100</v>
      </c>
      <c r="Q100" s="265">
        <v>100</v>
      </c>
      <c r="R100" s="265">
        <v>0</v>
      </c>
      <c r="S100" s="265">
        <v>0</v>
      </c>
      <c r="T100" s="258">
        <f t="shared" si="9"/>
        <v>200</v>
      </c>
      <c r="U100" s="327">
        <f>K100*Inflation!$F$19</f>
        <v>0</v>
      </c>
      <c r="V100" s="328">
        <f>L100*Inflation!$F$19</f>
        <v>0</v>
      </c>
      <c r="W100" s="328">
        <f>M100*Inflation!$F$19</f>
        <v>0</v>
      </c>
      <c r="X100" s="328">
        <f>N100*Inflation!$F$19*Inflation!$F$20</f>
        <v>52.141458541458547</v>
      </c>
      <c r="Y100" s="328">
        <f>O100*Inflation!$F$19*Inflation!$F$20</f>
        <v>52.141458541458547</v>
      </c>
      <c r="Z100" s="328">
        <f>P100*Inflation!$F$19*Inflation!$F$20</f>
        <v>104.28291708291709</v>
      </c>
      <c r="AA100" s="328">
        <f>Q100*Inflation!$F$19*Inflation!$F$20*Inflation!$F$21</f>
        <v>106.26413586413587</v>
      </c>
      <c r="AB100" s="328">
        <f>R100*Inflation!$F$19*Inflation!$F$20*Inflation!$F$21*Inflation!$F$22</f>
        <v>0</v>
      </c>
      <c r="AC100" s="328">
        <f>S100*Inflation!$F$19*Inflation!$F$20*Inflation!$F$21*Inflation!$F$22*Inflation!$F$23</f>
        <v>0</v>
      </c>
      <c r="AD100" s="326">
        <f t="shared" si="8"/>
        <v>210.54705294705298</v>
      </c>
    </row>
    <row r="101" spans="1:30" ht="14.5">
      <c r="A101" s="44" t="s">
        <v>150</v>
      </c>
      <c r="B101" s="45" t="s">
        <v>150</v>
      </c>
      <c r="C101" s="50">
        <v>1000</v>
      </c>
      <c r="D101" s="63">
        <v>13</v>
      </c>
      <c r="E101" s="72" t="s">
        <v>252</v>
      </c>
      <c r="F101" s="64" t="s">
        <v>283</v>
      </c>
      <c r="G101" s="386" t="s">
        <v>148</v>
      </c>
      <c r="H101" s="386" t="s">
        <v>180</v>
      </c>
      <c r="I101" s="148">
        <v>46722</v>
      </c>
      <c r="J101" s="206">
        <v>0</v>
      </c>
      <c r="K101" s="269">
        <v>0</v>
      </c>
      <c r="L101" s="265">
        <v>0</v>
      </c>
      <c r="M101" s="265">
        <v>0</v>
      </c>
      <c r="N101" s="265">
        <v>0</v>
      </c>
      <c r="O101" s="265">
        <v>0</v>
      </c>
      <c r="P101" s="265">
        <v>0</v>
      </c>
      <c r="Q101" s="265">
        <v>75</v>
      </c>
      <c r="R101" s="265">
        <v>0</v>
      </c>
      <c r="S101" s="265">
        <v>0</v>
      </c>
      <c r="T101" s="258">
        <f t="shared" si="9"/>
        <v>75</v>
      </c>
      <c r="U101" s="327">
        <f>K101*Inflation!$F$19</f>
        <v>0</v>
      </c>
      <c r="V101" s="328">
        <f>L101*Inflation!$F$19</f>
        <v>0</v>
      </c>
      <c r="W101" s="328">
        <f>M101*Inflation!$F$19</f>
        <v>0</v>
      </c>
      <c r="X101" s="328">
        <f>N101*Inflation!$F$19*Inflation!$F$20</f>
        <v>0</v>
      </c>
      <c r="Y101" s="328">
        <f>O101*Inflation!$F$19*Inflation!$F$20</f>
        <v>0</v>
      </c>
      <c r="Z101" s="328">
        <f>P101*Inflation!$F$19*Inflation!$F$20</f>
        <v>0</v>
      </c>
      <c r="AA101" s="328">
        <f>Q101*Inflation!$F$19*Inflation!$F$20*Inflation!$F$21</f>
        <v>79.69810189810191</v>
      </c>
      <c r="AB101" s="328">
        <f>R101*Inflation!$F$19*Inflation!$F$20*Inflation!$F$21*Inflation!$F$22</f>
        <v>0</v>
      </c>
      <c r="AC101" s="328">
        <f>S101*Inflation!$F$19*Inflation!$F$20*Inflation!$F$21*Inflation!$F$22*Inflation!$F$23</f>
        <v>0</v>
      </c>
      <c r="AD101" s="326">
        <f t="shared" si="8"/>
        <v>79.69810189810191</v>
      </c>
    </row>
    <row r="102" spans="1:30" ht="14.5">
      <c r="A102" s="44" t="s">
        <v>150</v>
      </c>
      <c r="B102" s="45" t="s">
        <v>150</v>
      </c>
      <c r="C102" s="50">
        <v>600</v>
      </c>
      <c r="D102" s="63">
        <v>13</v>
      </c>
      <c r="E102" s="72" t="s">
        <v>252</v>
      </c>
      <c r="F102" s="64" t="s">
        <v>1094</v>
      </c>
      <c r="G102" s="386" t="s">
        <v>148</v>
      </c>
      <c r="H102" s="386" t="s">
        <v>180</v>
      </c>
      <c r="I102" s="148">
        <v>46722</v>
      </c>
      <c r="J102" s="206">
        <v>0</v>
      </c>
      <c r="K102" s="269">
        <v>0</v>
      </c>
      <c r="L102" s="265">
        <v>0</v>
      </c>
      <c r="M102" s="265">
        <v>0</v>
      </c>
      <c r="N102" s="265">
        <v>0</v>
      </c>
      <c r="O102" s="265">
        <v>0</v>
      </c>
      <c r="P102" s="265">
        <v>0</v>
      </c>
      <c r="Q102" s="265">
        <v>60</v>
      </c>
      <c r="R102" s="265">
        <v>0</v>
      </c>
      <c r="S102" s="265">
        <v>0</v>
      </c>
      <c r="T102" s="258">
        <f t="shared" si="9"/>
        <v>60</v>
      </c>
      <c r="U102" s="327">
        <f>K102*Inflation!$F$19</f>
        <v>0</v>
      </c>
      <c r="V102" s="328">
        <f>L102*Inflation!$F$19</f>
        <v>0</v>
      </c>
      <c r="W102" s="328">
        <f>M102*Inflation!$F$19</f>
        <v>0</v>
      </c>
      <c r="X102" s="328">
        <f>N102*Inflation!$F$19*Inflation!$F$20</f>
        <v>0</v>
      </c>
      <c r="Y102" s="328">
        <f>O102*Inflation!$F$19*Inflation!$F$20</f>
        <v>0</v>
      </c>
      <c r="Z102" s="328">
        <f>P102*Inflation!$F$19*Inflation!$F$20</f>
        <v>0</v>
      </c>
      <c r="AA102" s="328">
        <f>Q102*Inflation!$F$19*Inflation!$F$20*Inflation!$F$21</f>
        <v>63.758481518481524</v>
      </c>
      <c r="AB102" s="328">
        <f>R102*Inflation!$F$19*Inflation!$F$20*Inflation!$F$21*Inflation!$F$22</f>
        <v>0</v>
      </c>
      <c r="AC102" s="328">
        <f>S102*Inflation!$F$19*Inflation!$F$20*Inflation!$F$21*Inflation!$F$22*Inflation!$F$23</f>
        <v>0</v>
      </c>
      <c r="AD102" s="326">
        <f t="shared" si="8"/>
        <v>63.758481518481524</v>
      </c>
    </row>
    <row r="103" spans="1:30" ht="14.5">
      <c r="A103" s="44" t="s">
        <v>150</v>
      </c>
      <c r="B103" s="45" t="s">
        <v>150</v>
      </c>
      <c r="C103" s="50">
        <v>4100</v>
      </c>
      <c r="D103" s="63">
        <v>13</v>
      </c>
      <c r="E103" s="72" t="s">
        <v>252</v>
      </c>
      <c r="F103" s="64" t="s">
        <v>284</v>
      </c>
      <c r="G103" s="386" t="s">
        <v>148</v>
      </c>
      <c r="H103" s="386" t="s">
        <v>180</v>
      </c>
      <c r="I103" s="148">
        <v>46905</v>
      </c>
      <c r="J103" s="206">
        <v>0</v>
      </c>
      <c r="K103" s="269">
        <v>0</v>
      </c>
      <c r="L103" s="265">
        <v>0</v>
      </c>
      <c r="M103" s="265">
        <v>0</v>
      </c>
      <c r="N103" s="265">
        <v>0</v>
      </c>
      <c r="O103" s="265">
        <v>0</v>
      </c>
      <c r="P103" s="265">
        <v>0</v>
      </c>
      <c r="Q103" s="265">
        <v>100</v>
      </c>
      <c r="R103" s="265">
        <v>200</v>
      </c>
      <c r="S103" s="265">
        <v>0</v>
      </c>
      <c r="T103" s="258">
        <f t="shared" si="9"/>
        <v>300</v>
      </c>
      <c r="U103" s="327">
        <f>K103*Inflation!$F$19</f>
        <v>0</v>
      </c>
      <c r="V103" s="328">
        <f>L103*Inflation!$F$19</f>
        <v>0</v>
      </c>
      <c r="W103" s="328">
        <f>M103*Inflation!$F$19</f>
        <v>0</v>
      </c>
      <c r="X103" s="328">
        <f>N103*Inflation!$F$19*Inflation!$F$20</f>
        <v>0</v>
      </c>
      <c r="Y103" s="328">
        <f>O103*Inflation!$F$19*Inflation!$F$20</f>
        <v>0</v>
      </c>
      <c r="Z103" s="328">
        <f>P103*Inflation!$F$19*Inflation!$F$20</f>
        <v>0</v>
      </c>
      <c r="AA103" s="328">
        <f>Q103*Inflation!$F$19*Inflation!$F$20*Inflation!$F$21</f>
        <v>106.26413586413587</v>
      </c>
      <c r="AB103" s="328">
        <f>R103*Inflation!$F$19*Inflation!$F$20*Inflation!$F$21*Inflation!$F$22</f>
        <v>216.56583416583419</v>
      </c>
      <c r="AC103" s="328">
        <f>S103*Inflation!$F$19*Inflation!$F$20*Inflation!$F$21*Inflation!$F$22*Inflation!$F$23</f>
        <v>0</v>
      </c>
      <c r="AD103" s="326">
        <f t="shared" si="8"/>
        <v>322.82997002997007</v>
      </c>
    </row>
    <row r="104" spans="1:30" ht="14.5">
      <c r="A104" s="44" t="s">
        <v>150</v>
      </c>
      <c r="B104" s="45" t="s">
        <v>150</v>
      </c>
      <c r="C104" s="50">
        <v>4500</v>
      </c>
      <c r="D104" s="63">
        <v>13</v>
      </c>
      <c r="E104" s="72" t="s">
        <v>252</v>
      </c>
      <c r="F104" s="64" t="s">
        <v>285</v>
      </c>
      <c r="G104" s="386" t="s">
        <v>148</v>
      </c>
      <c r="H104" s="386" t="s">
        <v>180</v>
      </c>
      <c r="I104" s="148">
        <v>47088</v>
      </c>
      <c r="J104" s="206">
        <v>0</v>
      </c>
      <c r="K104" s="269">
        <v>0</v>
      </c>
      <c r="L104" s="265">
        <v>0</v>
      </c>
      <c r="M104" s="265">
        <v>0</v>
      </c>
      <c r="N104" s="265">
        <v>0</v>
      </c>
      <c r="O104" s="265">
        <v>0</v>
      </c>
      <c r="P104" s="265">
        <v>0</v>
      </c>
      <c r="Q104" s="265">
        <v>0</v>
      </c>
      <c r="R104" s="265">
        <v>270</v>
      </c>
      <c r="S104" s="265">
        <v>0</v>
      </c>
      <c r="T104" s="258">
        <f t="shared" si="9"/>
        <v>270</v>
      </c>
      <c r="U104" s="327">
        <f>K104*Inflation!$F$19</f>
        <v>0</v>
      </c>
      <c r="V104" s="328">
        <f>L104*Inflation!$F$19</f>
        <v>0</v>
      </c>
      <c r="W104" s="328">
        <f>M104*Inflation!$F$19</f>
        <v>0</v>
      </c>
      <c r="X104" s="328">
        <f>N104*Inflation!$F$19*Inflation!$F$20</f>
        <v>0</v>
      </c>
      <c r="Y104" s="328">
        <f>O104*Inflation!$F$19*Inflation!$F$20</f>
        <v>0</v>
      </c>
      <c r="Z104" s="328">
        <f>P104*Inflation!$F$19*Inflation!$F$20</f>
        <v>0</v>
      </c>
      <c r="AA104" s="328">
        <f>Q104*Inflation!$F$19*Inflation!$F$20*Inflation!$F$21</f>
        <v>0</v>
      </c>
      <c r="AB104" s="328">
        <f>R104*Inflation!$F$19*Inflation!$F$20*Inflation!$F$21*Inflation!$F$22</f>
        <v>292.3638761238762</v>
      </c>
      <c r="AC104" s="328">
        <f>S104*Inflation!$F$19*Inflation!$F$20*Inflation!$F$21*Inflation!$F$22*Inflation!$F$23</f>
        <v>0</v>
      </c>
      <c r="AD104" s="326">
        <f t="shared" si="8"/>
        <v>292.3638761238762</v>
      </c>
    </row>
    <row r="105" spans="1:30" ht="14.5">
      <c r="A105" s="44" t="s">
        <v>150</v>
      </c>
      <c r="B105" s="45" t="s">
        <v>150</v>
      </c>
      <c r="C105" s="50">
        <v>1000</v>
      </c>
      <c r="D105" s="63">
        <v>13</v>
      </c>
      <c r="E105" s="72" t="s">
        <v>252</v>
      </c>
      <c r="F105" s="64" t="s">
        <v>286</v>
      </c>
      <c r="G105" s="386" t="s">
        <v>148</v>
      </c>
      <c r="H105" s="386" t="s">
        <v>180</v>
      </c>
      <c r="I105" s="148">
        <v>47088</v>
      </c>
      <c r="J105" s="206">
        <v>0</v>
      </c>
      <c r="K105" s="269">
        <v>0</v>
      </c>
      <c r="L105" s="265">
        <v>0</v>
      </c>
      <c r="M105" s="265">
        <v>0</v>
      </c>
      <c r="N105" s="265">
        <v>0</v>
      </c>
      <c r="O105" s="265">
        <v>0</v>
      </c>
      <c r="P105" s="265">
        <v>0</v>
      </c>
      <c r="Q105" s="265">
        <v>50</v>
      </c>
      <c r="R105" s="265">
        <v>100</v>
      </c>
      <c r="S105" s="265">
        <v>0</v>
      </c>
      <c r="T105" s="258">
        <f t="shared" si="9"/>
        <v>150</v>
      </c>
      <c r="U105" s="327">
        <f>K105*Inflation!$F$19</f>
        <v>0</v>
      </c>
      <c r="V105" s="328">
        <f>L105*Inflation!$F$19</f>
        <v>0</v>
      </c>
      <c r="W105" s="328">
        <f>M105*Inflation!$F$19</f>
        <v>0</v>
      </c>
      <c r="X105" s="328">
        <f>N105*Inflation!$F$19*Inflation!$F$20</f>
        <v>0</v>
      </c>
      <c r="Y105" s="328">
        <f>O105*Inflation!$F$19*Inflation!$F$20</f>
        <v>0</v>
      </c>
      <c r="Z105" s="328">
        <f>P105*Inflation!$F$19*Inflation!$F$20</f>
        <v>0</v>
      </c>
      <c r="AA105" s="328">
        <f>Q105*Inflation!$F$19*Inflation!$F$20*Inflation!$F$21</f>
        <v>53.132067932067933</v>
      </c>
      <c r="AB105" s="328">
        <f>R105*Inflation!$F$19*Inflation!$F$20*Inflation!$F$21*Inflation!$F$22</f>
        <v>108.28291708291709</v>
      </c>
      <c r="AC105" s="328">
        <f>S105*Inflation!$F$19*Inflation!$F$20*Inflation!$F$21*Inflation!$F$22*Inflation!$F$23</f>
        <v>0</v>
      </c>
      <c r="AD105" s="326">
        <f t="shared" si="8"/>
        <v>161.41498501498504</v>
      </c>
    </row>
    <row r="106" spans="1:30" ht="14.5">
      <c r="A106" s="44" t="s">
        <v>150</v>
      </c>
      <c r="B106" s="45" t="s">
        <v>150</v>
      </c>
      <c r="C106" s="50">
        <v>2900</v>
      </c>
      <c r="D106" s="63">
        <v>13</v>
      </c>
      <c r="E106" s="72" t="s">
        <v>252</v>
      </c>
      <c r="F106" s="64" t="s">
        <v>287</v>
      </c>
      <c r="G106" s="386" t="s">
        <v>148</v>
      </c>
      <c r="H106" s="386" t="s">
        <v>180</v>
      </c>
      <c r="I106" s="148">
        <v>47118</v>
      </c>
      <c r="J106" s="206">
        <v>0</v>
      </c>
      <c r="K106" s="269">
        <v>0</v>
      </c>
      <c r="L106" s="265">
        <v>0</v>
      </c>
      <c r="M106" s="265">
        <v>0</v>
      </c>
      <c r="N106" s="265">
        <v>40</v>
      </c>
      <c r="O106" s="265">
        <v>49</v>
      </c>
      <c r="P106" s="265">
        <v>89</v>
      </c>
      <c r="Q106" s="265">
        <v>100</v>
      </c>
      <c r="R106" s="265">
        <v>100</v>
      </c>
      <c r="S106" s="265">
        <v>0</v>
      </c>
      <c r="T106" s="258">
        <f t="shared" si="9"/>
        <v>289</v>
      </c>
      <c r="U106" s="327">
        <f>K106*Inflation!$F$19</f>
        <v>0</v>
      </c>
      <c r="V106" s="328">
        <f>L106*Inflation!$F$19</f>
        <v>0</v>
      </c>
      <c r="W106" s="328">
        <f>M106*Inflation!$F$19</f>
        <v>0</v>
      </c>
      <c r="X106" s="328">
        <f>N106*Inflation!$F$19*Inflation!$F$20</f>
        <v>41.713166833166845</v>
      </c>
      <c r="Y106" s="328">
        <f>O106*Inflation!$F$19*Inflation!$F$20</f>
        <v>51.098629370629382</v>
      </c>
      <c r="Z106" s="328">
        <f>P106*Inflation!$F$19*Inflation!$F$20</f>
        <v>92.81179620379622</v>
      </c>
      <c r="AA106" s="328">
        <f>Q106*Inflation!$F$19*Inflation!$F$20*Inflation!$F$21</f>
        <v>106.26413586413587</v>
      </c>
      <c r="AB106" s="328">
        <f>R106*Inflation!$F$19*Inflation!$F$20*Inflation!$F$21*Inflation!$F$22</f>
        <v>108.28291708291709</v>
      </c>
      <c r="AC106" s="328">
        <f>S106*Inflation!$F$19*Inflation!$F$20*Inflation!$F$21*Inflation!$F$22*Inflation!$F$23</f>
        <v>0</v>
      </c>
      <c r="AD106" s="326">
        <f t="shared" si="8"/>
        <v>307.35884915084921</v>
      </c>
    </row>
    <row r="107" spans="1:30" ht="14.5">
      <c r="A107" s="44" t="s">
        <v>150</v>
      </c>
      <c r="B107" s="45" t="s">
        <v>150</v>
      </c>
      <c r="C107" s="50">
        <v>1000</v>
      </c>
      <c r="D107" s="63">
        <v>13</v>
      </c>
      <c r="E107" s="72" t="s">
        <v>252</v>
      </c>
      <c r="F107" s="64" t="s">
        <v>288</v>
      </c>
      <c r="G107" s="386" t="s">
        <v>148</v>
      </c>
      <c r="H107" s="386" t="s">
        <v>180</v>
      </c>
      <c r="I107" s="148">
        <v>47088</v>
      </c>
      <c r="J107" s="206">
        <v>0</v>
      </c>
      <c r="K107" s="269">
        <v>0</v>
      </c>
      <c r="L107" s="265">
        <v>0</v>
      </c>
      <c r="M107" s="265">
        <v>0</v>
      </c>
      <c r="N107" s="265">
        <v>0</v>
      </c>
      <c r="O107" s="265">
        <v>0</v>
      </c>
      <c r="P107" s="265">
        <v>0</v>
      </c>
      <c r="Q107" s="265">
        <v>0</v>
      </c>
      <c r="R107" s="265">
        <v>100</v>
      </c>
      <c r="S107" s="265">
        <v>0</v>
      </c>
      <c r="T107" s="258">
        <f t="shared" si="9"/>
        <v>100</v>
      </c>
      <c r="U107" s="327">
        <f>K107*Inflation!$F$19</f>
        <v>0</v>
      </c>
      <c r="V107" s="328">
        <f>L107*Inflation!$F$19</f>
        <v>0</v>
      </c>
      <c r="W107" s="328">
        <f>M107*Inflation!$F$19</f>
        <v>0</v>
      </c>
      <c r="X107" s="328">
        <f>N107*Inflation!$F$19*Inflation!$F$20</f>
        <v>0</v>
      </c>
      <c r="Y107" s="328">
        <f>O107*Inflation!$F$19*Inflation!$F$20</f>
        <v>0</v>
      </c>
      <c r="Z107" s="328">
        <f>P107*Inflation!$F$19*Inflation!$F$20</f>
        <v>0</v>
      </c>
      <c r="AA107" s="328">
        <f>Q107*Inflation!$F$19*Inflation!$F$20*Inflation!$F$21</f>
        <v>0</v>
      </c>
      <c r="AB107" s="328">
        <f>R107*Inflation!$F$19*Inflation!$F$20*Inflation!$F$21*Inflation!$F$22</f>
        <v>108.28291708291709</v>
      </c>
      <c r="AC107" s="328">
        <f>S107*Inflation!$F$19*Inflation!$F$20*Inflation!$F$21*Inflation!$F$22*Inflation!$F$23</f>
        <v>0</v>
      </c>
      <c r="AD107" s="326">
        <f t="shared" si="8"/>
        <v>108.28291708291709</v>
      </c>
    </row>
    <row r="108" spans="1:30" ht="14.5">
      <c r="A108" s="44" t="s">
        <v>150</v>
      </c>
      <c r="B108" s="45" t="s">
        <v>150</v>
      </c>
      <c r="C108" s="50">
        <v>2725</v>
      </c>
      <c r="D108" s="63">
        <v>13</v>
      </c>
      <c r="E108" s="72" t="s">
        <v>252</v>
      </c>
      <c r="F108" s="64" t="s">
        <v>289</v>
      </c>
      <c r="G108" s="386" t="s">
        <v>148</v>
      </c>
      <c r="H108" s="386" t="s">
        <v>180</v>
      </c>
      <c r="I108" s="148">
        <v>47118</v>
      </c>
      <c r="J108" s="206">
        <v>0</v>
      </c>
      <c r="K108" s="269">
        <v>0</v>
      </c>
      <c r="L108" s="265">
        <v>0</v>
      </c>
      <c r="M108" s="265">
        <v>0</v>
      </c>
      <c r="N108" s="265">
        <v>0</v>
      </c>
      <c r="O108" s="265">
        <v>0</v>
      </c>
      <c r="P108" s="265">
        <v>0</v>
      </c>
      <c r="Q108" s="265">
        <v>150</v>
      </c>
      <c r="R108" s="265">
        <v>60</v>
      </c>
      <c r="S108" s="265">
        <v>0</v>
      </c>
      <c r="T108" s="258">
        <f t="shared" si="9"/>
        <v>210</v>
      </c>
      <c r="U108" s="327">
        <f>K108*Inflation!$F$19</f>
        <v>0</v>
      </c>
      <c r="V108" s="328">
        <f>L108*Inflation!$F$19</f>
        <v>0</v>
      </c>
      <c r="W108" s="328">
        <f>M108*Inflation!$F$19</f>
        <v>0</v>
      </c>
      <c r="X108" s="328">
        <f>N108*Inflation!$F$19*Inflation!$F$20</f>
        <v>0</v>
      </c>
      <c r="Y108" s="328">
        <f>O108*Inflation!$F$19*Inflation!$F$20</f>
        <v>0</v>
      </c>
      <c r="Z108" s="328">
        <f>P108*Inflation!$F$19*Inflation!$F$20</f>
        <v>0</v>
      </c>
      <c r="AA108" s="328">
        <f>Q108*Inflation!$F$19*Inflation!$F$20*Inflation!$F$21</f>
        <v>159.39620379620382</v>
      </c>
      <c r="AB108" s="328">
        <f>R108*Inflation!$F$19*Inflation!$F$20*Inflation!$F$21*Inflation!$F$22</f>
        <v>64.969750249750263</v>
      </c>
      <c r="AC108" s="328">
        <f>S108*Inflation!$F$19*Inflation!$F$20*Inflation!$F$21*Inflation!$F$22*Inflation!$F$23</f>
        <v>0</v>
      </c>
      <c r="AD108" s="326">
        <f t="shared" si="8"/>
        <v>224.36595404595408</v>
      </c>
    </row>
    <row r="109" spans="1:30" ht="14.5">
      <c r="A109" s="44" t="s">
        <v>150</v>
      </c>
      <c r="B109" s="45" t="s">
        <v>150</v>
      </c>
      <c r="C109" s="50">
        <v>500</v>
      </c>
      <c r="D109" s="63">
        <v>13</v>
      </c>
      <c r="E109" s="72" t="s">
        <v>252</v>
      </c>
      <c r="F109" s="64" t="s">
        <v>290</v>
      </c>
      <c r="G109" s="386" t="s">
        <v>148</v>
      </c>
      <c r="H109" s="386" t="s">
        <v>180</v>
      </c>
      <c r="I109" s="148">
        <v>47088</v>
      </c>
      <c r="J109" s="206">
        <v>0</v>
      </c>
      <c r="K109" s="269">
        <v>0</v>
      </c>
      <c r="L109" s="265">
        <v>0</v>
      </c>
      <c r="M109" s="265">
        <v>0</v>
      </c>
      <c r="N109" s="265">
        <v>0</v>
      </c>
      <c r="O109" s="265">
        <v>0</v>
      </c>
      <c r="P109" s="265">
        <v>0</v>
      </c>
      <c r="Q109" s="265">
        <v>0</v>
      </c>
      <c r="R109" s="265">
        <v>60</v>
      </c>
      <c r="S109" s="265">
        <v>0</v>
      </c>
      <c r="T109" s="258">
        <f t="shared" si="9"/>
        <v>60</v>
      </c>
      <c r="U109" s="327">
        <f>K109*Inflation!$F$19</f>
        <v>0</v>
      </c>
      <c r="V109" s="328">
        <f>L109*Inflation!$F$19</f>
        <v>0</v>
      </c>
      <c r="W109" s="328">
        <f>M109*Inflation!$F$19</f>
        <v>0</v>
      </c>
      <c r="X109" s="328">
        <f>N109*Inflation!$F$19*Inflation!$F$20</f>
        <v>0</v>
      </c>
      <c r="Y109" s="328">
        <f>O109*Inflation!$F$19*Inflation!$F$20</f>
        <v>0</v>
      </c>
      <c r="Z109" s="328">
        <f>P109*Inflation!$F$19*Inflation!$F$20</f>
        <v>0</v>
      </c>
      <c r="AA109" s="328">
        <f>Q109*Inflation!$F$19*Inflation!$F$20*Inflation!$F$21</f>
        <v>0</v>
      </c>
      <c r="AB109" s="328">
        <f>R109*Inflation!$F$19*Inflation!$F$20*Inflation!$F$21*Inflation!$F$22</f>
        <v>64.969750249750263</v>
      </c>
      <c r="AC109" s="328">
        <f>S109*Inflation!$F$19*Inflation!$F$20*Inflation!$F$21*Inflation!$F$22*Inflation!$F$23</f>
        <v>0</v>
      </c>
      <c r="AD109" s="326">
        <f t="shared" si="8"/>
        <v>64.969750249750263</v>
      </c>
    </row>
    <row r="110" spans="1:30" ht="14.5">
      <c r="A110" s="44" t="s">
        <v>150</v>
      </c>
      <c r="B110" s="45" t="s">
        <v>150</v>
      </c>
      <c r="C110" s="50">
        <v>1500</v>
      </c>
      <c r="D110" s="63">
        <v>13</v>
      </c>
      <c r="E110" s="72" t="s">
        <v>252</v>
      </c>
      <c r="F110" s="64" t="s">
        <v>291</v>
      </c>
      <c r="G110" s="386" t="s">
        <v>148</v>
      </c>
      <c r="H110" s="386" t="s">
        <v>180</v>
      </c>
      <c r="I110" s="148">
        <v>47483</v>
      </c>
      <c r="J110" s="206">
        <v>0</v>
      </c>
      <c r="K110" s="269">
        <v>0</v>
      </c>
      <c r="L110" s="265">
        <v>0</v>
      </c>
      <c r="M110" s="265">
        <v>0</v>
      </c>
      <c r="N110" s="265">
        <v>0</v>
      </c>
      <c r="O110" s="265">
        <v>0</v>
      </c>
      <c r="P110" s="265">
        <v>0</v>
      </c>
      <c r="Q110" s="265">
        <v>0</v>
      </c>
      <c r="R110" s="265">
        <v>0</v>
      </c>
      <c r="S110" s="265">
        <v>100</v>
      </c>
      <c r="T110" s="258">
        <f t="shared" si="9"/>
        <v>100</v>
      </c>
      <c r="U110" s="327">
        <f>K110*Inflation!$F$19</f>
        <v>0</v>
      </c>
      <c r="V110" s="328">
        <f>L110*Inflation!$F$19</f>
        <v>0</v>
      </c>
      <c r="W110" s="328">
        <f>M110*Inflation!$F$19</f>
        <v>0</v>
      </c>
      <c r="X110" s="328">
        <f>N110*Inflation!$F$19*Inflation!$F$20</f>
        <v>0</v>
      </c>
      <c r="Y110" s="328">
        <f>O110*Inflation!$F$19*Inflation!$F$20</f>
        <v>0</v>
      </c>
      <c r="Z110" s="328">
        <f>P110*Inflation!$F$19*Inflation!$F$20</f>
        <v>0</v>
      </c>
      <c r="AA110" s="328">
        <f>Q110*Inflation!$F$19*Inflation!$F$20*Inflation!$F$21</f>
        <v>0</v>
      </c>
      <c r="AB110" s="328">
        <f>R110*Inflation!$F$19*Inflation!$F$20*Inflation!$F$21*Inflation!$F$22</f>
        <v>0</v>
      </c>
      <c r="AC110" s="328">
        <f>S110*Inflation!$F$19*Inflation!$F$20*Inflation!$F$21*Inflation!$F$22*Inflation!$F$23</f>
        <v>110.23216783216785</v>
      </c>
      <c r="AD110" s="326">
        <f t="shared" si="8"/>
        <v>110.23216783216785</v>
      </c>
    </row>
    <row r="111" spans="1:30" ht="14.5">
      <c r="A111" s="44" t="s">
        <v>150</v>
      </c>
      <c r="B111" s="45" t="s">
        <v>150</v>
      </c>
      <c r="C111" s="50">
        <v>1000</v>
      </c>
      <c r="D111" s="63">
        <v>13</v>
      </c>
      <c r="E111" s="72" t="s">
        <v>252</v>
      </c>
      <c r="F111" s="64" t="s">
        <v>292</v>
      </c>
      <c r="G111" s="386" t="s">
        <v>148</v>
      </c>
      <c r="H111" s="386" t="s">
        <v>180</v>
      </c>
      <c r="I111" s="148">
        <v>47453</v>
      </c>
      <c r="J111" s="206">
        <v>0</v>
      </c>
      <c r="K111" s="269">
        <v>0</v>
      </c>
      <c r="L111" s="265">
        <v>0</v>
      </c>
      <c r="M111" s="265">
        <v>0</v>
      </c>
      <c r="N111" s="265">
        <v>0</v>
      </c>
      <c r="O111" s="265">
        <v>0</v>
      </c>
      <c r="P111" s="265">
        <v>0</v>
      </c>
      <c r="Q111" s="265">
        <v>0</v>
      </c>
      <c r="R111" s="265">
        <v>0</v>
      </c>
      <c r="S111" s="265">
        <v>100</v>
      </c>
      <c r="T111" s="258">
        <f t="shared" si="9"/>
        <v>100</v>
      </c>
      <c r="U111" s="327">
        <f>K111*Inflation!$F$19</f>
        <v>0</v>
      </c>
      <c r="V111" s="328">
        <f>L111*Inflation!$F$19</f>
        <v>0</v>
      </c>
      <c r="W111" s="328">
        <f>M111*Inflation!$F$19</f>
        <v>0</v>
      </c>
      <c r="X111" s="328">
        <f>N111*Inflation!$F$19*Inflation!$F$20</f>
        <v>0</v>
      </c>
      <c r="Y111" s="328">
        <f>O111*Inflation!$F$19*Inflation!$F$20</f>
        <v>0</v>
      </c>
      <c r="Z111" s="328">
        <f>P111*Inflation!$F$19*Inflation!$F$20</f>
        <v>0</v>
      </c>
      <c r="AA111" s="328">
        <f>Q111*Inflation!$F$19*Inflation!$F$20*Inflation!$F$21</f>
        <v>0</v>
      </c>
      <c r="AB111" s="328">
        <f>R111*Inflation!$F$19*Inflation!$F$20*Inflation!$F$21*Inflation!$F$22</f>
        <v>0</v>
      </c>
      <c r="AC111" s="328">
        <f>S111*Inflation!$F$19*Inflation!$F$20*Inflation!$F$21*Inflation!$F$22*Inflation!$F$23</f>
        <v>110.23216783216785</v>
      </c>
      <c r="AD111" s="326">
        <f t="shared" si="8"/>
        <v>110.23216783216785</v>
      </c>
    </row>
    <row r="112" spans="1:30" ht="14.5">
      <c r="A112" s="44" t="s">
        <v>150</v>
      </c>
      <c r="B112" s="45" t="s">
        <v>150</v>
      </c>
      <c r="C112" s="50">
        <v>6500</v>
      </c>
      <c r="D112" s="63">
        <v>13</v>
      </c>
      <c r="E112" s="72" t="s">
        <v>252</v>
      </c>
      <c r="F112" s="64" t="s">
        <v>293</v>
      </c>
      <c r="G112" s="386" t="s">
        <v>148</v>
      </c>
      <c r="H112" s="386" t="s">
        <v>180</v>
      </c>
      <c r="I112" s="148">
        <v>47453</v>
      </c>
      <c r="J112" s="206">
        <v>0</v>
      </c>
      <c r="K112" s="269">
        <v>0</v>
      </c>
      <c r="L112" s="265">
        <v>0</v>
      </c>
      <c r="M112" s="265">
        <v>0</v>
      </c>
      <c r="N112" s="265">
        <v>50</v>
      </c>
      <c r="O112" s="265">
        <v>50</v>
      </c>
      <c r="P112" s="265">
        <v>100</v>
      </c>
      <c r="Q112" s="265"/>
      <c r="R112" s="265"/>
      <c r="S112" s="265">
        <v>200</v>
      </c>
      <c r="T112" s="258">
        <f t="shared" si="9"/>
        <v>300</v>
      </c>
      <c r="U112" s="327">
        <f>K112*Inflation!$F$19</f>
        <v>0</v>
      </c>
      <c r="V112" s="328">
        <f>L112*Inflation!$F$19</f>
        <v>0</v>
      </c>
      <c r="W112" s="328">
        <f>M112*Inflation!$F$19</f>
        <v>0</v>
      </c>
      <c r="X112" s="328">
        <f>N112*Inflation!$F$19*Inflation!$F$20</f>
        <v>52.141458541458547</v>
      </c>
      <c r="Y112" s="328">
        <f>O112*Inflation!$F$19*Inflation!$F$20</f>
        <v>52.141458541458547</v>
      </c>
      <c r="Z112" s="328">
        <f>P112*Inflation!$F$19*Inflation!$F$20</f>
        <v>104.28291708291709</v>
      </c>
      <c r="AA112" s="328">
        <f>Q112*Inflation!$F$19*Inflation!$F$20*Inflation!$F$21</f>
        <v>0</v>
      </c>
      <c r="AB112" s="328">
        <f>R112*Inflation!$F$19*Inflation!$F$20*Inflation!$F$21*Inflation!$F$22</f>
        <v>0</v>
      </c>
      <c r="AC112" s="328">
        <f>S112*Inflation!$F$19*Inflation!$F$20*Inflation!$F$21*Inflation!$F$22*Inflation!$F$23</f>
        <v>220.46433566433569</v>
      </c>
      <c r="AD112" s="326">
        <f t="shared" si="8"/>
        <v>324.74725274725279</v>
      </c>
    </row>
    <row r="113" spans="1:30" ht="14.5">
      <c r="A113" s="44" t="s">
        <v>150</v>
      </c>
      <c r="B113" s="45" t="s">
        <v>150</v>
      </c>
      <c r="C113" s="50">
        <v>4540</v>
      </c>
      <c r="D113" s="63">
        <v>13</v>
      </c>
      <c r="E113" s="72" t="s">
        <v>252</v>
      </c>
      <c r="F113" s="64" t="s">
        <v>294</v>
      </c>
      <c r="G113" s="386" t="s">
        <v>148</v>
      </c>
      <c r="H113" s="386" t="s">
        <v>180</v>
      </c>
      <c r="I113" s="148">
        <v>47453</v>
      </c>
      <c r="J113" s="206">
        <v>0</v>
      </c>
      <c r="K113" s="269">
        <v>0</v>
      </c>
      <c r="L113" s="265">
        <v>0</v>
      </c>
      <c r="M113" s="265">
        <v>0</v>
      </c>
      <c r="N113" s="265">
        <v>0</v>
      </c>
      <c r="O113" s="265">
        <v>0</v>
      </c>
      <c r="P113" s="265">
        <v>0</v>
      </c>
      <c r="Q113" s="265">
        <v>0</v>
      </c>
      <c r="R113" s="265">
        <v>100</v>
      </c>
      <c r="S113" s="265">
        <v>200</v>
      </c>
      <c r="T113" s="258">
        <f t="shared" si="9"/>
        <v>300</v>
      </c>
      <c r="U113" s="327">
        <f>K113*Inflation!$F$19</f>
        <v>0</v>
      </c>
      <c r="V113" s="328">
        <f>L113*Inflation!$F$19</f>
        <v>0</v>
      </c>
      <c r="W113" s="328">
        <f>M113*Inflation!$F$19</f>
        <v>0</v>
      </c>
      <c r="X113" s="328">
        <f>N113*Inflation!$F$19*Inflation!$F$20</f>
        <v>0</v>
      </c>
      <c r="Y113" s="328">
        <f>O113*Inflation!$F$19*Inflation!$F$20</f>
        <v>0</v>
      </c>
      <c r="Z113" s="328">
        <f>P113*Inflation!$F$19*Inflation!$F$20</f>
        <v>0</v>
      </c>
      <c r="AA113" s="328">
        <f>Q113*Inflation!$F$19*Inflation!$F$20*Inflation!$F$21</f>
        <v>0</v>
      </c>
      <c r="AB113" s="328">
        <f>R113*Inflation!$F$19*Inflation!$F$20*Inflation!$F$21*Inflation!$F$22</f>
        <v>108.28291708291709</v>
      </c>
      <c r="AC113" s="328">
        <f>S113*Inflation!$F$19*Inflation!$F$20*Inflation!$F$21*Inflation!$F$22*Inflation!$F$23</f>
        <v>220.46433566433569</v>
      </c>
      <c r="AD113" s="326">
        <f t="shared" si="8"/>
        <v>328.74725274725279</v>
      </c>
    </row>
    <row r="114" spans="1:30" ht="14.5">
      <c r="A114" s="44" t="s">
        <v>154</v>
      </c>
      <c r="B114" s="45" t="s">
        <v>154</v>
      </c>
      <c r="C114" s="50">
        <v>0</v>
      </c>
      <c r="D114" s="63">
        <v>13</v>
      </c>
      <c r="E114" s="72" t="s">
        <v>252</v>
      </c>
      <c r="F114" s="64" t="s">
        <v>295</v>
      </c>
      <c r="G114" s="386" t="s">
        <v>296</v>
      </c>
      <c r="H114" s="386" t="s">
        <v>296</v>
      </c>
      <c r="I114" s="148" t="s">
        <v>296</v>
      </c>
      <c r="J114" s="206">
        <v>0</v>
      </c>
      <c r="K114" s="269">
        <v>0</v>
      </c>
      <c r="L114" s="265">
        <v>0</v>
      </c>
      <c r="M114" s="265">
        <v>0</v>
      </c>
      <c r="N114" s="265">
        <v>100</v>
      </c>
      <c r="O114" s="265">
        <v>100</v>
      </c>
      <c r="P114" s="265">
        <v>200</v>
      </c>
      <c r="Q114" s="265">
        <v>0</v>
      </c>
      <c r="R114" s="265">
        <v>0</v>
      </c>
      <c r="S114" s="265">
        <v>0</v>
      </c>
      <c r="T114" s="258">
        <f t="shared" si="9"/>
        <v>200</v>
      </c>
      <c r="U114" s="327">
        <f>K114*Inflation!$F$19</f>
        <v>0</v>
      </c>
      <c r="V114" s="328">
        <f>L114*Inflation!$F$19</f>
        <v>0</v>
      </c>
      <c r="W114" s="328">
        <f>M114*Inflation!$F$19</f>
        <v>0</v>
      </c>
      <c r="X114" s="328">
        <f>N114*Inflation!$F$19*Inflation!$F$20</f>
        <v>104.28291708291709</v>
      </c>
      <c r="Y114" s="328">
        <f>O114*Inflation!$F$19*Inflation!$F$20</f>
        <v>104.28291708291709</v>
      </c>
      <c r="Z114" s="328">
        <f>P114*Inflation!$F$19*Inflation!$F$20</f>
        <v>208.56583416583419</v>
      </c>
      <c r="AA114" s="328">
        <f>Q114*Inflation!$F$19*Inflation!$F$20*Inflation!$F$21</f>
        <v>0</v>
      </c>
      <c r="AB114" s="328">
        <f>R114*Inflation!$F$19*Inflation!$F$20*Inflation!$F$21*Inflation!$F$22</f>
        <v>0</v>
      </c>
      <c r="AC114" s="328">
        <f>S114*Inflation!$F$19*Inflation!$F$20*Inflation!$F$21*Inflation!$F$22*Inflation!$F$23</f>
        <v>0</v>
      </c>
      <c r="AD114" s="326">
        <f t="shared" si="8"/>
        <v>208.56583416583419</v>
      </c>
    </row>
    <row r="115" spans="1:30" ht="14.5">
      <c r="A115" s="44" t="s">
        <v>154</v>
      </c>
      <c r="B115" s="45" t="s">
        <v>154</v>
      </c>
      <c r="C115" s="50">
        <v>0</v>
      </c>
      <c r="D115" s="63">
        <v>13</v>
      </c>
      <c r="E115" s="72" t="s">
        <v>252</v>
      </c>
      <c r="F115" s="64" t="s">
        <v>297</v>
      </c>
      <c r="G115" s="386" t="s">
        <v>296</v>
      </c>
      <c r="H115" s="386" t="s">
        <v>296</v>
      </c>
      <c r="I115" s="148" t="s">
        <v>296</v>
      </c>
      <c r="J115" s="206">
        <v>0</v>
      </c>
      <c r="K115" s="269">
        <v>150</v>
      </c>
      <c r="L115" s="265">
        <v>50</v>
      </c>
      <c r="M115" s="265">
        <v>200</v>
      </c>
      <c r="N115" s="265">
        <v>0</v>
      </c>
      <c r="O115" s="265">
        <v>0</v>
      </c>
      <c r="P115" s="265">
        <v>0</v>
      </c>
      <c r="Q115" s="265">
        <v>0</v>
      </c>
      <c r="R115" s="265">
        <v>0</v>
      </c>
      <c r="S115" s="265">
        <v>0</v>
      </c>
      <c r="T115" s="258">
        <f t="shared" si="9"/>
        <v>200</v>
      </c>
      <c r="U115" s="327">
        <f>K115*Inflation!$F$19</f>
        <v>153.20679320679321</v>
      </c>
      <c r="V115" s="328">
        <f>L115*Inflation!$F$19</f>
        <v>51.068931068931064</v>
      </c>
      <c r="W115" s="328">
        <f>M115*Inflation!$F$19</f>
        <v>204.27572427572426</v>
      </c>
      <c r="X115" s="328">
        <f>N115*Inflation!$F$19*Inflation!$F$20</f>
        <v>0</v>
      </c>
      <c r="Y115" s="328">
        <f>O115*Inflation!$F$19*Inflation!$F$20</f>
        <v>0</v>
      </c>
      <c r="Z115" s="328">
        <f>P115*Inflation!$F$19*Inflation!$F$20</f>
        <v>0</v>
      </c>
      <c r="AA115" s="328">
        <f>Q115*Inflation!$F$19*Inflation!$F$20*Inflation!$F$21</f>
        <v>0</v>
      </c>
      <c r="AB115" s="328">
        <f>R115*Inflation!$F$19*Inflation!$F$20*Inflation!$F$21*Inflation!$F$22</f>
        <v>0</v>
      </c>
      <c r="AC115" s="328">
        <f>S115*Inflation!$F$19*Inflation!$F$20*Inflation!$F$21*Inflation!$F$22*Inflation!$F$23</f>
        <v>0</v>
      </c>
      <c r="AD115" s="326">
        <f t="shared" si="8"/>
        <v>204.27572427572426</v>
      </c>
    </row>
    <row r="116" spans="1:30" ht="14.5">
      <c r="A116" s="44" t="s">
        <v>154</v>
      </c>
      <c r="B116" s="45" t="s">
        <v>154</v>
      </c>
      <c r="C116" s="50">
        <v>0</v>
      </c>
      <c r="D116" s="63">
        <v>13</v>
      </c>
      <c r="E116" s="72" t="s">
        <v>252</v>
      </c>
      <c r="F116" s="64" t="s">
        <v>298</v>
      </c>
      <c r="G116" s="386" t="s">
        <v>296</v>
      </c>
      <c r="H116" s="386" t="s">
        <v>296</v>
      </c>
      <c r="I116" s="148" t="s">
        <v>296</v>
      </c>
      <c r="J116" s="206">
        <v>0</v>
      </c>
      <c r="K116" s="269">
        <v>150</v>
      </c>
      <c r="L116" s="265">
        <v>50</v>
      </c>
      <c r="M116" s="265">
        <v>200</v>
      </c>
      <c r="N116" s="265">
        <v>0</v>
      </c>
      <c r="O116" s="265">
        <v>0</v>
      </c>
      <c r="P116" s="265">
        <v>0</v>
      </c>
      <c r="Q116" s="265">
        <v>0</v>
      </c>
      <c r="R116" s="265">
        <v>0</v>
      </c>
      <c r="S116" s="265">
        <v>0</v>
      </c>
      <c r="T116" s="258">
        <f t="shared" si="9"/>
        <v>200</v>
      </c>
      <c r="U116" s="327">
        <f>K116*Inflation!$F$19</f>
        <v>153.20679320679321</v>
      </c>
      <c r="V116" s="328">
        <f>L116*Inflation!$F$19</f>
        <v>51.068931068931064</v>
      </c>
      <c r="W116" s="328">
        <f>M116*Inflation!$F$19</f>
        <v>204.27572427572426</v>
      </c>
      <c r="X116" s="328">
        <f>N116*Inflation!$F$19*Inflation!$F$20</f>
        <v>0</v>
      </c>
      <c r="Y116" s="328">
        <f>O116*Inflation!$F$19*Inflation!$F$20</f>
        <v>0</v>
      </c>
      <c r="Z116" s="328">
        <f>P116*Inflation!$F$19*Inflation!$F$20</f>
        <v>0</v>
      </c>
      <c r="AA116" s="328">
        <f>Q116*Inflation!$F$19*Inflation!$F$20*Inflation!$F$21</f>
        <v>0</v>
      </c>
      <c r="AB116" s="328">
        <f>R116*Inflation!$F$19*Inflation!$F$20*Inflation!$F$21*Inflation!$F$22</f>
        <v>0</v>
      </c>
      <c r="AC116" s="328">
        <f>S116*Inflation!$F$19*Inflation!$F$20*Inflation!$F$21*Inflation!$F$22*Inflation!$F$23</f>
        <v>0</v>
      </c>
      <c r="AD116" s="326">
        <f t="shared" si="8"/>
        <v>204.27572427572426</v>
      </c>
    </row>
    <row r="117" spans="1:30" ht="14.5">
      <c r="A117" s="44" t="s">
        <v>154</v>
      </c>
      <c r="B117" s="45" t="s">
        <v>150</v>
      </c>
      <c r="C117" s="50">
        <v>0</v>
      </c>
      <c r="D117" s="63">
        <v>13</v>
      </c>
      <c r="E117" s="72" t="s">
        <v>252</v>
      </c>
      <c r="F117" s="64" t="s">
        <v>299</v>
      </c>
      <c r="G117" s="386" t="s">
        <v>148</v>
      </c>
      <c r="H117" s="386" t="s">
        <v>180</v>
      </c>
      <c r="I117" s="148" t="s">
        <v>220</v>
      </c>
      <c r="J117" s="206">
        <v>0</v>
      </c>
      <c r="K117" s="269">
        <v>0</v>
      </c>
      <c r="L117" s="265">
        <v>0</v>
      </c>
      <c r="M117" s="265">
        <v>0</v>
      </c>
      <c r="N117" s="265">
        <v>0</v>
      </c>
      <c r="O117" s="265">
        <v>0</v>
      </c>
      <c r="P117" s="265">
        <v>0</v>
      </c>
      <c r="Q117" s="265">
        <v>0</v>
      </c>
      <c r="R117" s="265">
        <v>0</v>
      </c>
      <c r="S117" s="265">
        <v>300</v>
      </c>
      <c r="T117" s="258">
        <f t="shared" si="9"/>
        <v>300</v>
      </c>
      <c r="U117" s="327">
        <f>K117*Inflation!$F$19</f>
        <v>0</v>
      </c>
      <c r="V117" s="328">
        <f>L117*Inflation!$F$19</f>
        <v>0</v>
      </c>
      <c r="W117" s="328">
        <f>M117*Inflation!$F$19</f>
        <v>0</v>
      </c>
      <c r="X117" s="328">
        <f>N117*Inflation!$F$19*Inflation!$F$20</f>
        <v>0</v>
      </c>
      <c r="Y117" s="328">
        <f>O117*Inflation!$F$19*Inflation!$F$20</f>
        <v>0</v>
      </c>
      <c r="Z117" s="328">
        <f>P117*Inflation!$F$19*Inflation!$F$20</f>
        <v>0</v>
      </c>
      <c r="AA117" s="328">
        <f>Q117*Inflation!$F$19*Inflation!$F$20*Inflation!$F$21</f>
        <v>0</v>
      </c>
      <c r="AB117" s="328">
        <f>R117*Inflation!$F$19*Inflation!$F$20*Inflation!$F$21*Inflation!$F$22</f>
        <v>0</v>
      </c>
      <c r="AC117" s="328">
        <f>S117*Inflation!$F$19*Inflation!$F$20*Inflation!$F$21*Inflation!$F$22*Inflation!$F$23</f>
        <v>330.69650349650357</v>
      </c>
      <c r="AD117" s="326">
        <f t="shared" si="8"/>
        <v>330.69650349650357</v>
      </c>
    </row>
    <row r="118" spans="1:30" ht="14.5">
      <c r="A118" s="44" t="s">
        <v>154</v>
      </c>
      <c r="B118" s="45" t="s">
        <v>154</v>
      </c>
      <c r="C118" s="50">
        <v>0</v>
      </c>
      <c r="D118" s="63">
        <v>13</v>
      </c>
      <c r="E118" s="72" t="s">
        <v>252</v>
      </c>
      <c r="F118" s="64" t="s">
        <v>300</v>
      </c>
      <c r="G118" s="386" t="s">
        <v>148</v>
      </c>
      <c r="H118" s="386" t="s">
        <v>180</v>
      </c>
      <c r="I118" s="148" t="s">
        <v>220</v>
      </c>
      <c r="J118" s="206">
        <v>0</v>
      </c>
      <c r="K118" s="269">
        <v>0</v>
      </c>
      <c r="L118" s="265">
        <v>0</v>
      </c>
      <c r="M118" s="265">
        <v>0</v>
      </c>
      <c r="N118" s="265">
        <v>0</v>
      </c>
      <c r="O118" s="265">
        <v>0</v>
      </c>
      <c r="P118" s="265">
        <v>0</v>
      </c>
      <c r="Q118" s="265">
        <v>0</v>
      </c>
      <c r="R118" s="265">
        <v>0</v>
      </c>
      <c r="S118" s="265">
        <v>0</v>
      </c>
      <c r="T118" s="258">
        <f t="shared" si="9"/>
        <v>0</v>
      </c>
      <c r="U118" s="327">
        <f>K118*Inflation!$F$19</f>
        <v>0</v>
      </c>
      <c r="V118" s="328">
        <f>L118*Inflation!$F$19</f>
        <v>0</v>
      </c>
      <c r="W118" s="328">
        <f>M118*Inflation!$F$19</f>
        <v>0</v>
      </c>
      <c r="X118" s="328">
        <f>N118*Inflation!$F$19*Inflation!$F$20</f>
        <v>0</v>
      </c>
      <c r="Y118" s="328">
        <f>O118*Inflation!$F$19*Inflation!$F$20</f>
        <v>0</v>
      </c>
      <c r="Z118" s="328">
        <f>P118*Inflation!$F$19*Inflation!$F$20</f>
        <v>0</v>
      </c>
      <c r="AA118" s="328">
        <f>Q118*Inflation!$F$19*Inflation!$F$20*Inflation!$F$21</f>
        <v>0</v>
      </c>
      <c r="AB118" s="328">
        <f>R118*Inflation!$F$19*Inflation!$F$20*Inflation!$F$21*Inflation!$F$22</f>
        <v>0</v>
      </c>
      <c r="AC118" s="328">
        <f>S118*Inflation!$F$19*Inflation!$F$20*Inflation!$F$21*Inflation!$F$22*Inflation!$F$23</f>
        <v>0</v>
      </c>
      <c r="AD118" s="326">
        <f t="shared" si="8"/>
        <v>0</v>
      </c>
    </row>
    <row r="119" spans="1:30" ht="14.5">
      <c r="A119" s="44" t="s">
        <v>154</v>
      </c>
      <c r="B119" s="45" t="s">
        <v>150</v>
      </c>
      <c r="C119" s="50">
        <v>0</v>
      </c>
      <c r="D119" s="63">
        <v>13</v>
      </c>
      <c r="E119" s="72" t="s">
        <v>252</v>
      </c>
      <c r="F119" s="64" t="s">
        <v>301</v>
      </c>
      <c r="G119" s="386" t="s">
        <v>148</v>
      </c>
      <c r="H119" s="386" t="s">
        <v>180</v>
      </c>
      <c r="I119" s="148" t="s">
        <v>220</v>
      </c>
      <c r="J119" s="206">
        <v>0</v>
      </c>
      <c r="K119" s="269"/>
      <c r="L119" s="265">
        <v>0</v>
      </c>
      <c r="M119" s="265">
        <v>0</v>
      </c>
      <c r="N119" s="265">
        <v>0</v>
      </c>
      <c r="O119" s="265"/>
      <c r="P119" s="265">
        <v>0</v>
      </c>
      <c r="Q119" s="265">
        <v>0</v>
      </c>
      <c r="R119" s="265">
        <v>60</v>
      </c>
      <c r="S119" s="265">
        <v>0</v>
      </c>
      <c r="T119" s="258">
        <f t="shared" si="9"/>
        <v>60</v>
      </c>
      <c r="U119" s="327">
        <f>K119*Inflation!$F$19</f>
        <v>0</v>
      </c>
      <c r="V119" s="328">
        <f>L119*Inflation!$F$19</f>
        <v>0</v>
      </c>
      <c r="W119" s="328">
        <f>M119*Inflation!$F$19</f>
        <v>0</v>
      </c>
      <c r="X119" s="328">
        <f>N119*Inflation!$F$19*Inflation!$F$20</f>
        <v>0</v>
      </c>
      <c r="Y119" s="328">
        <f>O119*Inflation!$F$19*Inflation!$F$20</f>
        <v>0</v>
      </c>
      <c r="Z119" s="328">
        <f>P119*Inflation!$F$19*Inflation!$F$20</f>
        <v>0</v>
      </c>
      <c r="AA119" s="328">
        <f>Q119*Inflation!$F$19*Inflation!$F$20*Inflation!$F$21</f>
        <v>0</v>
      </c>
      <c r="AB119" s="328">
        <f>R119*Inflation!$F$19*Inflation!$F$20*Inflation!$F$21*Inflation!$F$22</f>
        <v>64.969750249750263</v>
      </c>
      <c r="AC119" s="328">
        <f>S119*Inflation!$F$19*Inflation!$F$20*Inflation!$F$21*Inflation!$F$22*Inflation!$F$23</f>
        <v>0</v>
      </c>
      <c r="AD119" s="326">
        <f t="shared" si="8"/>
        <v>64.969750249750263</v>
      </c>
    </row>
    <row r="120" spans="1:30" ht="14.5">
      <c r="A120" s="44" t="s">
        <v>154</v>
      </c>
      <c r="B120" s="45" t="s">
        <v>150</v>
      </c>
      <c r="C120" s="50">
        <v>0</v>
      </c>
      <c r="D120" s="63">
        <v>13</v>
      </c>
      <c r="E120" s="72" t="s">
        <v>252</v>
      </c>
      <c r="F120" s="64" t="s">
        <v>302</v>
      </c>
      <c r="G120" s="386" t="s">
        <v>148</v>
      </c>
      <c r="H120" s="386" t="s">
        <v>180</v>
      </c>
      <c r="I120" s="148" t="s">
        <v>220</v>
      </c>
      <c r="J120" s="206">
        <v>0</v>
      </c>
      <c r="K120" s="269">
        <v>0</v>
      </c>
      <c r="L120" s="265">
        <v>0</v>
      </c>
      <c r="M120" s="265">
        <v>0</v>
      </c>
      <c r="N120" s="265">
        <v>0</v>
      </c>
      <c r="O120" s="265">
        <v>0</v>
      </c>
      <c r="P120" s="265">
        <v>0</v>
      </c>
      <c r="Q120" s="265">
        <v>0</v>
      </c>
      <c r="R120" s="265">
        <v>60</v>
      </c>
      <c r="S120" s="265">
        <v>0</v>
      </c>
      <c r="T120" s="258">
        <f t="shared" si="9"/>
        <v>60</v>
      </c>
      <c r="U120" s="327">
        <f>K120*Inflation!$F$19</f>
        <v>0</v>
      </c>
      <c r="V120" s="328">
        <f>L120*Inflation!$F$19</f>
        <v>0</v>
      </c>
      <c r="W120" s="328">
        <f>M120*Inflation!$F$19</f>
        <v>0</v>
      </c>
      <c r="X120" s="328">
        <f>N120*Inflation!$F$19*Inflation!$F$20</f>
        <v>0</v>
      </c>
      <c r="Y120" s="328">
        <f>O120*Inflation!$F$19*Inflation!$F$20</f>
        <v>0</v>
      </c>
      <c r="Z120" s="328">
        <f>P120*Inflation!$F$19*Inflation!$F$20</f>
        <v>0</v>
      </c>
      <c r="AA120" s="328">
        <f>Q120*Inflation!$F$19*Inflation!$F$20*Inflation!$F$21</f>
        <v>0</v>
      </c>
      <c r="AB120" s="328">
        <f>R120*Inflation!$F$19*Inflation!$F$20*Inflation!$F$21*Inflation!$F$22</f>
        <v>64.969750249750263</v>
      </c>
      <c r="AC120" s="328">
        <f>S120*Inflation!$F$19*Inflation!$F$20*Inflation!$F$21*Inflation!$F$22*Inflation!$F$23</f>
        <v>0</v>
      </c>
      <c r="AD120" s="326">
        <f t="shared" si="8"/>
        <v>64.969750249750263</v>
      </c>
    </row>
    <row r="121" spans="1:30" ht="14.5">
      <c r="A121" s="44" t="s">
        <v>154</v>
      </c>
      <c r="B121" s="45" t="s">
        <v>154</v>
      </c>
      <c r="C121" s="50">
        <v>0</v>
      </c>
      <c r="D121" s="63">
        <v>13</v>
      </c>
      <c r="E121" s="72" t="s">
        <v>252</v>
      </c>
      <c r="F121" s="64" t="s">
        <v>303</v>
      </c>
      <c r="G121" s="386" t="s">
        <v>148</v>
      </c>
      <c r="H121" s="386" t="s">
        <v>180</v>
      </c>
      <c r="I121" s="148" t="s">
        <v>220</v>
      </c>
      <c r="J121" s="206">
        <v>0</v>
      </c>
      <c r="K121" s="269">
        <v>0</v>
      </c>
      <c r="L121" s="265">
        <v>0</v>
      </c>
      <c r="M121" s="265">
        <v>0</v>
      </c>
      <c r="N121" s="265">
        <v>0</v>
      </c>
      <c r="O121" s="265">
        <v>0</v>
      </c>
      <c r="P121" s="265">
        <v>0</v>
      </c>
      <c r="Q121" s="265">
        <v>0</v>
      </c>
      <c r="R121" s="265">
        <v>0</v>
      </c>
      <c r="S121" s="265">
        <v>0</v>
      </c>
      <c r="T121" s="258">
        <f t="shared" si="9"/>
        <v>0</v>
      </c>
      <c r="U121" s="327">
        <f>K121*Inflation!$F$19</f>
        <v>0</v>
      </c>
      <c r="V121" s="328">
        <f>L121*Inflation!$F$19</f>
        <v>0</v>
      </c>
      <c r="W121" s="328">
        <f>M121*Inflation!$F$19</f>
        <v>0</v>
      </c>
      <c r="X121" s="328">
        <f>N121*Inflation!$F$19*Inflation!$F$20</f>
        <v>0</v>
      </c>
      <c r="Y121" s="328">
        <f>O121*Inflation!$F$19*Inflation!$F$20</f>
        <v>0</v>
      </c>
      <c r="Z121" s="328">
        <f>P121*Inflation!$F$19*Inflation!$F$20</f>
        <v>0</v>
      </c>
      <c r="AA121" s="328">
        <f>Q121*Inflation!$F$19*Inflation!$F$20*Inflation!$F$21</f>
        <v>0</v>
      </c>
      <c r="AB121" s="328">
        <f>R121*Inflation!$F$19*Inflation!$F$20*Inflation!$F$21*Inflation!$F$22</f>
        <v>0</v>
      </c>
      <c r="AC121" s="328">
        <f>S121*Inflation!$F$19*Inflation!$F$20*Inflation!$F$21*Inflation!$F$22*Inflation!$F$23</f>
        <v>0</v>
      </c>
      <c r="AD121" s="326">
        <f t="shared" si="8"/>
        <v>0</v>
      </c>
    </row>
    <row r="122" spans="1:30" ht="14.5">
      <c r="A122" s="44" t="s">
        <v>154</v>
      </c>
      <c r="B122" s="45" t="s">
        <v>154</v>
      </c>
      <c r="C122" s="50">
        <v>0</v>
      </c>
      <c r="D122" s="63">
        <v>13</v>
      </c>
      <c r="E122" s="72" t="s">
        <v>252</v>
      </c>
      <c r="F122" s="64" t="s">
        <v>304</v>
      </c>
      <c r="G122" s="386" t="s">
        <v>148</v>
      </c>
      <c r="H122" s="386" t="s">
        <v>180</v>
      </c>
      <c r="I122" s="148" t="s">
        <v>220</v>
      </c>
      <c r="J122" s="206">
        <v>0</v>
      </c>
      <c r="K122" s="269">
        <v>0</v>
      </c>
      <c r="L122" s="265">
        <v>0</v>
      </c>
      <c r="M122" s="265">
        <v>0</v>
      </c>
      <c r="N122" s="265">
        <v>0</v>
      </c>
      <c r="O122" s="265">
        <v>0</v>
      </c>
      <c r="P122" s="265">
        <v>0</v>
      </c>
      <c r="Q122" s="265">
        <v>0</v>
      </c>
      <c r="R122" s="265">
        <v>0</v>
      </c>
      <c r="S122" s="265">
        <v>0</v>
      </c>
      <c r="T122" s="258">
        <f t="shared" si="9"/>
        <v>0</v>
      </c>
      <c r="U122" s="327">
        <f>K122*Inflation!$F$19</f>
        <v>0</v>
      </c>
      <c r="V122" s="328">
        <f>L122*Inflation!$F$19</f>
        <v>0</v>
      </c>
      <c r="W122" s="328">
        <f>M122*Inflation!$F$19</f>
        <v>0</v>
      </c>
      <c r="X122" s="328">
        <f>N122*Inflation!$F$19*Inflation!$F$20</f>
        <v>0</v>
      </c>
      <c r="Y122" s="328">
        <f>O122*Inflation!$F$19*Inflation!$F$20</f>
        <v>0</v>
      </c>
      <c r="Z122" s="328">
        <f>P122*Inflation!$F$19*Inflation!$F$20</f>
        <v>0</v>
      </c>
      <c r="AA122" s="328">
        <f>Q122*Inflation!$F$19*Inflation!$F$20*Inflation!$F$21</f>
        <v>0</v>
      </c>
      <c r="AB122" s="328">
        <f>R122*Inflation!$F$19*Inflation!$F$20*Inflation!$F$21*Inflation!$F$22</f>
        <v>0</v>
      </c>
      <c r="AC122" s="328">
        <f>S122*Inflation!$F$19*Inflation!$F$20*Inflation!$F$21*Inflation!$F$22*Inflation!$F$23</f>
        <v>0</v>
      </c>
      <c r="AD122" s="326">
        <f t="shared" si="8"/>
        <v>0</v>
      </c>
    </row>
    <row r="123" spans="1:30" ht="14.5">
      <c r="A123" s="44" t="s">
        <v>154</v>
      </c>
      <c r="B123" s="45" t="s">
        <v>154</v>
      </c>
      <c r="C123" s="50">
        <v>0</v>
      </c>
      <c r="D123" s="63">
        <v>13</v>
      </c>
      <c r="E123" s="72" t="s">
        <v>252</v>
      </c>
      <c r="F123" s="64" t="s">
        <v>305</v>
      </c>
      <c r="G123" s="386" t="s">
        <v>148</v>
      </c>
      <c r="H123" s="386" t="s">
        <v>180</v>
      </c>
      <c r="I123" s="148" t="s">
        <v>220</v>
      </c>
      <c r="J123" s="206">
        <v>0</v>
      </c>
      <c r="K123" s="269">
        <v>0</v>
      </c>
      <c r="L123" s="265">
        <v>0</v>
      </c>
      <c r="M123" s="265">
        <v>0</v>
      </c>
      <c r="N123" s="265">
        <v>0</v>
      </c>
      <c r="O123" s="265">
        <v>0</v>
      </c>
      <c r="P123" s="265">
        <v>0</v>
      </c>
      <c r="Q123" s="265">
        <v>0</v>
      </c>
      <c r="R123" s="265">
        <v>60</v>
      </c>
      <c r="S123" s="265">
        <v>0</v>
      </c>
      <c r="T123" s="258">
        <f t="shared" si="9"/>
        <v>60</v>
      </c>
      <c r="U123" s="327">
        <f>K123*Inflation!$F$19</f>
        <v>0</v>
      </c>
      <c r="V123" s="328">
        <f>L123*Inflation!$F$19</f>
        <v>0</v>
      </c>
      <c r="W123" s="328">
        <f>M123*Inflation!$F$19</f>
        <v>0</v>
      </c>
      <c r="X123" s="328">
        <f>N123*Inflation!$F$19*Inflation!$F$20</f>
        <v>0</v>
      </c>
      <c r="Y123" s="328">
        <f>O123*Inflation!$F$19*Inflation!$F$20</f>
        <v>0</v>
      </c>
      <c r="Z123" s="328">
        <f>P123*Inflation!$F$19*Inflation!$F$20</f>
        <v>0</v>
      </c>
      <c r="AA123" s="328">
        <f>Q123*Inflation!$F$19*Inflation!$F$20*Inflation!$F$21</f>
        <v>0</v>
      </c>
      <c r="AB123" s="328">
        <f>R123*Inflation!$F$19*Inflation!$F$20*Inflation!$F$21*Inflation!$F$22</f>
        <v>64.969750249750263</v>
      </c>
      <c r="AC123" s="328">
        <f>S123*Inflation!$F$19*Inflation!$F$20*Inflation!$F$21*Inflation!$F$22*Inflation!$F$23</f>
        <v>0</v>
      </c>
      <c r="AD123" s="326">
        <f t="shared" si="8"/>
        <v>64.969750249750263</v>
      </c>
    </row>
    <row r="124" spans="1:30" ht="14.5">
      <c r="A124" s="44" t="s">
        <v>154</v>
      </c>
      <c r="B124" s="45" t="s">
        <v>150</v>
      </c>
      <c r="C124" s="50">
        <v>0</v>
      </c>
      <c r="D124" s="63">
        <v>13</v>
      </c>
      <c r="E124" s="72" t="s">
        <v>252</v>
      </c>
      <c r="F124" s="64" t="s">
        <v>306</v>
      </c>
      <c r="G124" s="386" t="s">
        <v>148</v>
      </c>
      <c r="H124" s="386" t="s">
        <v>180</v>
      </c>
      <c r="I124" s="148" t="s">
        <v>220</v>
      </c>
      <c r="J124" s="206">
        <v>0</v>
      </c>
      <c r="K124" s="269">
        <v>34</v>
      </c>
      <c r="L124" s="265">
        <v>30</v>
      </c>
      <c r="M124" s="265">
        <v>64</v>
      </c>
      <c r="N124" s="265">
        <v>0</v>
      </c>
      <c r="O124" s="265">
        <v>0</v>
      </c>
      <c r="P124" s="265">
        <v>0</v>
      </c>
      <c r="Q124" s="265">
        <v>0</v>
      </c>
      <c r="R124" s="265">
        <v>0</v>
      </c>
      <c r="S124" s="265">
        <v>100</v>
      </c>
      <c r="T124" s="258">
        <f t="shared" si="9"/>
        <v>164</v>
      </c>
      <c r="U124" s="327">
        <f>K124*Inflation!$F$19</f>
        <v>34.726873126873123</v>
      </c>
      <c r="V124" s="328">
        <f>L124*Inflation!$F$19</f>
        <v>30.641358641358639</v>
      </c>
      <c r="W124" s="328">
        <f>M124*Inflation!$F$19</f>
        <v>65.368231768231766</v>
      </c>
      <c r="X124" s="328">
        <f>N124*Inflation!$F$19*Inflation!$F$20</f>
        <v>0</v>
      </c>
      <c r="Y124" s="328">
        <f>O124*Inflation!$F$19*Inflation!$F$20</f>
        <v>0</v>
      </c>
      <c r="Z124" s="328">
        <f>P124*Inflation!$F$19*Inflation!$F$20</f>
        <v>0</v>
      </c>
      <c r="AA124" s="328">
        <f>Q124*Inflation!$F$19*Inflation!$F$20*Inflation!$F$21</f>
        <v>0</v>
      </c>
      <c r="AB124" s="328">
        <f>R124*Inflation!$F$19*Inflation!$F$20*Inflation!$F$21*Inflation!$F$22</f>
        <v>0</v>
      </c>
      <c r="AC124" s="328">
        <f>S124*Inflation!$F$19*Inflation!$F$20*Inflation!$F$21*Inflation!$F$22*Inflation!$F$23</f>
        <v>110.23216783216785</v>
      </c>
      <c r="AD124" s="326">
        <f t="shared" si="8"/>
        <v>175.60039960039961</v>
      </c>
    </row>
    <row r="125" spans="1:30" ht="14.5">
      <c r="A125" s="44" t="s">
        <v>154</v>
      </c>
      <c r="B125" s="45" t="s">
        <v>150</v>
      </c>
      <c r="C125" s="50">
        <v>0</v>
      </c>
      <c r="D125" s="63">
        <v>13</v>
      </c>
      <c r="E125" s="72" t="s">
        <v>307</v>
      </c>
      <c r="F125" s="64" t="s">
        <v>308</v>
      </c>
      <c r="G125" s="386" t="s">
        <v>148</v>
      </c>
      <c r="H125" s="386" t="s">
        <v>180</v>
      </c>
      <c r="I125" s="148" t="s">
        <v>228</v>
      </c>
      <c r="J125" s="206">
        <v>0</v>
      </c>
      <c r="K125" s="269">
        <v>80</v>
      </c>
      <c r="L125" s="265">
        <v>80</v>
      </c>
      <c r="M125" s="265">
        <v>160</v>
      </c>
      <c r="N125" s="265">
        <v>75</v>
      </c>
      <c r="O125" s="265">
        <v>75</v>
      </c>
      <c r="P125" s="265">
        <v>150</v>
      </c>
      <c r="Q125" s="265">
        <v>150</v>
      </c>
      <c r="R125" s="265">
        <v>150</v>
      </c>
      <c r="S125" s="265">
        <v>200</v>
      </c>
      <c r="T125" s="258">
        <f t="shared" si="9"/>
        <v>810</v>
      </c>
      <c r="U125" s="327">
        <f>K125*Inflation!$F$19</f>
        <v>81.710289710289715</v>
      </c>
      <c r="V125" s="328">
        <f>L125*Inflation!$F$19</f>
        <v>81.710289710289715</v>
      </c>
      <c r="W125" s="328">
        <f>M125*Inflation!$F$19</f>
        <v>163.42057942057943</v>
      </c>
      <c r="X125" s="328">
        <f>N125*Inflation!$F$19*Inflation!$F$20</f>
        <v>78.212187812187821</v>
      </c>
      <c r="Y125" s="328">
        <f>O125*Inflation!$F$19*Inflation!$F$20</f>
        <v>78.212187812187821</v>
      </c>
      <c r="Z125" s="328">
        <f>P125*Inflation!$F$19*Inflation!$F$20</f>
        <v>156.42437562437564</v>
      </c>
      <c r="AA125" s="328">
        <f>Q125*Inflation!$F$19*Inflation!$F$20*Inflation!$F$21</f>
        <v>159.39620379620382</v>
      </c>
      <c r="AB125" s="328">
        <f>R125*Inflation!$F$19*Inflation!$F$20*Inflation!$F$21*Inflation!$F$22</f>
        <v>162.42437562437567</v>
      </c>
      <c r="AC125" s="328">
        <f>S125*Inflation!$F$19*Inflation!$F$20*Inflation!$F$21*Inflation!$F$22*Inflation!$F$23</f>
        <v>220.46433566433569</v>
      </c>
      <c r="AD125" s="326">
        <f t="shared" si="8"/>
        <v>862.12987012987026</v>
      </c>
    </row>
    <row r="126" spans="1:30" ht="14.5">
      <c r="A126" s="44" t="s">
        <v>154</v>
      </c>
      <c r="B126" s="45" t="s">
        <v>150</v>
      </c>
      <c r="C126" s="50">
        <v>0</v>
      </c>
      <c r="D126" s="63">
        <v>13</v>
      </c>
      <c r="E126" s="72" t="s">
        <v>307</v>
      </c>
      <c r="F126" s="64" t="s">
        <v>309</v>
      </c>
      <c r="G126" s="386" t="s">
        <v>148</v>
      </c>
      <c r="H126" s="386" t="s">
        <v>180</v>
      </c>
      <c r="I126" s="148" t="s">
        <v>228</v>
      </c>
      <c r="J126" s="206">
        <v>0</v>
      </c>
      <c r="K126" s="269">
        <v>50</v>
      </c>
      <c r="L126" s="265">
        <v>50</v>
      </c>
      <c r="M126" s="265">
        <v>100</v>
      </c>
      <c r="N126" s="265">
        <v>50</v>
      </c>
      <c r="O126" s="265">
        <v>50</v>
      </c>
      <c r="P126" s="265">
        <v>100</v>
      </c>
      <c r="Q126" s="265">
        <v>100</v>
      </c>
      <c r="R126" s="265">
        <v>100</v>
      </c>
      <c r="S126" s="265">
        <v>200</v>
      </c>
      <c r="T126" s="258">
        <f t="shared" si="9"/>
        <v>600</v>
      </c>
      <c r="U126" s="327">
        <f>K126*Inflation!$F$19</f>
        <v>51.068931068931064</v>
      </c>
      <c r="V126" s="328">
        <f>L126*Inflation!$F$19</f>
        <v>51.068931068931064</v>
      </c>
      <c r="W126" s="328">
        <f>M126*Inflation!$F$19</f>
        <v>102.13786213786213</v>
      </c>
      <c r="X126" s="328">
        <f>N126*Inflation!$F$19*Inflation!$F$20</f>
        <v>52.141458541458547</v>
      </c>
      <c r="Y126" s="328">
        <f>O126*Inflation!$F$19*Inflation!$F$20</f>
        <v>52.141458541458547</v>
      </c>
      <c r="Z126" s="328">
        <f>P126*Inflation!$F$19*Inflation!$F$20</f>
        <v>104.28291708291709</v>
      </c>
      <c r="AA126" s="328">
        <f>Q126*Inflation!$F$19*Inflation!$F$20*Inflation!$F$21</f>
        <v>106.26413586413587</v>
      </c>
      <c r="AB126" s="328">
        <f>R126*Inflation!$F$19*Inflation!$F$20*Inflation!$F$21*Inflation!$F$22</f>
        <v>108.28291708291709</v>
      </c>
      <c r="AC126" s="328">
        <f>S126*Inflation!$F$19*Inflation!$F$20*Inflation!$F$21*Inflation!$F$22*Inflation!$F$23</f>
        <v>220.46433566433569</v>
      </c>
      <c r="AD126" s="326">
        <f t="shared" si="8"/>
        <v>641.43216783216792</v>
      </c>
    </row>
    <row r="127" spans="1:30" ht="14.5">
      <c r="A127" s="44" t="s">
        <v>150</v>
      </c>
      <c r="B127" s="45" t="s">
        <v>154</v>
      </c>
      <c r="C127" s="50">
        <v>0</v>
      </c>
      <c r="D127" s="63">
        <v>13</v>
      </c>
      <c r="E127" s="72" t="s">
        <v>307</v>
      </c>
      <c r="F127" s="64" t="s">
        <v>310</v>
      </c>
      <c r="G127" s="386" t="s">
        <v>148</v>
      </c>
      <c r="H127" s="386" t="s">
        <v>180</v>
      </c>
      <c r="I127" s="148">
        <v>45474</v>
      </c>
      <c r="J127" s="206">
        <v>0</v>
      </c>
      <c r="K127" s="269"/>
      <c r="L127" s="265"/>
      <c r="M127" s="265">
        <v>0</v>
      </c>
      <c r="N127" s="265">
        <v>0</v>
      </c>
      <c r="O127" s="265">
        <v>0</v>
      </c>
      <c r="P127" s="265">
        <v>0</v>
      </c>
      <c r="Q127" s="265"/>
      <c r="R127" s="265"/>
      <c r="S127" s="265"/>
      <c r="T127" s="258">
        <f t="shared" si="9"/>
        <v>0</v>
      </c>
      <c r="U127" s="327">
        <f>K127*Inflation!$F$19</f>
        <v>0</v>
      </c>
      <c r="V127" s="328">
        <f>L127*Inflation!$F$19</f>
        <v>0</v>
      </c>
      <c r="W127" s="328">
        <f>M127*Inflation!$F$19</f>
        <v>0</v>
      </c>
      <c r="X127" s="328">
        <f>N127*Inflation!$F$19*Inflation!$F$20</f>
        <v>0</v>
      </c>
      <c r="Y127" s="328">
        <f>O127*Inflation!$F$19*Inflation!$F$20</f>
        <v>0</v>
      </c>
      <c r="Z127" s="328">
        <f>P127*Inflation!$F$19*Inflation!$F$20</f>
        <v>0</v>
      </c>
      <c r="AA127" s="328">
        <f>Q127*Inflation!$F$19*Inflation!$F$20*Inflation!$F$21</f>
        <v>0</v>
      </c>
      <c r="AB127" s="328">
        <f>R127*Inflation!$F$19*Inflation!$F$20*Inflation!$F$21*Inflation!$F$22</f>
        <v>0</v>
      </c>
      <c r="AC127" s="328">
        <f>S127*Inflation!$F$19*Inflation!$F$20*Inflation!$F$21*Inflation!$F$22*Inflation!$F$23</f>
        <v>0</v>
      </c>
      <c r="AD127" s="326">
        <f t="shared" si="8"/>
        <v>0</v>
      </c>
    </row>
    <row r="128" spans="1:30" ht="14.5">
      <c r="A128" s="44" t="s">
        <v>150</v>
      </c>
      <c r="B128" s="45" t="s">
        <v>150</v>
      </c>
      <c r="C128" s="50">
        <v>2000</v>
      </c>
      <c r="D128" s="63">
        <v>13</v>
      </c>
      <c r="E128" s="72" t="s">
        <v>307</v>
      </c>
      <c r="F128" s="64" t="s">
        <v>311</v>
      </c>
      <c r="G128" s="386" t="s">
        <v>148</v>
      </c>
      <c r="H128" s="386" t="s">
        <v>180</v>
      </c>
      <c r="I128" s="148">
        <v>45839</v>
      </c>
      <c r="J128" s="206">
        <v>0</v>
      </c>
      <c r="K128" s="269">
        <v>0</v>
      </c>
      <c r="L128" s="265">
        <v>100</v>
      </c>
      <c r="M128" s="265">
        <v>100</v>
      </c>
      <c r="N128" s="265">
        <v>0</v>
      </c>
      <c r="O128" s="265">
        <v>0</v>
      </c>
      <c r="P128" s="265">
        <v>0</v>
      </c>
      <c r="Q128" s="265">
        <v>0</v>
      </c>
      <c r="R128" s="265">
        <v>0</v>
      </c>
      <c r="S128" s="265"/>
      <c r="T128" s="258">
        <f t="shared" si="9"/>
        <v>100</v>
      </c>
      <c r="U128" s="327">
        <f>K128*Inflation!$F$19</f>
        <v>0</v>
      </c>
      <c r="V128" s="328">
        <f>L128*Inflation!$F$19</f>
        <v>102.13786213786213</v>
      </c>
      <c r="W128" s="328">
        <f>M128*Inflation!$F$19</f>
        <v>102.13786213786213</v>
      </c>
      <c r="X128" s="328">
        <f>N128*Inflation!$F$19*Inflation!$F$20</f>
        <v>0</v>
      </c>
      <c r="Y128" s="328">
        <f>O128*Inflation!$F$19*Inflation!$F$20</f>
        <v>0</v>
      </c>
      <c r="Z128" s="328">
        <f>P128*Inflation!$F$19*Inflation!$F$20</f>
        <v>0</v>
      </c>
      <c r="AA128" s="328">
        <f>Q128*Inflation!$F$19*Inflation!$F$20*Inflation!$F$21</f>
        <v>0</v>
      </c>
      <c r="AB128" s="328">
        <f>R128*Inflation!$F$19*Inflation!$F$20*Inflation!$F$21*Inflation!$F$22</f>
        <v>0</v>
      </c>
      <c r="AC128" s="328">
        <f>S128*Inflation!$F$19*Inflation!$F$20*Inflation!$F$21*Inflation!$F$22*Inflation!$F$23</f>
        <v>0</v>
      </c>
      <c r="AD128" s="326">
        <f t="shared" si="8"/>
        <v>102.13786213786213</v>
      </c>
    </row>
    <row r="129" spans="1:30" ht="14.5">
      <c r="A129" s="44" t="s">
        <v>150</v>
      </c>
      <c r="B129" s="45" t="s">
        <v>150</v>
      </c>
      <c r="C129" s="50">
        <v>2000</v>
      </c>
      <c r="D129" s="63">
        <v>13</v>
      </c>
      <c r="E129" s="72" t="s">
        <v>307</v>
      </c>
      <c r="F129" s="64" t="s">
        <v>312</v>
      </c>
      <c r="G129" s="386" t="s">
        <v>148</v>
      </c>
      <c r="H129" s="386" t="s">
        <v>180</v>
      </c>
      <c r="I129" s="148">
        <v>45839</v>
      </c>
      <c r="J129" s="206">
        <v>0</v>
      </c>
      <c r="K129" s="269"/>
      <c r="L129" s="265">
        <v>100</v>
      </c>
      <c r="M129" s="265">
        <v>100</v>
      </c>
      <c r="N129" s="265">
        <v>0</v>
      </c>
      <c r="O129" s="265">
        <v>0</v>
      </c>
      <c r="P129" s="265">
        <v>0</v>
      </c>
      <c r="Q129" s="265"/>
      <c r="R129" s="265"/>
      <c r="S129" s="265"/>
      <c r="T129" s="258">
        <f t="shared" si="9"/>
        <v>100</v>
      </c>
      <c r="U129" s="327">
        <f>K129*Inflation!$F$19</f>
        <v>0</v>
      </c>
      <c r="V129" s="328">
        <f>L129*Inflation!$F$19</f>
        <v>102.13786213786213</v>
      </c>
      <c r="W129" s="328">
        <f>M129*Inflation!$F$19</f>
        <v>102.13786213786213</v>
      </c>
      <c r="X129" s="328">
        <f>N129*Inflation!$F$19*Inflation!$F$20</f>
        <v>0</v>
      </c>
      <c r="Y129" s="328">
        <f>O129*Inflation!$F$19*Inflation!$F$20</f>
        <v>0</v>
      </c>
      <c r="Z129" s="328">
        <f>P129*Inflation!$F$19*Inflation!$F$20</f>
        <v>0</v>
      </c>
      <c r="AA129" s="328">
        <f>Q129*Inflation!$F$19*Inflation!$F$20*Inflation!$F$21</f>
        <v>0</v>
      </c>
      <c r="AB129" s="328">
        <f>R129*Inflation!$F$19*Inflation!$F$20*Inflation!$F$21*Inflation!$F$22</f>
        <v>0</v>
      </c>
      <c r="AC129" s="328">
        <f>S129*Inflation!$F$19*Inflation!$F$20*Inflation!$F$21*Inflation!$F$22*Inflation!$F$23</f>
        <v>0</v>
      </c>
      <c r="AD129" s="326">
        <f t="shared" si="8"/>
        <v>102.13786213786213</v>
      </c>
    </row>
    <row r="130" spans="1:30" ht="14.5">
      <c r="A130" s="44" t="s">
        <v>150</v>
      </c>
      <c r="B130" s="45" t="s">
        <v>150</v>
      </c>
      <c r="C130" s="50">
        <v>1500</v>
      </c>
      <c r="D130" s="63">
        <v>13</v>
      </c>
      <c r="E130" s="72" t="s">
        <v>307</v>
      </c>
      <c r="F130" s="64" t="s">
        <v>313</v>
      </c>
      <c r="G130" s="386" t="s">
        <v>148</v>
      </c>
      <c r="H130" s="386" t="s">
        <v>180</v>
      </c>
      <c r="I130" s="148">
        <v>46022</v>
      </c>
      <c r="J130" s="206">
        <v>0</v>
      </c>
      <c r="K130" s="269">
        <v>0</v>
      </c>
      <c r="L130" s="265">
        <v>100</v>
      </c>
      <c r="M130" s="265">
        <v>100</v>
      </c>
      <c r="N130" s="265">
        <v>0</v>
      </c>
      <c r="O130" s="265">
        <v>0</v>
      </c>
      <c r="P130" s="265">
        <v>0</v>
      </c>
      <c r="Q130" s="265">
        <v>0</v>
      </c>
      <c r="R130" s="265">
        <v>0</v>
      </c>
      <c r="S130" s="265"/>
      <c r="T130" s="258">
        <f t="shared" si="9"/>
        <v>100</v>
      </c>
      <c r="U130" s="327">
        <f>K130*Inflation!$F$19</f>
        <v>0</v>
      </c>
      <c r="V130" s="328">
        <f>L130*Inflation!$F$19</f>
        <v>102.13786213786213</v>
      </c>
      <c r="W130" s="328">
        <f>M130*Inflation!$F$19</f>
        <v>102.13786213786213</v>
      </c>
      <c r="X130" s="328">
        <f>N130*Inflation!$F$19*Inflation!$F$20</f>
        <v>0</v>
      </c>
      <c r="Y130" s="328">
        <f>O130*Inflation!$F$19*Inflation!$F$20</f>
        <v>0</v>
      </c>
      <c r="Z130" s="328">
        <f>P130*Inflation!$F$19*Inflation!$F$20</f>
        <v>0</v>
      </c>
      <c r="AA130" s="328">
        <f>Q130*Inflation!$F$19*Inflation!$F$20*Inflation!$F$21</f>
        <v>0</v>
      </c>
      <c r="AB130" s="328">
        <f>R130*Inflation!$F$19*Inflation!$F$20*Inflation!$F$21*Inflation!$F$22</f>
        <v>0</v>
      </c>
      <c r="AC130" s="328">
        <f>S130*Inflation!$F$19*Inflation!$F$20*Inflation!$F$21*Inflation!$F$22*Inflation!$F$23</f>
        <v>0</v>
      </c>
      <c r="AD130" s="326">
        <f t="shared" si="8"/>
        <v>102.13786213786213</v>
      </c>
    </row>
    <row r="131" spans="1:30" ht="14.5">
      <c r="A131" s="44" t="s">
        <v>150</v>
      </c>
      <c r="B131" s="45" t="s">
        <v>150</v>
      </c>
      <c r="C131" s="50">
        <v>1000</v>
      </c>
      <c r="D131" s="63">
        <v>13</v>
      </c>
      <c r="E131" s="72" t="s">
        <v>307</v>
      </c>
      <c r="F131" s="64" t="s">
        <v>314</v>
      </c>
      <c r="G131" s="386" t="s">
        <v>148</v>
      </c>
      <c r="H131" s="386" t="s">
        <v>180</v>
      </c>
      <c r="I131" s="148">
        <v>46357</v>
      </c>
      <c r="J131" s="206">
        <v>0</v>
      </c>
      <c r="K131" s="269">
        <v>0</v>
      </c>
      <c r="L131" s="265">
        <v>0</v>
      </c>
      <c r="M131" s="265">
        <v>0</v>
      </c>
      <c r="N131" s="265">
        <v>50</v>
      </c>
      <c r="O131" s="265">
        <v>50</v>
      </c>
      <c r="P131" s="265">
        <v>100</v>
      </c>
      <c r="Q131" s="265">
        <v>0</v>
      </c>
      <c r="R131" s="265">
        <v>0</v>
      </c>
      <c r="S131" s="265"/>
      <c r="T131" s="258">
        <f t="shared" si="9"/>
        <v>100</v>
      </c>
      <c r="U131" s="327">
        <f>K131*Inflation!$F$19</f>
        <v>0</v>
      </c>
      <c r="V131" s="328">
        <f>L131*Inflation!$F$19</f>
        <v>0</v>
      </c>
      <c r="W131" s="328">
        <f>M131*Inflation!$F$19</f>
        <v>0</v>
      </c>
      <c r="X131" s="328">
        <f>N131*Inflation!$F$19*Inflation!$F$20</f>
        <v>52.141458541458547</v>
      </c>
      <c r="Y131" s="328">
        <f>O131*Inflation!$F$19*Inflation!$F$20</f>
        <v>52.141458541458547</v>
      </c>
      <c r="Z131" s="328">
        <f>P131*Inflation!$F$19*Inflation!$F$20</f>
        <v>104.28291708291709</v>
      </c>
      <c r="AA131" s="328">
        <f>Q131*Inflation!$F$19*Inflation!$F$20*Inflation!$F$21</f>
        <v>0</v>
      </c>
      <c r="AB131" s="328">
        <f>R131*Inflation!$F$19*Inflation!$F$20*Inflation!$F$21*Inflation!$F$22</f>
        <v>0</v>
      </c>
      <c r="AC131" s="328">
        <f>S131*Inflation!$F$19*Inflation!$F$20*Inflation!$F$21*Inflation!$F$22*Inflation!$F$23</f>
        <v>0</v>
      </c>
      <c r="AD131" s="326">
        <f t="shared" si="8"/>
        <v>104.28291708291709</v>
      </c>
    </row>
    <row r="132" spans="1:30" ht="14.5">
      <c r="A132" s="44" t="s">
        <v>150</v>
      </c>
      <c r="B132" s="45" t="s">
        <v>154</v>
      </c>
      <c r="C132" s="50">
        <v>0</v>
      </c>
      <c r="D132" s="63">
        <v>13</v>
      </c>
      <c r="E132" s="72" t="s">
        <v>307</v>
      </c>
      <c r="F132" s="64" t="s">
        <v>315</v>
      </c>
      <c r="G132" s="386" t="s">
        <v>148</v>
      </c>
      <c r="H132" s="386" t="s">
        <v>180</v>
      </c>
      <c r="I132" s="148">
        <v>46357</v>
      </c>
      <c r="J132" s="206">
        <v>0</v>
      </c>
      <c r="K132" s="269">
        <v>0</v>
      </c>
      <c r="L132" s="265">
        <v>0</v>
      </c>
      <c r="M132" s="265">
        <v>0</v>
      </c>
      <c r="N132" s="265">
        <v>50</v>
      </c>
      <c r="O132" s="265">
        <v>50</v>
      </c>
      <c r="P132" s="265">
        <v>100</v>
      </c>
      <c r="Q132" s="265">
        <v>0</v>
      </c>
      <c r="R132" s="265">
        <v>0</v>
      </c>
      <c r="S132" s="265"/>
      <c r="T132" s="258">
        <f t="shared" si="9"/>
        <v>100</v>
      </c>
      <c r="U132" s="327">
        <f>K132*Inflation!$F$19</f>
        <v>0</v>
      </c>
      <c r="V132" s="328">
        <f>L132*Inflation!$F$19</f>
        <v>0</v>
      </c>
      <c r="W132" s="328">
        <f>M132*Inflation!$F$19</f>
        <v>0</v>
      </c>
      <c r="X132" s="328">
        <f>N132*Inflation!$F$19*Inflation!$F$20</f>
        <v>52.141458541458547</v>
      </c>
      <c r="Y132" s="328">
        <f>O132*Inflation!$F$19*Inflation!$F$20</f>
        <v>52.141458541458547</v>
      </c>
      <c r="Z132" s="328">
        <f>P132*Inflation!$F$19*Inflation!$F$20</f>
        <v>104.28291708291709</v>
      </c>
      <c r="AA132" s="328">
        <f>Q132*Inflation!$F$19*Inflation!$F$20*Inflation!$F$21</f>
        <v>0</v>
      </c>
      <c r="AB132" s="328">
        <f>R132*Inflation!$F$19*Inflation!$F$20*Inflation!$F$21*Inflation!$F$22</f>
        <v>0</v>
      </c>
      <c r="AC132" s="328">
        <f>S132*Inflation!$F$19*Inflation!$F$20*Inflation!$F$21*Inflation!$F$22*Inflation!$F$23</f>
        <v>0</v>
      </c>
      <c r="AD132" s="326">
        <f t="shared" si="8"/>
        <v>104.28291708291709</v>
      </c>
    </row>
    <row r="133" spans="1:30" ht="14.5">
      <c r="A133" s="44" t="s">
        <v>150</v>
      </c>
      <c r="B133" s="45" t="s">
        <v>154</v>
      </c>
      <c r="C133" s="50">
        <v>0</v>
      </c>
      <c r="D133" s="63">
        <v>13</v>
      </c>
      <c r="E133" s="72" t="s">
        <v>307</v>
      </c>
      <c r="F133" s="64" t="s">
        <v>316</v>
      </c>
      <c r="G133" s="386" t="s">
        <v>148</v>
      </c>
      <c r="H133" s="386" t="s">
        <v>180</v>
      </c>
      <c r="I133" s="148">
        <v>46357</v>
      </c>
      <c r="J133" s="206">
        <v>0</v>
      </c>
      <c r="K133" s="269">
        <v>0</v>
      </c>
      <c r="L133" s="265">
        <v>0</v>
      </c>
      <c r="M133" s="265">
        <v>0</v>
      </c>
      <c r="N133" s="265">
        <v>50</v>
      </c>
      <c r="O133" s="265">
        <v>50</v>
      </c>
      <c r="P133" s="265">
        <v>100</v>
      </c>
      <c r="Q133" s="265">
        <v>0</v>
      </c>
      <c r="R133" s="265">
        <v>0</v>
      </c>
      <c r="S133" s="265"/>
      <c r="T133" s="258">
        <f t="shared" si="9"/>
        <v>100</v>
      </c>
      <c r="U133" s="327">
        <f>K133*Inflation!$F$19</f>
        <v>0</v>
      </c>
      <c r="V133" s="328">
        <f>L133*Inflation!$F$19</f>
        <v>0</v>
      </c>
      <c r="W133" s="328">
        <f>M133*Inflation!$F$19</f>
        <v>0</v>
      </c>
      <c r="X133" s="328">
        <f>N133*Inflation!$F$19*Inflation!$F$20</f>
        <v>52.141458541458547</v>
      </c>
      <c r="Y133" s="328">
        <f>O133*Inflation!$F$19*Inflation!$F$20</f>
        <v>52.141458541458547</v>
      </c>
      <c r="Z133" s="328">
        <f>P133*Inflation!$F$19*Inflation!$F$20</f>
        <v>104.28291708291709</v>
      </c>
      <c r="AA133" s="328">
        <f>Q133*Inflation!$F$19*Inflation!$F$20*Inflation!$F$21</f>
        <v>0</v>
      </c>
      <c r="AB133" s="328">
        <f>R133*Inflation!$F$19*Inflation!$F$20*Inflation!$F$21*Inflation!$F$22</f>
        <v>0</v>
      </c>
      <c r="AC133" s="328">
        <f>S133*Inflation!$F$19*Inflation!$F$20*Inflation!$F$21*Inflation!$F$22*Inflation!$F$23</f>
        <v>0</v>
      </c>
      <c r="AD133" s="326">
        <f t="shared" ref="AD133:AD139" si="10">SUM(AC133,AB133,AA133,Z133,W133)</f>
        <v>104.28291708291709</v>
      </c>
    </row>
    <row r="134" spans="1:30" ht="14.5">
      <c r="A134" s="44" t="s">
        <v>150</v>
      </c>
      <c r="B134" s="45" t="s">
        <v>150</v>
      </c>
      <c r="C134" s="50">
        <v>8500</v>
      </c>
      <c r="D134" s="63">
        <v>13</v>
      </c>
      <c r="E134" s="72" t="s">
        <v>307</v>
      </c>
      <c r="F134" s="64" t="s">
        <v>317</v>
      </c>
      <c r="G134" s="386" t="s">
        <v>148</v>
      </c>
      <c r="H134" s="386" t="s">
        <v>180</v>
      </c>
      <c r="I134" s="148">
        <v>47088</v>
      </c>
      <c r="J134" s="206">
        <v>0</v>
      </c>
      <c r="K134" s="269"/>
      <c r="L134" s="265">
        <v>0</v>
      </c>
      <c r="M134" s="265">
        <v>0</v>
      </c>
      <c r="N134" s="265">
        <v>0</v>
      </c>
      <c r="O134" s="265">
        <v>0</v>
      </c>
      <c r="P134" s="265">
        <v>0</v>
      </c>
      <c r="Q134" s="265">
        <v>100</v>
      </c>
      <c r="R134" s="265">
        <v>100</v>
      </c>
      <c r="S134" s="265">
        <v>200</v>
      </c>
      <c r="T134" s="258">
        <f t="shared" ref="T134:T139" si="11">SUM(S134,R134,Q134,P134,M134)</f>
        <v>400</v>
      </c>
      <c r="U134" s="327">
        <f>K134*Inflation!$F$19</f>
        <v>0</v>
      </c>
      <c r="V134" s="328">
        <f>L134*Inflation!$F$19</f>
        <v>0</v>
      </c>
      <c r="W134" s="328">
        <f>M134*Inflation!$F$19</f>
        <v>0</v>
      </c>
      <c r="X134" s="328">
        <f>N134*Inflation!$F$19*Inflation!$F$20</f>
        <v>0</v>
      </c>
      <c r="Y134" s="328">
        <f>O134*Inflation!$F$19*Inflation!$F$20</f>
        <v>0</v>
      </c>
      <c r="Z134" s="328">
        <f>P134*Inflation!$F$19*Inflation!$F$20</f>
        <v>0</v>
      </c>
      <c r="AA134" s="328">
        <f>Q134*Inflation!$F$19*Inflation!$F$20*Inflation!$F$21</f>
        <v>106.26413586413587</v>
      </c>
      <c r="AB134" s="328">
        <f>R134*Inflation!$F$19*Inflation!$F$20*Inflation!$F$21*Inflation!$F$22</f>
        <v>108.28291708291709</v>
      </c>
      <c r="AC134" s="328">
        <f>S134*Inflation!$F$19*Inflation!$F$20*Inflation!$F$21*Inflation!$F$22*Inflation!$F$23</f>
        <v>220.46433566433569</v>
      </c>
      <c r="AD134" s="326">
        <f t="shared" si="10"/>
        <v>435.01138861138867</v>
      </c>
    </row>
    <row r="135" spans="1:30" ht="14.5">
      <c r="A135" s="44" t="s">
        <v>150</v>
      </c>
      <c r="B135" s="45" t="s">
        <v>150</v>
      </c>
      <c r="C135" s="50">
        <v>2750</v>
      </c>
      <c r="D135" s="63">
        <v>13</v>
      </c>
      <c r="E135" s="72" t="s">
        <v>307</v>
      </c>
      <c r="F135" s="64" t="s">
        <v>318</v>
      </c>
      <c r="G135" s="386" t="s">
        <v>148</v>
      </c>
      <c r="H135" s="386" t="s">
        <v>180</v>
      </c>
      <c r="I135" s="148">
        <v>47088</v>
      </c>
      <c r="J135" s="206">
        <v>0</v>
      </c>
      <c r="K135" s="269">
        <v>0</v>
      </c>
      <c r="L135" s="265">
        <v>0</v>
      </c>
      <c r="M135" s="265">
        <v>0</v>
      </c>
      <c r="N135" s="265">
        <v>0</v>
      </c>
      <c r="O135" s="265">
        <v>0</v>
      </c>
      <c r="P135" s="265">
        <v>0</v>
      </c>
      <c r="Q135" s="265">
        <v>50</v>
      </c>
      <c r="R135" s="265">
        <v>100</v>
      </c>
      <c r="S135" s="265"/>
      <c r="T135" s="258">
        <f t="shared" si="11"/>
        <v>150</v>
      </c>
      <c r="U135" s="327">
        <f>K135*Inflation!$F$19</f>
        <v>0</v>
      </c>
      <c r="V135" s="328">
        <f>L135*Inflation!$F$19</f>
        <v>0</v>
      </c>
      <c r="W135" s="328">
        <f>M135*Inflation!$F$19</f>
        <v>0</v>
      </c>
      <c r="X135" s="328">
        <f>N135*Inflation!$F$19*Inflation!$F$20</f>
        <v>0</v>
      </c>
      <c r="Y135" s="328">
        <f>O135*Inflation!$F$19*Inflation!$F$20</f>
        <v>0</v>
      </c>
      <c r="Z135" s="328">
        <f>P135*Inflation!$F$19*Inflation!$F$20</f>
        <v>0</v>
      </c>
      <c r="AA135" s="328">
        <f>Q135*Inflation!$F$19*Inflation!$F$20*Inflation!$F$21</f>
        <v>53.132067932067933</v>
      </c>
      <c r="AB135" s="328">
        <f>R135*Inflation!$F$19*Inflation!$F$20*Inflation!$F$21*Inflation!$F$22</f>
        <v>108.28291708291709</v>
      </c>
      <c r="AC135" s="328">
        <f>S135*Inflation!$F$19*Inflation!$F$20*Inflation!$F$21*Inflation!$F$22*Inflation!$F$23</f>
        <v>0</v>
      </c>
      <c r="AD135" s="326">
        <f t="shared" si="10"/>
        <v>161.41498501498504</v>
      </c>
    </row>
    <row r="136" spans="1:30" ht="14.5">
      <c r="A136" s="44" t="s">
        <v>154</v>
      </c>
      <c r="B136" s="45" t="s">
        <v>150</v>
      </c>
      <c r="C136" s="50">
        <v>0</v>
      </c>
      <c r="D136" s="63">
        <v>13</v>
      </c>
      <c r="E136" s="72" t="s">
        <v>307</v>
      </c>
      <c r="F136" s="64" t="s">
        <v>319</v>
      </c>
      <c r="G136" s="386" t="s">
        <v>148</v>
      </c>
      <c r="H136" s="386" t="s">
        <v>180</v>
      </c>
      <c r="I136" s="148" t="s">
        <v>220</v>
      </c>
      <c r="J136" s="206">
        <v>0</v>
      </c>
      <c r="K136" s="269">
        <v>0</v>
      </c>
      <c r="L136" s="265">
        <v>0</v>
      </c>
      <c r="M136" s="265">
        <v>0</v>
      </c>
      <c r="N136" s="265">
        <v>0</v>
      </c>
      <c r="O136" s="265">
        <v>0</v>
      </c>
      <c r="P136" s="265">
        <v>0</v>
      </c>
      <c r="Q136" s="265">
        <v>0</v>
      </c>
      <c r="R136" s="265">
        <v>0</v>
      </c>
      <c r="S136" s="265">
        <v>110</v>
      </c>
      <c r="T136" s="258">
        <f t="shared" si="11"/>
        <v>110</v>
      </c>
      <c r="U136" s="327">
        <f>K136*Inflation!$F$19</f>
        <v>0</v>
      </c>
      <c r="V136" s="328">
        <f>L136*Inflation!$F$19</f>
        <v>0</v>
      </c>
      <c r="W136" s="328">
        <f>M136*Inflation!$F$19</f>
        <v>0</v>
      </c>
      <c r="X136" s="328">
        <f>N136*Inflation!$F$19*Inflation!$F$20</f>
        <v>0</v>
      </c>
      <c r="Y136" s="328">
        <f>O136*Inflation!$F$19*Inflation!$F$20</f>
        <v>0</v>
      </c>
      <c r="Z136" s="328">
        <f>P136*Inflation!$F$19*Inflation!$F$20</f>
        <v>0</v>
      </c>
      <c r="AA136" s="328">
        <f>Q136*Inflation!$F$19*Inflation!$F$20*Inflation!$F$21</f>
        <v>0</v>
      </c>
      <c r="AB136" s="328">
        <f>R136*Inflation!$F$19*Inflation!$F$20*Inflation!$F$21*Inflation!$F$22</f>
        <v>0</v>
      </c>
      <c r="AC136" s="328">
        <f>S136*Inflation!$F$19*Inflation!$F$20*Inflation!$F$21*Inflation!$F$22*Inflation!$F$23</f>
        <v>121.25538461538463</v>
      </c>
      <c r="AD136" s="326">
        <f t="shared" si="10"/>
        <v>121.25538461538463</v>
      </c>
    </row>
    <row r="137" spans="1:30" ht="14.5">
      <c r="A137" s="44" t="s">
        <v>150</v>
      </c>
      <c r="B137" s="45" t="s">
        <v>150</v>
      </c>
      <c r="C137" s="50">
        <v>10100</v>
      </c>
      <c r="D137" s="63">
        <v>13</v>
      </c>
      <c r="E137" s="72" t="s">
        <v>320</v>
      </c>
      <c r="F137" s="64" t="s">
        <v>1051</v>
      </c>
      <c r="G137" s="386" t="s">
        <v>148</v>
      </c>
      <c r="H137" s="386" t="s">
        <v>180</v>
      </c>
      <c r="I137" s="148">
        <v>47088</v>
      </c>
      <c r="J137" s="206">
        <v>0</v>
      </c>
      <c r="K137" s="269">
        <v>100</v>
      </c>
      <c r="L137" s="265">
        <v>100</v>
      </c>
      <c r="M137" s="265">
        <v>200</v>
      </c>
      <c r="N137" s="265">
        <v>50</v>
      </c>
      <c r="O137" s="265">
        <v>50</v>
      </c>
      <c r="P137" s="265">
        <v>100</v>
      </c>
      <c r="Q137" s="265">
        <v>100</v>
      </c>
      <c r="R137" s="265">
        <v>100</v>
      </c>
      <c r="S137" s="265">
        <v>0</v>
      </c>
      <c r="T137" s="258">
        <f t="shared" si="11"/>
        <v>500</v>
      </c>
      <c r="U137" s="327">
        <f>K137*Inflation!$F$19</f>
        <v>102.13786213786213</v>
      </c>
      <c r="V137" s="328">
        <f>L137*Inflation!$F$19</f>
        <v>102.13786213786213</v>
      </c>
      <c r="W137" s="328">
        <f>M137*Inflation!$F$19</f>
        <v>204.27572427572426</v>
      </c>
      <c r="X137" s="328">
        <f>N137*Inflation!$F$19*Inflation!$F$20</f>
        <v>52.141458541458547</v>
      </c>
      <c r="Y137" s="328">
        <f>O137*Inflation!$F$19*Inflation!$F$20</f>
        <v>52.141458541458547</v>
      </c>
      <c r="Z137" s="328">
        <f>P137*Inflation!$F$19*Inflation!$F$20</f>
        <v>104.28291708291709</v>
      </c>
      <c r="AA137" s="328">
        <f>Q137*Inflation!$F$19*Inflation!$F$20*Inflation!$F$21</f>
        <v>106.26413586413587</v>
      </c>
      <c r="AB137" s="328">
        <f>R137*Inflation!$F$19*Inflation!$F$20*Inflation!$F$21*Inflation!$F$22</f>
        <v>108.28291708291709</v>
      </c>
      <c r="AC137" s="328">
        <f>S137*Inflation!$F$19*Inflation!$F$20*Inflation!$F$21*Inflation!$F$22*Inflation!$F$23</f>
        <v>0</v>
      </c>
      <c r="AD137" s="326">
        <f t="shared" si="10"/>
        <v>523.10569430569433</v>
      </c>
    </row>
    <row r="138" spans="1:30" ht="14.5">
      <c r="A138" s="44" t="s">
        <v>150</v>
      </c>
      <c r="B138" s="45" t="s">
        <v>150</v>
      </c>
      <c r="C138" s="50">
        <v>3081</v>
      </c>
      <c r="D138" s="63">
        <v>13</v>
      </c>
      <c r="E138" s="72" t="s">
        <v>321</v>
      </c>
      <c r="F138" s="64" t="s">
        <v>1052</v>
      </c>
      <c r="G138" s="386" t="s">
        <v>148</v>
      </c>
      <c r="H138" s="386" t="s">
        <v>180</v>
      </c>
      <c r="I138" s="148">
        <v>46722</v>
      </c>
      <c r="J138" s="206">
        <v>0</v>
      </c>
      <c r="K138" s="269">
        <v>100</v>
      </c>
      <c r="L138" s="265">
        <v>53</v>
      </c>
      <c r="M138" s="265">
        <v>153</v>
      </c>
      <c r="N138" s="265">
        <v>50</v>
      </c>
      <c r="O138" s="265">
        <v>50</v>
      </c>
      <c r="P138" s="265">
        <v>100</v>
      </c>
      <c r="Q138" s="265">
        <v>100</v>
      </c>
      <c r="R138" s="265">
        <v>0</v>
      </c>
      <c r="S138" s="265">
        <v>0</v>
      </c>
      <c r="T138" s="258">
        <f t="shared" si="11"/>
        <v>353</v>
      </c>
      <c r="U138" s="327">
        <f>K138*Inflation!$F$19</f>
        <v>102.13786213786213</v>
      </c>
      <c r="V138" s="328">
        <f>L138*Inflation!$F$19</f>
        <v>54.133066933066928</v>
      </c>
      <c r="W138" s="328">
        <f>M138*Inflation!$F$19</f>
        <v>156.27092907092907</v>
      </c>
      <c r="X138" s="328">
        <f>N138*Inflation!$F$19*Inflation!$F$20</f>
        <v>52.141458541458547</v>
      </c>
      <c r="Y138" s="328">
        <f>O138*Inflation!$F$19*Inflation!$F$20</f>
        <v>52.141458541458547</v>
      </c>
      <c r="Z138" s="328">
        <f>P138*Inflation!$F$19*Inflation!$F$20</f>
        <v>104.28291708291709</v>
      </c>
      <c r="AA138" s="328">
        <f>Q138*Inflation!$F$19*Inflation!$F$20*Inflation!$F$21</f>
        <v>106.26413586413587</v>
      </c>
      <c r="AB138" s="328">
        <f>R138*Inflation!$F$19*Inflation!$F$20*Inflation!$F$21*Inflation!$F$22</f>
        <v>0</v>
      </c>
      <c r="AC138" s="328">
        <f>S138*Inflation!$F$19*Inflation!$F$20*Inflation!$F$21*Inflation!$F$22*Inflation!$F$23</f>
        <v>0</v>
      </c>
      <c r="AD138" s="326">
        <f t="shared" si="10"/>
        <v>366.81798201798205</v>
      </c>
    </row>
    <row r="139" spans="1:30" ht="14.5">
      <c r="A139" s="44" t="s">
        <v>150</v>
      </c>
      <c r="B139" s="45" t="s">
        <v>150</v>
      </c>
      <c r="C139" s="50">
        <v>5960</v>
      </c>
      <c r="D139" s="63">
        <v>13</v>
      </c>
      <c r="E139" s="72" t="s">
        <v>322</v>
      </c>
      <c r="F139" s="64" t="s">
        <v>1053</v>
      </c>
      <c r="G139" s="386" t="s">
        <v>148</v>
      </c>
      <c r="H139" s="386" t="s">
        <v>180</v>
      </c>
      <c r="I139" s="148">
        <v>47088</v>
      </c>
      <c r="J139" s="206">
        <v>0</v>
      </c>
      <c r="K139" s="269"/>
      <c r="L139" s="265"/>
      <c r="M139" s="265"/>
      <c r="N139" s="265"/>
      <c r="O139" s="265"/>
      <c r="P139" s="265"/>
      <c r="Q139" s="265"/>
      <c r="R139" s="265"/>
      <c r="S139" s="265"/>
      <c r="T139" s="258">
        <f t="shared" si="11"/>
        <v>0</v>
      </c>
      <c r="U139" s="327">
        <f>K139*Inflation!$F$19</f>
        <v>0</v>
      </c>
      <c r="V139" s="328">
        <f>L139*Inflation!$F$19</f>
        <v>0</v>
      </c>
      <c r="W139" s="328">
        <f>M139*Inflation!$F$19</f>
        <v>0</v>
      </c>
      <c r="X139" s="328">
        <f>N139*Inflation!$F$19*Inflation!$F$20</f>
        <v>0</v>
      </c>
      <c r="Y139" s="328">
        <f>O139*Inflation!$F$19*Inflation!$F$20</f>
        <v>0</v>
      </c>
      <c r="Z139" s="328">
        <f>P139*Inflation!$F$19*Inflation!$F$20</f>
        <v>0</v>
      </c>
      <c r="AA139" s="328">
        <f>Q139*Inflation!$F$19*Inflation!$F$20*Inflation!$F$21</f>
        <v>0</v>
      </c>
      <c r="AB139" s="328">
        <f>R139*Inflation!$F$19*Inflation!$F$20*Inflation!$F$21*Inflation!$F$22</f>
        <v>0</v>
      </c>
      <c r="AC139" s="328">
        <f>S139*Inflation!$F$19*Inflation!$F$20*Inflation!$F$21*Inflation!$F$22*Inflation!$F$23</f>
        <v>0</v>
      </c>
      <c r="AD139" s="326">
        <f t="shared" si="10"/>
        <v>0</v>
      </c>
    </row>
    <row r="140" spans="1:30" ht="15" thickBot="1">
      <c r="A140" s="44"/>
      <c r="B140" s="57" t="e">
        <v>#REF!</v>
      </c>
      <c r="C140" s="73">
        <v>48</v>
      </c>
      <c r="D140" s="74">
        <v>13</v>
      </c>
      <c r="E140" s="60"/>
      <c r="F140" s="70" t="s">
        <v>323</v>
      </c>
      <c r="G140" s="389"/>
      <c r="H140" s="389"/>
      <c r="I140" s="152"/>
      <c r="J140" s="204">
        <v>0</v>
      </c>
      <c r="K140" s="156">
        <f>SUM(K69:K139)</f>
        <v>1009</v>
      </c>
      <c r="L140" s="71">
        <f t="shared" ref="L140:R140" si="12">SUM(L69:L139)</f>
        <v>1008</v>
      </c>
      <c r="M140" s="71">
        <f t="shared" si="12"/>
        <v>2017</v>
      </c>
      <c r="N140" s="71">
        <f t="shared" si="12"/>
        <v>1100</v>
      </c>
      <c r="O140" s="71">
        <f t="shared" si="12"/>
        <v>1109</v>
      </c>
      <c r="P140" s="71">
        <f t="shared" si="12"/>
        <v>2209</v>
      </c>
      <c r="Q140" s="71">
        <f t="shared" si="12"/>
        <v>2000</v>
      </c>
      <c r="R140" s="71">
        <f t="shared" si="12"/>
        <v>2000</v>
      </c>
      <c r="S140" s="71">
        <v>2000</v>
      </c>
      <c r="T140" s="130">
        <f>SUM(S140,R140,Q140,P140,M140)</f>
        <v>10226</v>
      </c>
      <c r="U140" s="172">
        <f t="shared" ref="U140:AA140" si="13">SUM(U69:U139)</f>
        <v>1030.5710289710291</v>
      </c>
      <c r="V140" s="177">
        <f t="shared" si="13"/>
        <v>1029.5496503496504</v>
      </c>
      <c r="W140" s="177">
        <f t="shared" si="13"/>
        <v>2060.1206793206793</v>
      </c>
      <c r="X140" s="177">
        <f t="shared" si="13"/>
        <v>1147.1120879120881</v>
      </c>
      <c r="Y140" s="177">
        <f t="shared" si="13"/>
        <v>1156.4975504495505</v>
      </c>
      <c r="Z140" s="177">
        <f t="shared" si="13"/>
        <v>2303.6096383616386</v>
      </c>
      <c r="AA140" s="177">
        <f t="shared" si="13"/>
        <v>2125.2827172827169</v>
      </c>
      <c r="AB140" s="177">
        <f>SUM(AB69:AB139)</f>
        <v>2165.6583416583417</v>
      </c>
      <c r="AC140" s="177">
        <f>SUM(AC69:AC139)</f>
        <v>2204.643356643357</v>
      </c>
      <c r="AD140" s="174">
        <f>SUM(AC140,AB140,AA140,Z140,W140)</f>
        <v>10859.314733266732</v>
      </c>
    </row>
    <row r="141" spans="1:30" ht="14.5">
      <c r="A141" s="44" t="s">
        <v>150</v>
      </c>
      <c r="B141" s="45" t="s">
        <v>150</v>
      </c>
      <c r="C141" s="50">
        <v>18813.405044449861</v>
      </c>
      <c r="D141" s="63">
        <v>14</v>
      </c>
      <c r="E141" s="75" t="s">
        <v>324</v>
      </c>
      <c r="F141" s="64" t="s">
        <v>27</v>
      </c>
      <c r="G141" s="386" t="s">
        <v>147</v>
      </c>
      <c r="H141" s="386" t="s">
        <v>325</v>
      </c>
      <c r="I141" s="148">
        <v>47088</v>
      </c>
      <c r="J141" s="203">
        <v>0</v>
      </c>
      <c r="K141" s="255"/>
      <c r="L141" s="256"/>
      <c r="M141" s="256"/>
      <c r="N141" s="256"/>
      <c r="O141" s="256"/>
      <c r="P141" s="256"/>
      <c r="Q141" s="256"/>
      <c r="R141" s="256"/>
      <c r="S141" s="256"/>
      <c r="T141" s="257"/>
      <c r="U141" s="323">
        <f>K141*Inflation!$F$19</f>
        <v>0</v>
      </c>
      <c r="V141" s="324">
        <f>L141*Inflation!$F$19</f>
        <v>0</v>
      </c>
      <c r="W141" s="324">
        <f>M141*Inflation!$F$19</f>
        <v>0</v>
      </c>
      <c r="X141" s="324">
        <f>N141*Inflation!$F$19*Inflation!$F$20</f>
        <v>0</v>
      </c>
      <c r="Y141" s="324">
        <f>O141*Inflation!$F$19*Inflation!$F$20</f>
        <v>0</v>
      </c>
      <c r="Z141" s="324">
        <f>P141*Inflation!$F$19*Inflation!$F$20</f>
        <v>0</v>
      </c>
      <c r="AA141" s="324">
        <f>Q141*Inflation!$F$19*Inflation!$F$20*Inflation!$F$21</f>
        <v>0</v>
      </c>
      <c r="AB141" s="324">
        <f>R141*Inflation!$F$19*Inflation!$F$20*Inflation!$F$21*Inflation!$F$22</f>
        <v>0</v>
      </c>
      <c r="AC141" s="324">
        <f>S141*Inflation!$F$19*Inflation!$F$20*Inflation!$F$21*Inflation!$F$22*Inflation!$F$23</f>
        <v>0</v>
      </c>
      <c r="AD141" s="326">
        <f t="shared" ref="AD141:AD149" si="14">SUM(AC141,AB141,AA141,Z141,W141)</f>
        <v>0</v>
      </c>
    </row>
    <row r="142" spans="1:30" ht="14.5">
      <c r="A142" s="44" t="s">
        <v>150</v>
      </c>
      <c r="B142" s="45" t="s">
        <v>150</v>
      </c>
      <c r="C142" s="50">
        <v>1539</v>
      </c>
      <c r="D142" s="63">
        <v>14</v>
      </c>
      <c r="E142" s="75" t="s">
        <v>324</v>
      </c>
      <c r="F142" s="76" t="s">
        <v>326</v>
      </c>
      <c r="G142" s="386" t="s">
        <v>147</v>
      </c>
      <c r="H142" s="386" t="s">
        <v>325</v>
      </c>
      <c r="I142" s="148">
        <v>46387</v>
      </c>
      <c r="J142" s="203">
        <v>0</v>
      </c>
      <c r="K142" s="255"/>
      <c r="L142" s="256"/>
      <c r="M142" s="256"/>
      <c r="N142" s="256"/>
      <c r="O142" s="256"/>
      <c r="P142" s="256"/>
      <c r="Q142" s="256"/>
      <c r="R142" s="256"/>
      <c r="S142" s="256"/>
      <c r="T142" s="257"/>
      <c r="U142" s="323">
        <f>K142*Inflation!$F$19</f>
        <v>0</v>
      </c>
      <c r="V142" s="324">
        <f>L142*Inflation!$F$19</f>
        <v>0</v>
      </c>
      <c r="W142" s="324">
        <f>M142*Inflation!$F$19</f>
        <v>0</v>
      </c>
      <c r="X142" s="324">
        <f>N142*Inflation!$F$19*Inflation!$F$20</f>
        <v>0</v>
      </c>
      <c r="Y142" s="324">
        <f>O142*Inflation!$F$19*Inflation!$F$20</f>
        <v>0</v>
      </c>
      <c r="Z142" s="324">
        <f>P142*Inflation!$F$19*Inflation!$F$20</f>
        <v>0</v>
      </c>
      <c r="AA142" s="324">
        <f>Q142*Inflation!$F$19*Inflation!$F$20*Inflation!$F$21</f>
        <v>0</v>
      </c>
      <c r="AB142" s="324">
        <f>R142*Inflation!$F$19*Inflation!$F$20*Inflation!$F$21*Inflation!$F$22</f>
        <v>0</v>
      </c>
      <c r="AC142" s="324">
        <f>S142*Inflation!$F$19*Inflation!$F$20*Inflation!$F$21*Inflation!$F$22*Inflation!$F$23</f>
        <v>0</v>
      </c>
      <c r="AD142" s="326">
        <f t="shared" si="14"/>
        <v>0</v>
      </c>
    </row>
    <row r="143" spans="1:30" ht="14.5">
      <c r="A143" s="44" t="s">
        <v>150</v>
      </c>
      <c r="B143" s="45" t="s">
        <v>150</v>
      </c>
      <c r="C143" s="50">
        <v>912</v>
      </c>
      <c r="D143" s="63">
        <v>14</v>
      </c>
      <c r="E143" s="75" t="s">
        <v>324</v>
      </c>
      <c r="F143" s="76" t="s">
        <v>327</v>
      </c>
      <c r="G143" s="386" t="s">
        <v>147</v>
      </c>
      <c r="H143" s="386" t="s">
        <v>325</v>
      </c>
      <c r="I143" s="148">
        <v>47118</v>
      </c>
      <c r="J143" s="203">
        <v>0</v>
      </c>
      <c r="K143" s="255"/>
      <c r="L143" s="256"/>
      <c r="M143" s="256"/>
      <c r="N143" s="256"/>
      <c r="O143" s="256"/>
      <c r="P143" s="256"/>
      <c r="Q143" s="256"/>
      <c r="R143" s="256"/>
      <c r="S143" s="256"/>
      <c r="T143" s="257"/>
      <c r="U143" s="323">
        <f>K143*Inflation!$F$19</f>
        <v>0</v>
      </c>
      <c r="V143" s="324">
        <f>L143*Inflation!$F$19</f>
        <v>0</v>
      </c>
      <c r="W143" s="324">
        <f>M143*Inflation!$F$19</f>
        <v>0</v>
      </c>
      <c r="X143" s="324">
        <f>N143*Inflation!$F$19*Inflation!$F$20</f>
        <v>0</v>
      </c>
      <c r="Y143" s="324">
        <f>O143*Inflation!$F$19*Inflation!$F$20</f>
        <v>0</v>
      </c>
      <c r="Z143" s="324">
        <f>P143*Inflation!$F$19*Inflation!$F$20</f>
        <v>0</v>
      </c>
      <c r="AA143" s="324">
        <f>Q143*Inflation!$F$19*Inflation!$F$20*Inflation!$F$21</f>
        <v>0</v>
      </c>
      <c r="AB143" s="324">
        <f>R143*Inflation!$F$19*Inflation!$F$20*Inflation!$F$21*Inflation!$F$22</f>
        <v>0</v>
      </c>
      <c r="AC143" s="324">
        <f>S143*Inflation!$F$19*Inflation!$F$20*Inflation!$F$21*Inflation!$F$22*Inflation!$F$23</f>
        <v>0</v>
      </c>
      <c r="AD143" s="326">
        <f t="shared" si="14"/>
        <v>0</v>
      </c>
    </row>
    <row r="144" spans="1:30" ht="14.5">
      <c r="A144" s="44" t="s">
        <v>150</v>
      </c>
      <c r="B144" s="45" t="s">
        <v>150</v>
      </c>
      <c r="C144" s="50">
        <v>912</v>
      </c>
      <c r="D144" s="63">
        <v>14</v>
      </c>
      <c r="E144" s="75" t="s">
        <v>324</v>
      </c>
      <c r="F144" s="76" t="s">
        <v>328</v>
      </c>
      <c r="G144" s="386" t="s">
        <v>147</v>
      </c>
      <c r="H144" s="386" t="s">
        <v>325</v>
      </c>
      <c r="I144" s="148">
        <v>46568</v>
      </c>
      <c r="J144" s="203">
        <v>0</v>
      </c>
      <c r="K144" s="255"/>
      <c r="L144" s="256"/>
      <c r="M144" s="256"/>
      <c r="N144" s="256"/>
      <c r="O144" s="256"/>
      <c r="P144" s="256"/>
      <c r="Q144" s="256"/>
      <c r="R144" s="256"/>
      <c r="S144" s="256"/>
      <c r="T144" s="257"/>
      <c r="U144" s="323">
        <f>K144*Inflation!$F$19</f>
        <v>0</v>
      </c>
      <c r="V144" s="324">
        <f>L144*Inflation!$F$19</f>
        <v>0</v>
      </c>
      <c r="W144" s="324">
        <f>M144*Inflation!$F$19</f>
        <v>0</v>
      </c>
      <c r="X144" s="324">
        <f>N144*Inflation!$F$19*Inflation!$F$20</f>
        <v>0</v>
      </c>
      <c r="Y144" s="324">
        <f>O144*Inflation!$F$19*Inflation!$F$20</f>
        <v>0</v>
      </c>
      <c r="Z144" s="324">
        <f>P144*Inflation!$F$19*Inflation!$F$20</f>
        <v>0</v>
      </c>
      <c r="AA144" s="324">
        <f>Q144*Inflation!$F$19*Inflation!$F$20*Inflation!$F$21</f>
        <v>0</v>
      </c>
      <c r="AB144" s="324">
        <f>R144*Inflation!$F$19*Inflation!$F$20*Inflation!$F$21*Inflation!$F$22</f>
        <v>0</v>
      </c>
      <c r="AC144" s="324">
        <f>S144*Inflation!$F$19*Inflation!$F$20*Inflation!$F$21*Inflation!$F$22*Inflation!$F$23</f>
        <v>0</v>
      </c>
      <c r="AD144" s="326">
        <f t="shared" si="14"/>
        <v>0</v>
      </c>
    </row>
    <row r="145" spans="1:30" ht="14.5">
      <c r="A145" s="44" t="s">
        <v>150</v>
      </c>
      <c r="B145" s="45" t="s">
        <v>150</v>
      </c>
      <c r="C145" s="50">
        <v>3420</v>
      </c>
      <c r="D145" s="63">
        <v>14</v>
      </c>
      <c r="E145" s="75" t="s">
        <v>324</v>
      </c>
      <c r="F145" s="76" t="s">
        <v>329</v>
      </c>
      <c r="G145" s="386" t="s">
        <v>147</v>
      </c>
      <c r="H145" s="386" t="s">
        <v>325</v>
      </c>
      <c r="I145" s="148">
        <v>47088</v>
      </c>
      <c r="J145" s="203">
        <v>0</v>
      </c>
      <c r="K145" s="255"/>
      <c r="L145" s="256"/>
      <c r="M145" s="256"/>
      <c r="N145" s="256"/>
      <c r="O145" s="256"/>
      <c r="P145" s="256"/>
      <c r="Q145" s="256"/>
      <c r="R145" s="256"/>
      <c r="S145" s="256"/>
      <c r="T145" s="257"/>
      <c r="U145" s="323">
        <f>K145*Inflation!$F$19</f>
        <v>0</v>
      </c>
      <c r="V145" s="324">
        <f>L145*Inflation!$F$19</f>
        <v>0</v>
      </c>
      <c r="W145" s="324">
        <f>M145*Inflation!$F$19</f>
        <v>0</v>
      </c>
      <c r="X145" s="324">
        <f>N145*Inflation!$F$19*Inflation!$F$20</f>
        <v>0</v>
      </c>
      <c r="Y145" s="324">
        <f>O145*Inflation!$F$19*Inflation!$F$20</f>
        <v>0</v>
      </c>
      <c r="Z145" s="324">
        <f>P145*Inflation!$F$19*Inflation!$F$20</f>
        <v>0</v>
      </c>
      <c r="AA145" s="324">
        <f>Q145*Inflation!$F$19*Inflation!$F$20*Inflation!$F$21</f>
        <v>0</v>
      </c>
      <c r="AB145" s="324">
        <f>R145*Inflation!$F$19*Inflation!$F$20*Inflation!$F$21*Inflation!$F$22</f>
        <v>0</v>
      </c>
      <c r="AC145" s="324">
        <f>S145*Inflation!$F$19*Inflation!$F$20*Inflation!$F$21*Inflation!$F$22*Inflation!$F$23</f>
        <v>0</v>
      </c>
      <c r="AD145" s="326">
        <f t="shared" si="14"/>
        <v>0</v>
      </c>
    </row>
    <row r="146" spans="1:30" ht="14.5">
      <c r="A146" s="44" t="s">
        <v>150</v>
      </c>
      <c r="B146" s="45" t="s">
        <v>150</v>
      </c>
      <c r="C146" s="50">
        <v>12312</v>
      </c>
      <c r="D146" s="63">
        <v>14</v>
      </c>
      <c r="E146" s="75" t="s">
        <v>324</v>
      </c>
      <c r="F146" s="76" t="s">
        <v>330</v>
      </c>
      <c r="G146" s="386" t="s">
        <v>147</v>
      </c>
      <c r="H146" s="386" t="s">
        <v>325</v>
      </c>
      <c r="I146" s="148">
        <v>47088</v>
      </c>
      <c r="J146" s="203">
        <v>0</v>
      </c>
      <c r="K146" s="255"/>
      <c r="L146" s="256"/>
      <c r="M146" s="256"/>
      <c r="N146" s="256"/>
      <c r="O146" s="256"/>
      <c r="P146" s="256"/>
      <c r="Q146" s="256"/>
      <c r="R146" s="256"/>
      <c r="S146" s="256"/>
      <c r="T146" s="257"/>
      <c r="U146" s="323">
        <f>K146*Inflation!$F$19</f>
        <v>0</v>
      </c>
      <c r="V146" s="324">
        <f>L146*Inflation!$F$19</f>
        <v>0</v>
      </c>
      <c r="W146" s="324">
        <f>M146*Inflation!$F$19</f>
        <v>0</v>
      </c>
      <c r="X146" s="324">
        <f>N146*Inflation!$F$19*Inflation!$F$20</f>
        <v>0</v>
      </c>
      <c r="Y146" s="324">
        <f>O146*Inflation!$F$19*Inflation!$F$20</f>
        <v>0</v>
      </c>
      <c r="Z146" s="324">
        <f>P146*Inflation!$F$19*Inflation!$F$20</f>
        <v>0</v>
      </c>
      <c r="AA146" s="324">
        <f>Q146*Inflation!$F$19*Inflation!$F$20*Inflation!$F$21</f>
        <v>0</v>
      </c>
      <c r="AB146" s="324">
        <f>R146*Inflation!$F$19*Inflation!$F$20*Inflation!$F$21*Inflation!$F$22</f>
        <v>0</v>
      </c>
      <c r="AC146" s="324">
        <f>S146*Inflation!$F$19*Inflation!$F$20*Inflation!$F$21*Inflation!$F$22*Inflation!$F$23</f>
        <v>0</v>
      </c>
      <c r="AD146" s="326">
        <f t="shared" si="14"/>
        <v>0</v>
      </c>
    </row>
    <row r="147" spans="1:30" ht="14.5">
      <c r="A147" s="44" t="s">
        <v>150</v>
      </c>
      <c r="B147" s="45" t="s">
        <v>150</v>
      </c>
      <c r="C147" s="50">
        <v>33042.297003060434</v>
      </c>
      <c r="D147" s="63">
        <v>14</v>
      </c>
      <c r="E147" s="75" t="s">
        <v>331</v>
      </c>
      <c r="F147" s="76" t="s">
        <v>332</v>
      </c>
      <c r="G147" s="386" t="s">
        <v>147</v>
      </c>
      <c r="H147" s="386" t="s">
        <v>325</v>
      </c>
      <c r="I147" s="148">
        <v>47088</v>
      </c>
      <c r="J147" s="203">
        <v>0</v>
      </c>
      <c r="K147" s="255"/>
      <c r="L147" s="256"/>
      <c r="M147" s="256"/>
      <c r="N147" s="256"/>
      <c r="O147" s="256"/>
      <c r="P147" s="256"/>
      <c r="Q147" s="256"/>
      <c r="R147" s="256"/>
      <c r="S147" s="256"/>
      <c r="T147" s="257"/>
      <c r="U147" s="323">
        <f>K147*Inflation!$F$19</f>
        <v>0</v>
      </c>
      <c r="V147" s="324">
        <f>L147*Inflation!$F$19</f>
        <v>0</v>
      </c>
      <c r="W147" s="324">
        <f>M147*Inflation!$F$19</f>
        <v>0</v>
      </c>
      <c r="X147" s="324">
        <f>N147*Inflation!$F$19*Inflation!$F$20</f>
        <v>0</v>
      </c>
      <c r="Y147" s="324">
        <f>O147*Inflation!$F$19*Inflation!$F$20</f>
        <v>0</v>
      </c>
      <c r="Z147" s="324">
        <f>P147*Inflation!$F$19*Inflation!$F$20</f>
        <v>0</v>
      </c>
      <c r="AA147" s="324">
        <f>Q147*Inflation!$F$19*Inflation!$F$20*Inflation!$F$21</f>
        <v>0</v>
      </c>
      <c r="AB147" s="324">
        <f>R147*Inflation!$F$19*Inflation!$F$20*Inflation!$F$21*Inflation!$F$22</f>
        <v>0</v>
      </c>
      <c r="AC147" s="324">
        <f>S147*Inflation!$F$19*Inflation!$F$20*Inflation!$F$21*Inflation!$F$22*Inflation!$F$23</f>
        <v>0</v>
      </c>
      <c r="AD147" s="326">
        <f t="shared" si="14"/>
        <v>0</v>
      </c>
    </row>
    <row r="148" spans="1:30" ht="14.5">
      <c r="A148" s="44" t="s">
        <v>150</v>
      </c>
      <c r="B148" s="45" t="s">
        <v>150</v>
      </c>
      <c r="C148" s="50">
        <v>3161.9422969435818</v>
      </c>
      <c r="D148" s="63">
        <v>14</v>
      </c>
      <c r="E148" s="77" t="s">
        <v>333</v>
      </c>
      <c r="F148" s="78" t="s">
        <v>334</v>
      </c>
      <c r="G148" s="386" t="s">
        <v>147</v>
      </c>
      <c r="H148" s="400" t="s">
        <v>325</v>
      </c>
      <c r="I148" s="153">
        <v>47088</v>
      </c>
      <c r="J148" s="203">
        <v>0</v>
      </c>
      <c r="K148" s="255"/>
      <c r="L148" s="256"/>
      <c r="M148" s="256"/>
      <c r="N148" s="256"/>
      <c r="O148" s="256"/>
      <c r="P148" s="256"/>
      <c r="Q148" s="256"/>
      <c r="R148" s="256"/>
      <c r="S148" s="256"/>
      <c r="T148" s="257"/>
      <c r="U148" s="323">
        <f>K148*Inflation!$F$19</f>
        <v>0</v>
      </c>
      <c r="V148" s="324">
        <f>L148*Inflation!$F$19</f>
        <v>0</v>
      </c>
      <c r="W148" s="324">
        <f>M148*Inflation!$F$19</f>
        <v>0</v>
      </c>
      <c r="X148" s="324">
        <f>N148*Inflation!$F$19*Inflation!$F$20</f>
        <v>0</v>
      </c>
      <c r="Y148" s="324">
        <f>O148*Inflation!$F$19*Inflation!$F$20</f>
        <v>0</v>
      </c>
      <c r="Z148" s="324">
        <f>P148*Inflation!$F$19*Inflation!$F$20</f>
        <v>0</v>
      </c>
      <c r="AA148" s="324">
        <f>Q148*Inflation!$F$19*Inflation!$F$20*Inflation!$F$21</f>
        <v>0</v>
      </c>
      <c r="AB148" s="324">
        <f>R148*Inflation!$F$19*Inflation!$F$20*Inflation!$F$21*Inflation!$F$22</f>
        <v>0</v>
      </c>
      <c r="AC148" s="324">
        <f>S148*Inflation!$F$19*Inflation!$F$20*Inflation!$F$21*Inflation!$F$22*Inflation!$F$23</f>
        <v>0</v>
      </c>
      <c r="AD148" s="326">
        <f t="shared" si="14"/>
        <v>0</v>
      </c>
    </row>
    <row r="149" spans="1:30" ht="14.5">
      <c r="A149" s="44" t="s">
        <v>150</v>
      </c>
      <c r="B149" s="45" t="s">
        <v>150</v>
      </c>
      <c r="C149" s="50">
        <v>2634.951914119652</v>
      </c>
      <c r="D149" s="63">
        <v>14</v>
      </c>
      <c r="E149" s="75" t="s">
        <v>335</v>
      </c>
      <c r="F149" s="76" t="s">
        <v>336</v>
      </c>
      <c r="G149" s="386" t="s">
        <v>147</v>
      </c>
      <c r="H149" s="386" t="s">
        <v>325</v>
      </c>
      <c r="I149" s="148">
        <v>47088</v>
      </c>
      <c r="J149" s="203">
        <v>0</v>
      </c>
      <c r="K149" s="255"/>
      <c r="L149" s="256"/>
      <c r="M149" s="256"/>
      <c r="N149" s="256"/>
      <c r="O149" s="256"/>
      <c r="P149" s="256"/>
      <c r="Q149" s="256"/>
      <c r="R149" s="256"/>
      <c r="S149" s="256"/>
      <c r="T149" s="257"/>
      <c r="U149" s="323">
        <f>K149*Inflation!$F$19</f>
        <v>0</v>
      </c>
      <c r="V149" s="324">
        <f>L149*Inflation!$F$19</f>
        <v>0</v>
      </c>
      <c r="W149" s="324">
        <f>M149*Inflation!$F$19</f>
        <v>0</v>
      </c>
      <c r="X149" s="324">
        <f>N149*Inflation!$F$19*Inflation!$F$20</f>
        <v>0</v>
      </c>
      <c r="Y149" s="324">
        <f>O149*Inflation!$F$19*Inflation!$F$20</f>
        <v>0</v>
      </c>
      <c r="Z149" s="324">
        <f>P149*Inflation!$F$19*Inflation!$F$20</f>
        <v>0</v>
      </c>
      <c r="AA149" s="324">
        <f>Q149*Inflation!$F$19*Inflation!$F$20*Inflation!$F$21</f>
        <v>0</v>
      </c>
      <c r="AB149" s="324">
        <f>R149*Inflation!$F$19*Inflation!$F$20*Inflation!$F$21*Inflation!$F$22</f>
        <v>0</v>
      </c>
      <c r="AC149" s="324">
        <f>S149*Inflation!$F$19*Inflation!$F$20*Inflation!$F$21*Inflation!$F$22*Inflation!$F$23</f>
        <v>0</v>
      </c>
      <c r="AD149" s="326">
        <f t="shared" si="14"/>
        <v>0</v>
      </c>
    </row>
    <row r="150" spans="1:30" ht="15" thickBot="1">
      <c r="A150" s="44"/>
      <c r="B150" s="57" t="e">
        <v>#REF!</v>
      </c>
      <c r="C150" s="57">
        <v>9</v>
      </c>
      <c r="D150" s="58">
        <v>14</v>
      </c>
      <c r="E150" s="60"/>
      <c r="F150" s="70" t="s">
        <v>337</v>
      </c>
      <c r="G150" s="389"/>
      <c r="H150" s="389"/>
      <c r="I150" s="152"/>
      <c r="J150" s="207">
        <v>0</v>
      </c>
      <c r="K150" s="142">
        <f>M150/2</f>
        <v>115.51759666666666</v>
      </c>
      <c r="L150" s="62">
        <f>M150/2</f>
        <v>115.51759666666666</v>
      </c>
      <c r="M150" s="62">
        <v>231.03519333333332</v>
      </c>
      <c r="N150" s="62">
        <f>P150/2</f>
        <v>115.51759666666666</v>
      </c>
      <c r="O150" s="62">
        <f>P150/2</f>
        <v>115.51759666666666</v>
      </c>
      <c r="P150" s="62">
        <v>231.03519333333332</v>
      </c>
      <c r="Q150" s="62">
        <v>231.03519333333332</v>
      </c>
      <c r="R150" s="62">
        <v>231.03519333333332</v>
      </c>
      <c r="S150" s="62">
        <v>231.03519333333332</v>
      </c>
      <c r="T150" s="130">
        <f>SUM(S150,R150,Q150,P150,M150)</f>
        <v>1155.1759666666667</v>
      </c>
      <c r="U150" s="172">
        <f>K150*Inflation!$F$19</f>
        <v>117.98720362837162</v>
      </c>
      <c r="V150" s="173">
        <f>L150*Inflation!$F$19</f>
        <v>117.98720362837162</v>
      </c>
      <c r="W150" s="173">
        <f>M150*Inflation!$F$19</f>
        <v>235.97440725674323</v>
      </c>
      <c r="X150" s="173">
        <f>N150*Inflation!$F$19*Inflation!$F$20</f>
        <v>120.46511954807859</v>
      </c>
      <c r="Y150" s="173">
        <f>O150*Inflation!$F$19*Inflation!$F$20</f>
        <v>120.46511954807859</v>
      </c>
      <c r="Z150" s="173">
        <f>P150*Inflation!$F$19*Inflation!$F$20</f>
        <v>240.93023909615718</v>
      </c>
      <c r="AA150" s="173">
        <f>Q150*Inflation!$F$19*Inflation!$F$20*Inflation!$F$21</f>
        <v>245.5075517377023</v>
      </c>
      <c r="AB150" s="173">
        <f>R150*Inflation!$F$19*Inflation!$F$20*Inflation!$F$21*Inflation!$F$22</f>
        <v>250.17164682949053</v>
      </c>
      <c r="AC150" s="173">
        <f>S150*Inflation!$F$19*Inflation!$F$20*Inflation!$F$21*Inflation!$F$22*Inflation!$F$23</f>
        <v>254.67510206657343</v>
      </c>
      <c r="AD150" s="174">
        <f>SUM(AC150,AB150,AA150,Z150,W150)</f>
        <v>1227.2589469866666</v>
      </c>
    </row>
    <row r="151" spans="1:30" ht="14.5">
      <c r="A151" s="44" t="s">
        <v>154</v>
      </c>
      <c r="B151" s="45" t="s">
        <v>150</v>
      </c>
      <c r="C151" s="50">
        <v>0</v>
      </c>
      <c r="D151" s="63">
        <v>15</v>
      </c>
      <c r="E151" s="52" t="s">
        <v>338</v>
      </c>
      <c r="F151" s="64" t="s">
        <v>339</v>
      </c>
      <c r="G151" s="386" t="s">
        <v>148</v>
      </c>
      <c r="H151" s="386" t="s">
        <v>180</v>
      </c>
      <c r="I151" s="148" t="s">
        <v>340</v>
      </c>
      <c r="J151" s="208"/>
      <c r="K151" s="255"/>
      <c r="L151" s="256"/>
      <c r="M151" s="256"/>
      <c r="N151" s="256"/>
      <c r="O151" s="256"/>
      <c r="P151" s="256"/>
      <c r="Q151" s="256"/>
      <c r="R151" s="256"/>
      <c r="S151" s="256"/>
      <c r="T151" s="258"/>
      <c r="U151" s="323">
        <f>K151*Inflation!$F$19</f>
        <v>0</v>
      </c>
      <c r="V151" s="324">
        <f>L151*Inflation!$F$19</f>
        <v>0</v>
      </c>
      <c r="W151" s="324">
        <f>M151*Inflation!$F$19</f>
        <v>0</v>
      </c>
      <c r="X151" s="324">
        <f>N151*Inflation!$F$19*Inflation!$F$20</f>
        <v>0</v>
      </c>
      <c r="Y151" s="324">
        <f>O151*Inflation!$F$19*Inflation!$F$20</f>
        <v>0</v>
      </c>
      <c r="Z151" s="324">
        <f>P151*Inflation!$F$19*Inflation!$F$20</f>
        <v>0</v>
      </c>
      <c r="AA151" s="324">
        <f>Q151*Inflation!$F$19*Inflation!$F$20*Inflation!$F$21</f>
        <v>0</v>
      </c>
      <c r="AB151" s="324">
        <f>R151*Inflation!$F$19*Inflation!$F$20*Inflation!$F$21*Inflation!$F$22</f>
        <v>0</v>
      </c>
      <c r="AC151" s="324">
        <f>S151*Inflation!$F$19*Inflation!$F$20*Inflation!$F$21*Inflation!$F$22*Inflation!$F$23</f>
        <v>0</v>
      </c>
      <c r="AD151" s="326">
        <f t="shared" ref="AD151:AD173" si="15">SUM(AC151,AB151,AA151,Z151,W151)</f>
        <v>0</v>
      </c>
    </row>
    <row r="152" spans="1:30" ht="14.5">
      <c r="A152" s="44" t="s">
        <v>154</v>
      </c>
      <c r="B152" s="45" t="s">
        <v>150</v>
      </c>
      <c r="C152" s="50">
        <v>0</v>
      </c>
      <c r="D152" s="63">
        <v>15</v>
      </c>
      <c r="E152" s="52" t="s">
        <v>341</v>
      </c>
      <c r="F152" s="64" t="s">
        <v>342</v>
      </c>
      <c r="G152" s="386" t="s">
        <v>147</v>
      </c>
      <c r="H152" s="386" t="s">
        <v>180</v>
      </c>
      <c r="I152" s="148" t="s">
        <v>340</v>
      </c>
      <c r="J152" s="208"/>
      <c r="K152" s="255"/>
      <c r="L152" s="256"/>
      <c r="M152" s="256"/>
      <c r="N152" s="256"/>
      <c r="O152" s="256"/>
      <c r="P152" s="256"/>
      <c r="Q152" s="256"/>
      <c r="R152" s="256"/>
      <c r="S152" s="256"/>
      <c r="T152" s="258"/>
      <c r="U152" s="323">
        <f>K152*Inflation!$F$19</f>
        <v>0</v>
      </c>
      <c r="V152" s="324">
        <f>L152*Inflation!$F$19</f>
        <v>0</v>
      </c>
      <c r="W152" s="324">
        <f>M152*Inflation!$F$19</f>
        <v>0</v>
      </c>
      <c r="X152" s="324">
        <f>N152*Inflation!$F$19*Inflation!$F$20</f>
        <v>0</v>
      </c>
      <c r="Y152" s="324">
        <f>O152*Inflation!$F$19*Inflation!$F$20</f>
        <v>0</v>
      </c>
      <c r="Z152" s="324">
        <f>P152*Inflation!$F$19*Inflation!$F$20</f>
        <v>0</v>
      </c>
      <c r="AA152" s="324">
        <f>Q152*Inflation!$F$19*Inflation!$F$20*Inflation!$F$21</f>
        <v>0</v>
      </c>
      <c r="AB152" s="324">
        <f>R152*Inflation!$F$19*Inflation!$F$20*Inflation!$F$21*Inflation!$F$22</f>
        <v>0</v>
      </c>
      <c r="AC152" s="324">
        <f>S152*Inflation!$F$19*Inflation!$F$20*Inflation!$F$21*Inflation!$F$22*Inflation!$F$23</f>
        <v>0</v>
      </c>
      <c r="AD152" s="326">
        <f t="shared" si="15"/>
        <v>0</v>
      </c>
    </row>
    <row r="153" spans="1:30" ht="14.5">
      <c r="A153" s="44" t="s">
        <v>154</v>
      </c>
      <c r="B153" s="45" t="s">
        <v>154</v>
      </c>
      <c r="C153" s="50">
        <v>0</v>
      </c>
      <c r="D153" s="63">
        <v>15</v>
      </c>
      <c r="E153" s="52" t="s">
        <v>343</v>
      </c>
      <c r="F153" s="64" t="s">
        <v>344</v>
      </c>
      <c r="G153" s="386" t="s">
        <v>148</v>
      </c>
      <c r="H153" s="386" t="s">
        <v>180</v>
      </c>
      <c r="I153" s="148" t="s">
        <v>340</v>
      </c>
      <c r="J153" s="208"/>
      <c r="K153" s="255"/>
      <c r="L153" s="256"/>
      <c r="M153" s="256"/>
      <c r="N153" s="256"/>
      <c r="O153" s="256"/>
      <c r="P153" s="256"/>
      <c r="Q153" s="256"/>
      <c r="R153" s="256"/>
      <c r="S153" s="256"/>
      <c r="T153" s="258"/>
      <c r="U153" s="323">
        <f>K153*Inflation!$F$19</f>
        <v>0</v>
      </c>
      <c r="V153" s="324">
        <f>L153*Inflation!$F$19</f>
        <v>0</v>
      </c>
      <c r="W153" s="324">
        <f>M153*Inflation!$F$19</f>
        <v>0</v>
      </c>
      <c r="X153" s="324">
        <f>N153*Inflation!$F$19*Inflation!$F$20</f>
        <v>0</v>
      </c>
      <c r="Y153" s="324">
        <f>O153*Inflation!$F$19*Inflation!$F$20</f>
        <v>0</v>
      </c>
      <c r="Z153" s="324">
        <f>P153*Inflation!$F$19*Inflation!$F$20</f>
        <v>0</v>
      </c>
      <c r="AA153" s="324">
        <f>Q153*Inflation!$F$19*Inflation!$F$20*Inflation!$F$21</f>
        <v>0</v>
      </c>
      <c r="AB153" s="324">
        <f>R153*Inflation!$F$19*Inflation!$F$20*Inflation!$F$21*Inflation!$F$22</f>
        <v>0</v>
      </c>
      <c r="AC153" s="324">
        <f>S153*Inflation!$F$19*Inflation!$F$20*Inflation!$F$21*Inflation!$F$22*Inflation!$F$23</f>
        <v>0</v>
      </c>
      <c r="AD153" s="326">
        <f t="shared" si="15"/>
        <v>0</v>
      </c>
    </row>
    <row r="154" spans="1:30" ht="14.5">
      <c r="A154" s="44" t="s">
        <v>154</v>
      </c>
      <c r="B154" s="45" t="s">
        <v>150</v>
      </c>
      <c r="C154" s="50">
        <v>0</v>
      </c>
      <c r="D154" s="63">
        <v>15</v>
      </c>
      <c r="E154" s="52" t="s">
        <v>345</v>
      </c>
      <c r="F154" s="64" t="s">
        <v>346</v>
      </c>
      <c r="G154" s="386" t="s">
        <v>148</v>
      </c>
      <c r="H154" s="386" t="s">
        <v>180</v>
      </c>
      <c r="I154" s="148" t="s">
        <v>340</v>
      </c>
      <c r="J154" s="208"/>
      <c r="K154" s="255"/>
      <c r="L154" s="256"/>
      <c r="M154" s="256"/>
      <c r="N154" s="256"/>
      <c r="O154" s="256"/>
      <c r="P154" s="256"/>
      <c r="Q154" s="256"/>
      <c r="R154" s="256"/>
      <c r="S154" s="256"/>
      <c r="T154" s="258"/>
      <c r="U154" s="323">
        <f>K154*Inflation!$F$19</f>
        <v>0</v>
      </c>
      <c r="V154" s="324">
        <f>L154*Inflation!$F$19</f>
        <v>0</v>
      </c>
      <c r="W154" s="324">
        <f>M154*Inflation!$F$19</f>
        <v>0</v>
      </c>
      <c r="X154" s="324">
        <f>N154*Inflation!$F$19*Inflation!$F$20</f>
        <v>0</v>
      </c>
      <c r="Y154" s="324">
        <f>O154*Inflation!$F$19*Inflation!$F$20</f>
        <v>0</v>
      </c>
      <c r="Z154" s="324">
        <f>P154*Inflation!$F$19*Inflation!$F$20</f>
        <v>0</v>
      </c>
      <c r="AA154" s="324">
        <f>Q154*Inflation!$F$19*Inflation!$F$20*Inflation!$F$21</f>
        <v>0</v>
      </c>
      <c r="AB154" s="324">
        <f>R154*Inflation!$F$19*Inflation!$F$20*Inflation!$F$21*Inflation!$F$22</f>
        <v>0</v>
      </c>
      <c r="AC154" s="324">
        <f>S154*Inflation!$F$19*Inflation!$F$20*Inflation!$F$21*Inflation!$F$22*Inflation!$F$23</f>
        <v>0</v>
      </c>
      <c r="AD154" s="326">
        <f t="shared" si="15"/>
        <v>0</v>
      </c>
    </row>
    <row r="155" spans="1:30" ht="14.5">
      <c r="A155" s="44" t="s">
        <v>154</v>
      </c>
      <c r="B155" s="45" t="s">
        <v>150</v>
      </c>
      <c r="C155" s="50">
        <v>0</v>
      </c>
      <c r="D155" s="63">
        <v>15</v>
      </c>
      <c r="E155" s="52" t="s">
        <v>347</v>
      </c>
      <c r="F155" s="64" t="s">
        <v>348</v>
      </c>
      <c r="G155" s="386" t="s">
        <v>147</v>
      </c>
      <c r="H155" s="386" t="s">
        <v>172</v>
      </c>
      <c r="I155" s="148" t="s">
        <v>340</v>
      </c>
      <c r="J155" s="208"/>
      <c r="K155" s="255"/>
      <c r="L155" s="256"/>
      <c r="M155" s="256"/>
      <c r="N155" s="256"/>
      <c r="O155" s="256"/>
      <c r="P155" s="256"/>
      <c r="Q155" s="256"/>
      <c r="R155" s="256"/>
      <c r="S155" s="256"/>
      <c r="T155" s="258"/>
      <c r="U155" s="323">
        <f>K155*Inflation!$F$19</f>
        <v>0</v>
      </c>
      <c r="V155" s="324">
        <f>L155*Inflation!$F$19</f>
        <v>0</v>
      </c>
      <c r="W155" s="324">
        <f>M155*Inflation!$F$19</f>
        <v>0</v>
      </c>
      <c r="X155" s="324">
        <f>N155*Inflation!$F$19*Inflation!$F$20</f>
        <v>0</v>
      </c>
      <c r="Y155" s="324">
        <f>O155*Inflation!$F$19*Inflation!$F$20</f>
        <v>0</v>
      </c>
      <c r="Z155" s="324">
        <f>P155*Inflation!$F$19*Inflation!$F$20</f>
        <v>0</v>
      </c>
      <c r="AA155" s="324">
        <f>Q155*Inflation!$F$19*Inflation!$F$20*Inflation!$F$21</f>
        <v>0</v>
      </c>
      <c r="AB155" s="324">
        <f>R155*Inflation!$F$19*Inflation!$F$20*Inflation!$F$21*Inflation!$F$22</f>
        <v>0</v>
      </c>
      <c r="AC155" s="324">
        <f>S155*Inflation!$F$19*Inflation!$F$20*Inflation!$F$21*Inflation!$F$22*Inflation!$F$23</f>
        <v>0</v>
      </c>
      <c r="AD155" s="326">
        <f t="shared" si="15"/>
        <v>0</v>
      </c>
    </row>
    <row r="156" spans="1:30" ht="14.5">
      <c r="A156" s="44" t="s">
        <v>154</v>
      </c>
      <c r="B156" s="45" t="s">
        <v>150</v>
      </c>
      <c r="C156" s="50">
        <v>0</v>
      </c>
      <c r="D156" s="63">
        <v>15</v>
      </c>
      <c r="E156" s="52" t="s">
        <v>349</v>
      </c>
      <c r="F156" s="64" t="s">
        <v>350</v>
      </c>
      <c r="G156" s="386" t="s">
        <v>147</v>
      </c>
      <c r="H156" s="386" t="s">
        <v>172</v>
      </c>
      <c r="I156" s="148" t="s">
        <v>340</v>
      </c>
      <c r="J156" s="208"/>
      <c r="K156" s="255"/>
      <c r="L156" s="256"/>
      <c r="M156" s="256"/>
      <c r="N156" s="256"/>
      <c r="O156" s="256"/>
      <c r="P156" s="256"/>
      <c r="Q156" s="256"/>
      <c r="R156" s="256"/>
      <c r="S156" s="256"/>
      <c r="T156" s="258"/>
      <c r="U156" s="323">
        <f>K156*Inflation!$F$19</f>
        <v>0</v>
      </c>
      <c r="V156" s="324">
        <f>L156*Inflation!$F$19</f>
        <v>0</v>
      </c>
      <c r="W156" s="324">
        <f>M156*Inflation!$F$19</f>
        <v>0</v>
      </c>
      <c r="X156" s="324">
        <f>N156*Inflation!$F$19*Inflation!$F$20</f>
        <v>0</v>
      </c>
      <c r="Y156" s="324">
        <f>O156*Inflation!$F$19*Inflation!$F$20</f>
        <v>0</v>
      </c>
      <c r="Z156" s="324">
        <f>P156*Inflation!$F$19*Inflation!$F$20</f>
        <v>0</v>
      </c>
      <c r="AA156" s="324">
        <f>Q156*Inflation!$F$19*Inflation!$F$20*Inflation!$F$21</f>
        <v>0</v>
      </c>
      <c r="AB156" s="324">
        <f>R156*Inflation!$F$19*Inflation!$F$20*Inflation!$F$21*Inflation!$F$22</f>
        <v>0</v>
      </c>
      <c r="AC156" s="324">
        <f>S156*Inflation!$F$19*Inflation!$F$20*Inflation!$F$21*Inflation!$F$22*Inflation!$F$23</f>
        <v>0</v>
      </c>
      <c r="AD156" s="326">
        <f t="shared" si="15"/>
        <v>0</v>
      </c>
    </row>
    <row r="157" spans="1:30" ht="14.5">
      <c r="A157" s="44" t="s">
        <v>154</v>
      </c>
      <c r="B157" s="45" t="s">
        <v>150</v>
      </c>
      <c r="C157" s="50">
        <v>0</v>
      </c>
      <c r="D157" s="63">
        <v>15</v>
      </c>
      <c r="E157" s="52" t="s">
        <v>351</v>
      </c>
      <c r="F157" s="64" t="s">
        <v>352</v>
      </c>
      <c r="G157" s="386" t="s">
        <v>148</v>
      </c>
      <c r="H157" s="386" t="s">
        <v>180</v>
      </c>
      <c r="I157" s="148" t="s">
        <v>340</v>
      </c>
      <c r="J157" s="208"/>
      <c r="K157" s="255"/>
      <c r="L157" s="256"/>
      <c r="M157" s="256"/>
      <c r="N157" s="256"/>
      <c r="O157" s="256"/>
      <c r="P157" s="256"/>
      <c r="Q157" s="256"/>
      <c r="R157" s="256"/>
      <c r="S157" s="256"/>
      <c r="T157" s="258"/>
      <c r="U157" s="323">
        <f>K157*Inflation!$F$19</f>
        <v>0</v>
      </c>
      <c r="V157" s="324">
        <f>L157*Inflation!$F$19</f>
        <v>0</v>
      </c>
      <c r="W157" s="324">
        <f>M157*Inflation!$F$19</f>
        <v>0</v>
      </c>
      <c r="X157" s="324">
        <f>N157*Inflation!$F$19*Inflation!$F$20</f>
        <v>0</v>
      </c>
      <c r="Y157" s="324">
        <f>O157*Inflation!$F$19*Inflation!$F$20</f>
        <v>0</v>
      </c>
      <c r="Z157" s="324">
        <f>P157*Inflation!$F$19*Inflation!$F$20</f>
        <v>0</v>
      </c>
      <c r="AA157" s="324">
        <f>Q157*Inflation!$F$19*Inflation!$F$20*Inflation!$F$21</f>
        <v>0</v>
      </c>
      <c r="AB157" s="324">
        <f>R157*Inflation!$F$19*Inflation!$F$20*Inflation!$F$21*Inflation!$F$22</f>
        <v>0</v>
      </c>
      <c r="AC157" s="324">
        <f>S157*Inflation!$F$19*Inflation!$F$20*Inflation!$F$21*Inflation!$F$22*Inflation!$F$23</f>
        <v>0</v>
      </c>
      <c r="AD157" s="326">
        <f t="shared" si="15"/>
        <v>0</v>
      </c>
    </row>
    <row r="158" spans="1:30" ht="14.5">
      <c r="A158" s="44" t="s">
        <v>154</v>
      </c>
      <c r="B158" s="45" t="s">
        <v>150</v>
      </c>
      <c r="C158" s="50">
        <v>0</v>
      </c>
      <c r="D158" s="63">
        <v>15</v>
      </c>
      <c r="E158" s="52" t="s">
        <v>353</v>
      </c>
      <c r="F158" s="64" t="s">
        <v>354</v>
      </c>
      <c r="G158" s="386" t="s">
        <v>147</v>
      </c>
      <c r="H158" s="386" t="s">
        <v>172</v>
      </c>
      <c r="I158" s="148" t="s">
        <v>340</v>
      </c>
      <c r="J158" s="208"/>
      <c r="K158" s="255"/>
      <c r="L158" s="256"/>
      <c r="M158" s="256"/>
      <c r="N158" s="256"/>
      <c r="O158" s="256"/>
      <c r="P158" s="256"/>
      <c r="Q158" s="256"/>
      <c r="R158" s="256"/>
      <c r="S158" s="256"/>
      <c r="T158" s="258"/>
      <c r="U158" s="323">
        <f>K158*Inflation!$F$19</f>
        <v>0</v>
      </c>
      <c r="V158" s="324">
        <f>L158*Inflation!$F$19</f>
        <v>0</v>
      </c>
      <c r="W158" s="324">
        <f>M158*Inflation!$F$19</f>
        <v>0</v>
      </c>
      <c r="X158" s="324">
        <f>N158*Inflation!$F$19*Inflation!$F$20</f>
        <v>0</v>
      </c>
      <c r="Y158" s="324">
        <f>O158*Inflation!$F$19*Inflation!$F$20</f>
        <v>0</v>
      </c>
      <c r="Z158" s="324">
        <f>P158*Inflation!$F$19*Inflation!$F$20</f>
        <v>0</v>
      </c>
      <c r="AA158" s="324">
        <f>Q158*Inflation!$F$19*Inflation!$F$20*Inflation!$F$21</f>
        <v>0</v>
      </c>
      <c r="AB158" s="324">
        <f>R158*Inflation!$F$19*Inflation!$F$20*Inflation!$F$21*Inflation!$F$22</f>
        <v>0</v>
      </c>
      <c r="AC158" s="324">
        <f>S158*Inflation!$F$19*Inflation!$F$20*Inflation!$F$21*Inflation!$F$22*Inflation!$F$23</f>
        <v>0</v>
      </c>
      <c r="AD158" s="326">
        <f t="shared" si="15"/>
        <v>0</v>
      </c>
    </row>
    <row r="159" spans="1:30" ht="14.5">
      <c r="A159" s="44" t="s">
        <v>154</v>
      </c>
      <c r="B159" s="45" t="s">
        <v>150</v>
      </c>
      <c r="C159" s="50">
        <v>0</v>
      </c>
      <c r="D159" s="63">
        <v>15</v>
      </c>
      <c r="E159" s="52" t="s">
        <v>355</v>
      </c>
      <c r="F159" s="64" t="s">
        <v>356</v>
      </c>
      <c r="G159" s="386" t="s">
        <v>149</v>
      </c>
      <c r="H159" s="386" t="s">
        <v>180</v>
      </c>
      <c r="I159" s="148" t="s">
        <v>340</v>
      </c>
      <c r="J159" s="208"/>
      <c r="K159" s="255"/>
      <c r="L159" s="256"/>
      <c r="M159" s="256"/>
      <c r="N159" s="256"/>
      <c r="O159" s="256"/>
      <c r="P159" s="256"/>
      <c r="Q159" s="256"/>
      <c r="R159" s="256"/>
      <c r="S159" s="256"/>
      <c r="T159" s="258"/>
      <c r="U159" s="323">
        <f>K159*Inflation!$F$19</f>
        <v>0</v>
      </c>
      <c r="V159" s="324">
        <f>L159*Inflation!$F$19</f>
        <v>0</v>
      </c>
      <c r="W159" s="324">
        <f>M159*Inflation!$F$19</f>
        <v>0</v>
      </c>
      <c r="X159" s="324">
        <f>N159*Inflation!$F$19*Inflation!$F$20</f>
        <v>0</v>
      </c>
      <c r="Y159" s="324">
        <f>O159*Inflation!$F$19*Inflation!$F$20</f>
        <v>0</v>
      </c>
      <c r="Z159" s="324">
        <f>P159*Inflation!$F$19*Inflation!$F$20</f>
        <v>0</v>
      </c>
      <c r="AA159" s="324">
        <f>Q159*Inflation!$F$19*Inflation!$F$20*Inflation!$F$21</f>
        <v>0</v>
      </c>
      <c r="AB159" s="324">
        <f>R159*Inflation!$F$19*Inflation!$F$20*Inflation!$F$21*Inflation!$F$22</f>
        <v>0</v>
      </c>
      <c r="AC159" s="324">
        <f>S159*Inflation!$F$19*Inflation!$F$20*Inflation!$F$21*Inflation!$F$22*Inflation!$F$23</f>
        <v>0</v>
      </c>
      <c r="AD159" s="326">
        <f t="shared" si="15"/>
        <v>0</v>
      </c>
    </row>
    <row r="160" spans="1:30" ht="14.5">
      <c r="A160" s="44" t="s">
        <v>154</v>
      </c>
      <c r="B160" s="45" t="s">
        <v>150</v>
      </c>
      <c r="C160" s="50">
        <v>0</v>
      </c>
      <c r="D160" s="63">
        <v>15</v>
      </c>
      <c r="E160" s="52" t="s">
        <v>357</v>
      </c>
      <c r="F160" s="64" t="s">
        <v>358</v>
      </c>
      <c r="G160" s="386" t="s">
        <v>149</v>
      </c>
      <c r="H160" s="386" t="s">
        <v>180</v>
      </c>
      <c r="I160" s="148" t="s">
        <v>340</v>
      </c>
      <c r="J160" s="208"/>
      <c r="K160" s="255"/>
      <c r="L160" s="256"/>
      <c r="M160" s="256"/>
      <c r="N160" s="256"/>
      <c r="O160" s="256"/>
      <c r="P160" s="256"/>
      <c r="Q160" s="256"/>
      <c r="R160" s="256"/>
      <c r="S160" s="256"/>
      <c r="T160" s="258"/>
      <c r="U160" s="323">
        <f>K160*Inflation!$F$19</f>
        <v>0</v>
      </c>
      <c r="V160" s="324">
        <f>L160*Inflation!$F$19</f>
        <v>0</v>
      </c>
      <c r="W160" s="324">
        <f>M160*Inflation!$F$19</f>
        <v>0</v>
      </c>
      <c r="X160" s="324">
        <f>N160*Inflation!$F$19*Inflation!$F$20</f>
        <v>0</v>
      </c>
      <c r="Y160" s="324">
        <f>O160*Inflation!$F$19*Inflation!$F$20</f>
        <v>0</v>
      </c>
      <c r="Z160" s="324">
        <f>P160*Inflation!$F$19*Inflation!$F$20</f>
        <v>0</v>
      </c>
      <c r="AA160" s="324">
        <f>Q160*Inflation!$F$19*Inflation!$F$20*Inflation!$F$21</f>
        <v>0</v>
      </c>
      <c r="AB160" s="324">
        <f>R160*Inflation!$F$19*Inflation!$F$20*Inflation!$F$21*Inflation!$F$22</f>
        <v>0</v>
      </c>
      <c r="AC160" s="324">
        <f>S160*Inflation!$F$19*Inflation!$F$20*Inflation!$F$21*Inflation!$F$22*Inflation!$F$23</f>
        <v>0</v>
      </c>
      <c r="AD160" s="326">
        <f t="shared" si="15"/>
        <v>0</v>
      </c>
    </row>
    <row r="161" spans="1:30" ht="14.5">
      <c r="A161" s="44" t="s">
        <v>154</v>
      </c>
      <c r="B161" s="45" t="s">
        <v>150</v>
      </c>
      <c r="C161" s="50">
        <v>0</v>
      </c>
      <c r="D161" s="63">
        <v>15</v>
      </c>
      <c r="E161" s="52" t="s">
        <v>359</v>
      </c>
      <c r="F161" s="64" t="s">
        <v>360</v>
      </c>
      <c r="G161" s="386" t="s">
        <v>148</v>
      </c>
      <c r="H161" s="386" t="s">
        <v>361</v>
      </c>
      <c r="I161" s="148" t="s">
        <v>340</v>
      </c>
      <c r="J161" s="208"/>
      <c r="K161" s="255"/>
      <c r="L161" s="256"/>
      <c r="M161" s="256"/>
      <c r="N161" s="256"/>
      <c r="O161" s="256"/>
      <c r="P161" s="256"/>
      <c r="Q161" s="256"/>
      <c r="R161" s="256"/>
      <c r="S161" s="256"/>
      <c r="T161" s="258"/>
      <c r="U161" s="323">
        <f>K161*Inflation!$F$19</f>
        <v>0</v>
      </c>
      <c r="V161" s="324">
        <f>L161*Inflation!$F$19</f>
        <v>0</v>
      </c>
      <c r="W161" s="324">
        <f>M161*Inflation!$F$19</f>
        <v>0</v>
      </c>
      <c r="X161" s="324">
        <f>N161*Inflation!$F$19*Inflation!$F$20</f>
        <v>0</v>
      </c>
      <c r="Y161" s="324">
        <f>O161*Inflation!$F$19*Inflation!$F$20</f>
        <v>0</v>
      </c>
      <c r="Z161" s="324">
        <f>P161*Inflation!$F$19*Inflation!$F$20</f>
        <v>0</v>
      </c>
      <c r="AA161" s="324">
        <f>Q161*Inflation!$F$19*Inflation!$F$20*Inflation!$F$21</f>
        <v>0</v>
      </c>
      <c r="AB161" s="324">
        <f>R161*Inflation!$F$19*Inflation!$F$20*Inflation!$F$21*Inflation!$F$22</f>
        <v>0</v>
      </c>
      <c r="AC161" s="324">
        <f>S161*Inflation!$F$19*Inflation!$F$20*Inflation!$F$21*Inflation!$F$22*Inflation!$F$23</f>
        <v>0</v>
      </c>
      <c r="AD161" s="326">
        <f t="shared" si="15"/>
        <v>0</v>
      </c>
    </row>
    <row r="162" spans="1:30" ht="14.5">
      <c r="A162" s="44" t="s">
        <v>154</v>
      </c>
      <c r="B162" s="45" t="s">
        <v>150</v>
      </c>
      <c r="C162" s="50">
        <v>0</v>
      </c>
      <c r="D162" s="63">
        <v>15</v>
      </c>
      <c r="E162" s="52" t="s">
        <v>362</v>
      </c>
      <c r="F162" s="64" t="s">
        <v>363</v>
      </c>
      <c r="G162" s="386" t="s">
        <v>148</v>
      </c>
      <c r="H162" s="386" t="s">
        <v>180</v>
      </c>
      <c r="I162" s="148" t="s">
        <v>340</v>
      </c>
      <c r="J162" s="208"/>
      <c r="K162" s="255"/>
      <c r="L162" s="256"/>
      <c r="M162" s="256"/>
      <c r="N162" s="256"/>
      <c r="O162" s="256"/>
      <c r="P162" s="256"/>
      <c r="Q162" s="256"/>
      <c r="R162" s="256"/>
      <c r="S162" s="256"/>
      <c r="T162" s="258"/>
      <c r="U162" s="323">
        <f>K162*Inflation!$F$19</f>
        <v>0</v>
      </c>
      <c r="V162" s="324">
        <f>L162*Inflation!$F$19</f>
        <v>0</v>
      </c>
      <c r="W162" s="324">
        <f>M162*Inflation!$F$19</f>
        <v>0</v>
      </c>
      <c r="X162" s="324">
        <f>N162*Inflation!$F$19*Inflation!$F$20</f>
        <v>0</v>
      </c>
      <c r="Y162" s="324">
        <f>O162*Inflation!$F$19*Inflation!$F$20</f>
        <v>0</v>
      </c>
      <c r="Z162" s="324">
        <f>P162*Inflation!$F$19*Inflation!$F$20</f>
        <v>0</v>
      </c>
      <c r="AA162" s="324">
        <f>Q162*Inflation!$F$19*Inflation!$F$20*Inflation!$F$21</f>
        <v>0</v>
      </c>
      <c r="AB162" s="324">
        <f>R162*Inflation!$F$19*Inflation!$F$20*Inflation!$F$21*Inflation!$F$22</f>
        <v>0</v>
      </c>
      <c r="AC162" s="324">
        <f>S162*Inflation!$F$19*Inflation!$F$20*Inflation!$F$21*Inflation!$F$22*Inflation!$F$23</f>
        <v>0</v>
      </c>
      <c r="AD162" s="326">
        <f t="shared" si="15"/>
        <v>0</v>
      </c>
    </row>
    <row r="163" spans="1:30" ht="14.5">
      <c r="A163" s="44" t="s">
        <v>154</v>
      </c>
      <c r="B163" s="45" t="s">
        <v>150</v>
      </c>
      <c r="C163" s="50">
        <v>0</v>
      </c>
      <c r="D163" s="63">
        <v>15</v>
      </c>
      <c r="E163" s="52" t="s">
        <v>364</v>
      </c>
      <c r="F163" s="64" t="s">
        <v>365</v>
      </c>
      <c r="G163" s="386" t="s">
        <v>148</v>
      </c>
      <c r="H163" s="386" t="s">
        <v>180</v>
      </c>
      <c r="I163" s="148" t="s">
        <v>340</v>
      </c>
      <c r="J163" s="208"/>
      <c r="K163" s="255"/>
      <c r="L163" s="256"/>
      <c r="M163" s="256"/>
      <c r="N163" s="256"/>
      <c r="O163" s="256"/>
      <c r="P163" s="256"/>
      <c r="Q163" s="256"/>
      <c r="R163" s="256"/>
      <c r="S163" s="256"/>
      <c r="T163" s="258"/>
      <c r="U163" s="323">
        <f>K163*Inflation!$F$19</f>
        <v>0</v>
      </c>
      <c r="V163" s="324">
        <f>L163*Inflation!$F$19</f>
        <v>0</v>
      </c>
      <c r="W163" s="324">
        <f>M163*Inflation!$F$19</f>
        <v>0</v>
      </c>
      <c r="X163" s="324">
        <f>N163*Inflation!$F$19*Inflation!$F$20</f>
        <v>0</v>
      </c>
      <c r="Y163" s="324">
        <f>O163*Inflation!$F$19*Inflation!$F$20</f>
        <v>0</v>
      </c>
      <c r="Z163" s="324">
        <f>P163*Inflation!$F$19*Inflation!$F$20</f>
        <v>0</v>
      </c>
      <c r="AA163" s="324">
        <f>Q163*Inflation!$F$19*Inflation!$F$20*Inflation!$F$21</f>
        <v>0</v>
      </c>
      <c r="AB163" s="324">
        <f>R163*Inflation!$F$19*Inflation!$F$20*Inflation!$F$21*Inflation!$F$22</f>
        <v>0</v>
      </c>
      <c r="AC163" s="324">
        <f>S163*Inflation!$F$19*Inflation!$F$20*Inflation!$F$21*Inflation!$F$22*Inflation!$F$23</f>
        <v>0</v>
      </c>
      <c r="AD163" s="326">
        <f t="shared" si="15"/>
        <v>0</v>
      </c>
    </row>
    <row r="164" spans="1:30" ht="14.5">
      <c r="A164" s="44" t="s">
        <v>154</v>
      </c>
      <c r="B164" s="45" t="s">
        <v>150</v>
      </c>
      <c r="C164" s="50">
        <v>0</v>
      </c>
      <c r="D164" s="79">
        <v>15</v>
      </c>
      <c r="E164" s="52" t="s">
        <v>366</v>
      </c>
      <c r="F164" s="64" t="s">
        <v>367</v>
      </c>
      <c r="G164" s="386" t="s">
        <v>149</v>
      </c>
      <c r="H164" s="386" t="s">
        <v>180</v>
      </c>
      <c r="I164" s="148" t="s">
        <v>340</v>
      </c>
      <c r="J164" s="208"/>
      <c r="K164" s="255"/>
      <c r="L164" s="256"/>
      <c r="M164" s="256"/>
      <c r="N164" s="256"/>
      <c r="O164" s="256"/>
      <c r="P164" s="256"/>
      <c r="Q164" s="256"/>
      <c r="R164" s="256"/>
      <c r="S164" s="256"/>
      <c r="T164" s="258"/>
      <c r="U164" s="323">
        <f>K164*Inflation!$F$19</f>
        <v>0</v>
      </c>
      <c r="V164" s="324">
        <f>L164*Inflation!$F$19</f>
        <v>0</v>
      </c>
      <c r="W164" s="324">
        <f>M164*Inflation!$F$19</f>
        <v>0</v>
      </c>
      <c r="X164" s="324">
        <f>N164*Inflation!$F$19*Inflation!$F$20</f>
        <v>0</v>
      </c>
      <c r="Y164" s="324">
        <f>O164*Inflation!$F$19*Inflation!$F$20</f>
        <v>0</v>
      </c>
      <c r="Z164" s="324">
        <f>P164*Inflation!$F$19*Inflation!$F$20</f>
        <v>0</v>
      </c>
      <c r="AA164" s="324">
        <f>Q164*Inflation!$F$19*Inflation!$F$20*Inflation!$F$21</f>
        <v>0</v>
      </c>
      <c r="AB164" s="324">
        <f>R164*Inflation!$F$19*Inflation!$F$20*Inflation!$F$21*Inflation!$F$22</f>
        <v>0</v>
      </c>
      <c r="AC164" s="324">
        <f>S164*Inflation!$F$19*Inflation!$F$20*Inflation!$F$21*Inflation!$F$22*Inflation!$F$23</f>
        <v>0</v>
      </c>
      <c r="AD164" s="326">
        <f t="shared" si="15"/>
        <v>0</v>
      </c>
    </row>
    <row r="165" spans="1:30" ht="14.5">
      <c r="A165" s="44" t="s">
        <v>154</v>
      </c>
      <c r="B165" s="45" t="s">
        <v>150</v>
      </c>
      <c r="C165" s="50">
        <v>0</v>
      </c>
      <c r="D165" s="63">
        <v>15</v>
      </c>
      <c r="E165" s="52" t="s">
        <v>368</v>
      </c>
      <c r="F165" s="64" t="s">
        <v>369</v>
      </c>
      <c r="G165" s="386" t="s">
        <v>148</v>
      </c>
      <c r="H165" s="386" t="s">
        <v>180</v>
      </c>
      <c r="I165" s="148" t="s">
        <v>340</v>
      </c>
      <c r="J165" s="208"/>
      <c r="K165" s="255"/>
      <c r="L165" s="256"/>
      <c r="M165" s="256"/>
      <c r="N165" s="256"/>
      <c r="O165" s="256"/>
      <c r="P165" s="256"/>
      <c r="Q165" s="256"/>
      <c r="R165" s="256"/>
      <c r="S165" s="256"/>
      <c r="T165" s="258"/>
      <c r="U165" s="323">
        <f>K165*Inflation!$F$19</f>
        <v>0</v>
      </c>
      <c r="V165" s="324">
        <f>L165*Inflation!$F$19</f>
        <v>0</v>
      </c>
      <c r="W165" s="324">
        <f>M165*Inflation!$F$19</f>
        <v>0</v>
      </c>
      <c r="X165" s="324">
        <f>N165*Inflation!$F$19*Inflation!$F$20</f>
        <v>0</v>
      </c>
      <c r="Y165" s="324">
        <f>O165*Inflation!$F$19*Inflation!$F$20</f>
        <v>0</v>
      </c>
      <c r="Z165" s="324">
        <f>P165*Inflation!$F$19*Inflation!$F$20</f>
        <v>0</v>
      </c>
      <c r="AA165" s="324">
        <f>Q165*Inflation!$F$19*Inflation!$F$20*Inflation!$F$21</f>
        <v>0</v>
      </c>
      <c r="AB165" s="324">
        <f>R165*Inflation!$F$19*Inflation!$F$20*Inflation!$F$21*Inflation!$F$22</f>
        <v>0</v>
      </c>
      <c r="AC165" s="324">
        <f>S165*Inflation!$F$19*Inflation!$F$20*Inflation!$F$21*Inflation!$F$22*Inflation!$F$23</f>
        <v>0</v>
      </c>
      <c r="AD165" s="326">
        <f t="shared" si="15"/>
        <v>0</v>
      </c>
    </row>
    <row r="166" spans="1:30" ht="14.5">
      <c r="A166" s="44" t="s">
        <v>154</v>
      </c>
      <c r="B166" s="45" t="s">
        <v>154</v>
      </c>
      <c r="C166" s="50">
        <v>0</v>
      </c>
      <c r="D166" s="63">
        <v>15</v>
      </c>
      <c r="E166" s="52" t="s">
        <v>370</v>
      </c>
      <c r="F166" s="64" t="s">
        <v>371</v>
      </c>
      <c r="G166" s="386" t="s">
        <v>148</v>
      </c>
      <c r="H166" s="386" t="s">
        <v>180</v>
      </c>
      <c r="I166" s="148" t="s">
        <v>340</v>
      </c>
      <c r="J166" s="208"/>
      <c r="K166" s="255"/>
      <c r="L166" s="256"/>
      <c r="M166" s="256"/>
      <c r="N166" s="256"/>
      <c r="O166" s="256"/>
      <c r="P166" s="256"/>
      <c r="Q166" s="256"/>
      <c r="R166" s="256"/>
      <c r="S166" s="256"/>
      <c r="T166" s="258"/>
      <c r="U166" s="323">
        <f>K166*Inflation!$F$19</f>
        <v>0</v>
      </c>
      <c r="V166" s="324">
        <f>L166*Inflation!$F$19</f>
        <v>0</v>
      </c>
      <c r="W166" s="324">
        <f>M166*Inflation!$F$19</f>
        <v>0</v>
      </c>
      <c r="X166" s="324">
        <f>N166*Inflation!$F$19*Inflation!$F$20</f>
        <v>0</v>
      </c>
      <c r="Y166" s="324">
        <f>O166*Inflation!$F$19*Inflation!$F$20</f>
        <v>0</v>
      </c>
      <c r="Z166" s="324">
        <f>P166*Inflation!$F$19*Inflation!$F$20</f>
        <v>0</v>
      </c>
      <c r="AA166" s="324">
        <f>Q166*Inflation!$F$19*Inflation!$F$20*Inflation!$F$21</f>
        <v>0</v>
      </c>
      <c r="AB166" s="324">
        <f>R166*Inflation!$F$19*Inflation!$F$20*Inflation!$F$21*Inflation!$F$22</f>
        <v>0</v>
      </c>
      <c r="AC166" s="324">
        <f>S166*Inflation!$F$19*Inflation!$F$20*Inflation!$F$21*Inflation!$F$22*Inflation!$F$23</f>
        <v>0</v>
      </c>
      <c r="AD166" s="326">
        <f t="shared" si="15"/>
        <v>0</v>
      </c>
    </row>
    <row r="167" spans="1:30" ht="14.5">
      <c r="A167" s="44" t="s">
        <v>154</v>
      </c>
      <c r="B167" s="45" t="s">
        <v>150</v>
      </c>
      <c r="C167" s="50">
        <v>0</v>
      </c>
      <c r="D167" s="63">
        <v>15</v>
      </c>
      <c r="E167" s="52" t="s">
        <v>372</v>
      </c>
      <c r="F167" s="64" t="s">
        <v>373</v>
      </c>
      <c r="G167" s="386" t="s">
        <v>148</v>
      </c>
      <c r="H167" s="386" t="s">
        <v>180</v>
      </c>
      <c r="I167" s="148" t="s">
        <v>340</v>
      </c>
      <c r="J167" s="208"/>
      <c r="K167" s="255"/>
      <c r="L167" s="256"/>
      <c r="M167" s="256"/>
      <c r="N167" s="256"/>
      <c r="O167" s="256"/>
      <c r="P167" s="256"/>
      <c r="Q167" s="256"/>
      <c r="R167" s="256"/>
      <c r="S167" s="256"/>
      <c r="T167" s="258"/>
      <c r="U167" s="323">
        <f>K167*Inflation!$F$19</f>
        <v>0</v>
      </c>
      <c r="V167" s="324">
        <f>L167*Inflation!$F$19</f>
        <v>0</v>
      </c>
      <c r="W167" s="324">
        <f>M167*Inflation!$F$19</f>
        <v>0</v>
      </c>
      <c r="X167" s="324">
        <f>N167*Inflation!$F$19*Inflation!$F$20</f>
        <v>0</v>
      </c>
      <c r="Y167" s="324">
        <f>O167*Inflation!$F$19*Inflation!$F$20</f>
        <v>0</v>
      </c>
      <c r="Z167" s="324">
        <f>P167*Inflation!$F$19*Inflation!$F$20</f>
        <v>0</v>
      </c>
      <c r="AA167" s="324">
        <f>Q167*Inflation!$F$19*Inflation!$F$20*Inflation!$F$21</f>
        <v>0</v>
      </c>
      <c r="AB167" s="324">
        <f>R167*Inflation!$F$19*Inflation!$F$20*Inflation!$F$21*Inflation!$F$22</f>
        <v>0</v>
      </c>
      <c r="AC167" s="324">
        <f>S167*Inflation!$F$19*Inflation!$F$20*Inflation!$F$21*Inflation!$F$22*Inflation!$F$23</f>
        <v>0</v>
      </c>
      <c r="AD167" s="326">
        <f t="shared" si="15"/>
        <v>0</v>
      </c>
    </row>
    <row r="168" spans="1:30" ht="14.5">
      <c r="A168" s="44" t="s">
        <v>154</v>
      </c>
      <c r="B168" s="45" t="s">
        <v>150</v>
      </c>
      <c r="C168" s="50">
        <v>0</v>
      </c>
      <c r="D168" s="63">
        <v>15</v>
      </c>
      <c r="E168" s="52" t="s">
        <v>374</v>
      </c>
      <c r="F168" s="64" t="s">
        <v>375</v>
      </c>
      <c r="G168" s="386" t="s">
        <v>148</v>
      </c>
      <c r="H168" s="386" t="s">
        <v>180</v>
      </c>
      <c r="I168" s="148" t="s">
        <v>340</v>
      </c>
      <c r="J168" s="208"/>
      <c r="K168" s="255"/>
      <c r="L168" s="256"/>
      <c r="M168" s="256"/>
      <c r="N168" s="256"/>
      <c r="O168" s="256"/>
      <c r="P168" s="256"/>
      <c r="Q168" s="256"/>
      <c r="R168" s="256"/>
      <c r="S168" s="256"/>
      <c r="T168" s="258"/>
      <c r="U168" s="323">
        <f>K168*Inflation!$F$19</f>
        <v>0</v>
      </c>
      <c r="V168" s="324">
        <f>L168*Inflation!$F$19</f>
        <v>0</v>
      </c>
      <c r="W168" s="324">
        <f>M168*Inflation!$F$19</f>
        <v>0</v>
      </c>
      <c r="X168" s="324">
        <f>N168*Inflation!$F$19*Inflation!$F$20</f>
        <v>0</v>
      </c>
      <c r="Y168" s="324">
        <f>O168*Inflation!$F$19*Inflation!$F$20</f>
        <v>0</v>
      </c>
      <c r="Z168" s="324">
        <f>P168*Inflation!$F$19*Inflation!$F$20</f>
        <v>0</v>
      </c>
      <c r="AA168" s="324">
        <f>Q168*Inflation!$F$19*Inflation!$F$20*Inflation!$F$21</f>
        <v>0</v>
      </c>
      <c r="AB168" s="324">
        <f>R168*Inflation!$F$19*Inflation!$F$20*Inflation!$F$21*Inflation!$F$22</f>
        <v>0</v>
      </c>
      <c r="AC168" s="324">
        <f>S168*Inflation!$F$19*Inflation!$F$20*Inflation!$F$21*Inflation!$F$22*Inflation!$F$23</f>
        <v>0</v>
      </c>
      <c r="AD168" s="326">
        <f t="shared" si="15"/>
        <v>0</v>
      </c>
    </row>
    <row r="169" spans="1:30" ht="14.5">
      <c r="A169" s="44" t="s">
        <v>154</v>
      </c>
      <c r="B169" s="45" t="s">
        <v>150</v>
      </c>
      <c r="C169" s="50">
        <v>0</v>
      </c>
      <c r="D169" s="63">
        <v>15</v>
      </c>
      <c r="E169" s="52" t="s">
        <v>376</v>
      </c>
      <c r="F169" s="64" t="s">
        <v>377</v>
      </c>
      <c r="G169" s="386" t="s">
        <v>148</v>
      </c>
      <c r="H169" s="386" t="s">
        <v>180</v>
      </c>
      <c r="I169" s="148" t="s">
        <v>340</v>
      </c>
      <c r="J169" s="208"/>
      <c r="K169" s="255"/>
      <c r="L169" s="256"/>
      <c r="M169" s="256"/>
      <c r="N169" s="256"/>
      <c r="O169" s="256"/>
      <c r="P169" s="256"/>
      <c r="Q169" s="256"/>
      <c r="R169" s="256"/>
      <c r="S169" s="256"/>
      <c r="T169" s="258"/>
      <c r="U169" s="323">
        <f>K169*Inflation!$F$19</f>
        <v>0</v>
      </c>
      <c r="V169" s="324">
        <f>L169*Inflation!$F$19</f>
        <v>0</v>
      </c>
      <c r="W169" s="324">
        <f>M169*Inflation!$F$19</f>
        <v>0</v>
      </c>
      <c r="X169" s="324">
        <f>N169*Inflation!$F$19*Inflation!$F$20</f>
        <v>0</v>
      </c>
      <c r="Y169" s="324">
        <f>O169*Inflation!$F$19*Inflation!$F$20</f>
        <v>0</v>
      </c>
      <c r="Z169" s="324">
        <f>P169*Inflation!$F$19*Inflation!$F$20</f>
        <v>0</v>
      </c>
      <c r="AA169" s="324">
        <f>Q169*Inflation!$F$19*Inflation!$F$20*Inflation!$F$21</f>
        <v>0</v>
      </c>
      <c r="AB169" s="324">
        <f>R169*Inflation!$F$19*Inflation!$F$20*Inflation!$F$21*Inflation!$F$22</f>
        <v>0</v>
      </c>
      <c r="AC169" s="324">
        <f>S169*Inflation!$F$19*Inflation!$F$20*Inflation!$F$21*Inflation!$F$22*Inflation!$F$23</f>
        <v>0</v>
      </c>
      <c r="AD169" s="326">
        <f t="shared" si="15"/>
        <v>0</v>
      </c>
    </row>
    <row r="170" spans="1:30" ht="14.5">
      <c r="A170" s="44" t="s">
        <v>154</v>
      </c>
      <c r="B170" s="45" t="s">
        <v>150</v>
      </c>
      <c r="C170" s="50">
        <v>0</v>
      </c>
      <c r="D170" s="63">
        <v>15</v>
      </c>
      <c r="E170" s="52" t="s">
        <v>378</v>
      </c>
      <c r="F170" s="64" t="s">
        <v>379</v>
      </c>
      <c r="G170" s="386" t="s">
        <v>148</v>
      </c>
      <c r="H170" s="386" t="s">
        <v>180</v>
      </c>
      <c r="I170" s="148" t="s">
        <v>340</v>
      </c>
      <c r="J170" s="208"/>
      <c r="K170" s="255"/>
      <c r="L170" s="256"/>
      <c r="M170" s="256"/>
      <c r="N170" s="256"/>
      <c r="O170" s="256"/>
      <c r="P170" s="256"/>
      <c r="Q170" s="256"/>
      <c r="R170" s="256"/>
      <c r="S170" s="256"/>
      <c r="T170" s="258"/>
      <c r="U170" s="323">
        <f>K170*Inflation!$F$19</f>
        <v>0</v>
      </c>
      <c r="V170" s="324">
        <f>L170*Inflation!$F$19</f>
        <v>0</v>
      </c>
      <c r="W170" s="324">
        <f>M170*Inflation!$F$19</f>
        <v>0</v>
      </c>
      <c r="X170" s="324">
        <f>N170*Inflation!$F$19*Inflation!$F$20</f>
        <v>0</v>
      </c>
      <c r="Y170" s="324">
        <f>O170*Inflation!$F$19*Inflation!$F$20</f>
        <v>0</v>
      </c>
      <c r="Z170" s="324">
        <f>P170*Inflation!$F$19*Inflation!$F$20</f>
        <v>0</v>
      </c>
      <c r="AA170" s="324">
        <f>Q170*Inflation!$F$19*Inflation!$F$20*Inflation!$F$21</f>
        <v>0</v>
      </c>
      <c r="AB170" s="324">
        <f>R170*Inflation!$F$19*Inflation!$F$20*Inflation!$F$21*Inflation!$F$22</f>
        <v>0</v>
      </c>
      <c r="AC170" s="324">
        <f>S170*Inflation!$F$19*Inflation!$F$20*Inflation!$F$21*Inflation!$F$22*Inflation!$F$23</f>
        <v>0</v>
      </c>
      <c r="AD170" s="326">
        <f t="shared" si="15"/>
        <v>0</v>
      </c>
    </row>
    <row r="171" spans="1:30" ht="14.5">
      <c r="A171" s="44" t="s">
        <v>154</v>
      </c>
      <c r="B171" s="45" t="s">
        <v>150</v>
      </c>
      <c r="C171" s="50">
        <v>0</v>
      </c>
      <c r="D171" s="63">
        <v>15</v>
      </c>
      <c r="E171" s="56" t="s">
        <v>380</v>
      </c>
      <c r="F171" s="64" t="s">
        <v>381</v>
      </c>
      <c r="G171" s="386" t="s">
        <v>148</v>
      </c>
      <c r="H171" s="386" t="s">
        <v>180</v>
      </c>
      <c r="I171" s="148" t="s">
        <v>340</v>
      </c>
      <c r="J171" s="208"/>
      <c r="K171" s="255"/>
      <c r="L171" s="256"/>
      <c r="M171" s="256"/>
      <c r="N171" s="256"/>
      <c r="O171" s="256"/>
      <c r="P171" s="256"/>
      <c r="Q171" s="256"/>
      <c r="R171" s="256"/>
      <c r="S171" s="256"/>
      <c r="T171" s="258"/>
      <c r="U171" s="323">
        <f>K171*Inflation!$F$19</f>
        <v>0</v>
      </c>
      <c r="V171" s="324">
        <f>L171*Inflation!$F$19</f>
        <v>0</v>
      </c>
      <c r="W171" s="324">
        <f>M171*Inflation!$F$19</f>
        <v>0</v>
      </c>
      <c r="X171" s="324">
        <f>N171*Inflation!$F$19*Inflation!$F$20</f>
        <v>0</v>
      </c>
      <c r="Y171" s="324">
        <f>O171*Inflation!$F$19*Inflation!$F$20</f>
        <v>0</v>
      </c>
      <c r="Z171" s="324">
        <f>P171*Inflation!$F$19*Inflation!$F$20</f>
        <v>0</v>
      </c>
      <c r="AA171" s="324">
        <f>Q171*Inflation!$F$19*Inflation!$F$20*Inflation!$F$21</f>
        <v>0</v>
      </c>
      <c r="AB171" s="324">
        <f>R171*Inflation!$F$19*Inflation!$F$20*Inflation!$F$21*Inflation!$F$22</f>
        <v>0</v>
      </c>
      <c r="AC171" s="324">
        <f>S171*Inflation!$F$19*Inflation!$F$20*Inflation!$F$21*Inflation!$F$22*Inflation!$F$23</f>
        <v>0</v>
      </c>
      <c r="AD171" s="326">
        <f t="shared" si="15"/>
        <v>0</v>
      </c>
    </row>
    <row r="172" spans="1:30" ht="14.5">
      <c r="A172" s="44" t="s">
        <v>154</v>
      </c>
      <c r="B172" s="45" t="s">
        <v>150</v>
      </c>
      <c r="C172" s="50">
        <v>0</v>
      </c>
      <c r="D172" s="63">
        <v>15</v>
      </c>
      <c r="E172" s="56" t="s">
        <v>382</v>
      </c>
      <c r="F172" s="64" t="s">
        <v>383</v>
      </c>
      <c r="G172" s="386" t="s">
        <v>148</v>
      </c>
      <c r="H172" s="386" t="s">
        <v>180</v>
      </c>
      <c r="I172" s="148" t="s">
        <v>340</v>
      </c>
      <c r="J172" s="208"/>
      <c r="K172" s="255"/>
      <c r="L172" s="256"/>
      <c r="M172" s="256"/>
      <c r="N172" s="256"/>
      <c r="O172" s="256"/>
      <c r="P172" s="256"/>
      <c r="Q172" s="256"/>
      <c r="R172" s="256"/>
      <c r="S172" s="256"/>
      <c r="T172" s="258"/>
      <c r="U172" s="323">
        <f>K172*Inflation!$F$19</f>
        <v>0</v>
      </c>
      <c r="V172" s="324">
        <f>L172*Inflation!$F$19</f>
        <v>0</v>
      </c>
      <c r="W172" s="324">
        <f>M172*Inflation!$F$19</f>
        <v>0</v>
      </c>
      <c r="X172" s="324">
        <f>N172*Inflation!$F$19*Inflation!$F$20</f>
        <v>0</v>
      </c>
      <c r="Y172" s="324">
        <f>O172*Inflation!$F$19*Inflation!$F$20</f>
        <v>0</v>
      </c>
      <c r="Z172" s="324">
        <f>P172*Inflation!$F$19*Inflation!$F$20</f>
        <v>0</v>
      </c>
      <c r="AA172" s="324">
        <f>Q172*Inflation!$F$19*Inflation!$F$20*Inflation!$F$21</f>
        <v>0</v>
      </c>
      <c r="AB172" s="324">
        <f>R172*Inflation!$F$19*Inflation!$F$20*Inflation!$F$21*Inflation!$F$22</f>
        <v>0</v>
      </c>
      <c r="AC172" s="324">
        <f>S172*Inflation!$F$19*Inflation!$F$20*Inflation!$F$21*Inflation!$F$22*Inflation!$F$23</f>
        <v>0</v>
      </c>
      <c r="AD172" s="326">
        <f t="shared" si="15"/>
        <v>0</v>
      </c>
    </row>
    <row r="173" spans="1:30" ht="14.5">
      <c r="A173" s="44" t="s">
        <v>154</v>
      </c>
      <c r="B173" s="45" t="s">
        <v>150</v>
      </c>
      <c r="C173" s="50">
        <v>0</v>
      </c>
      <c r="D173" s="63">
        <v>15</v>
      </c>
      <c r="E173" s="52"/>
      <c r="F173" s="64" t="s">
        <v>384</v>
      </c>
      <c r="G173" s="386" t="s">
        <v>149</v>
      </c>
      <c r="H173" s="386" t="s">
        <v>180</v>
      </c>
      <c r="I173" s="148" t="s">
        <v>340</v>
      </c>
      <c r="J173" s="208"/>
      <c r="K173" s="255"/>
      <c r="L173" s="256"/>
      <c r="M173" s="256"/>
      <c r="N173" s="256"/>
      <c r="O173" s="256"/>
      <c r="P173" s="256"/>
      <c r="Q173" s="256"/>
      <c r="R173" s="256"/>
      <c r="S173" s="256"/>
      <c r="T173" s="258"/>
      <c r="U173" s="323">
        <f>K173*Inflation!$F$19</f>
        <v>0</v>
      </c>
      <c r="V173" s="324">
        <f>L173*Inflation!$F$19</f>
        <v>0</v>
      </c>
      <c r="W173" s="324">
        <f>M173*Inflation!$F$19</f>
        <v>0</v>
      </c>
      <c r="X173" s="324">
        <f>N173*Inflation!$F$19*Inflation!$F$20</f>
        <v>0</v>
      </c>
      <c r="Y173" s="324">
        <f>O173*Inflation!$F$19*Inflation!$F$20</f>
        <v>0</v>
      </c>
      <c r="Z173" s="324">
        <f>P173*Inflation!$F$19*Inflation!$F$20</f>
        <v>0</v>
      </c>
      <c r="AA173" s="324">
        <f>Q173*Inflation!$F$19*Inflation!$F$20*Inflation!$F$21</f>
        <v>0</v>
      </c>
      <c r="AB173" s="324">
        <f>R173*Inflation!$F$19*Inflation!$F$20*Inflation!$F$21*Inflation!$F$22</f>
        <v>0</v>
      </c>
      <c r="AC173" s="324">
        <f>S173*Inflation!$F$19*Inflation!$F$20*Inflation!$F$21*Inflation!$F$22*Inflation!$F$23</f>
        <v>0</v>
      </c>
      <c r="AD173" s="326">
        <f t="shared" si="15"/>
        <v>0</v>
      </c>
    </row>
    <row r="174" spans="1:30" ht="15" thickBot="1">
      <c r="A174" s="44"/>
      <c r="B174" s="57" t="e">
        <v>#REF!</v>
      </c>
      <c r="C174" s="57">
        <v>21</v>
      </c>
      <c r="D174" s="80">
        <v>15</v>
      </c>
      <c r="E174" s="81"/>
      <c r="F174" s="60" t="s">
        <v>385</v>
      </c>
      <c r="G174" s="389"/>
      <c r="H174" s="389"/>
      <c r="I174" s="152"/>
      <c r="J174" s="204">
        <v>0</v>
      </c>
      <c r="K174" s="156">
        <f>M174/2</f>
        <v>1794.6466250000001</v>
      </c>
      <c r="L174" s="71">
        <f>M174/2</f>
        <v>1794.6466250000001</v>
      </c>
      <c r="M174" s="71">
        <v>3589.2932500000002</v>
      </c>
      <c r="N174" s="71">
        <f>P174/2</f>
        <v>1794.6466250000001</v>
      </c>
      <c r="O174" s="71">
        <f>P174/2</f>
        <v>1794.6466250000001</v>
      </c>
      <c r="P174" s="71">
        <v>3589.2932500000002</v>
      </c>
      <c r="Q174" s="71">
        <v>3589.2932500000002</v>
      </c>
      <c r="R174" s="71">
        <v>3589.2932500000002</v>
      </c>
      <c r="S174" s="71">
        <v>3589.2932500000002</v>
      </c>
      <c r="T174" s="130">
        <f>SUM(S174,R174,Q174,P174,M174)</f>
        <v>17946.466250000001</v>
      </c>
      <c r="U174" s="172">
        <f>K174*Inflation!$F$19</f>
        <v>1833.0136957042957</v>
      </c>
      <c r="V174" s="177">
        <f>L174*Inflation!$F$19</f>
        <v>1833.0136957042957</v>
      </c>
      <c r="W174" s="177">
        <f>M174*Inflation!$F$19</f>
        <v>3666.0273914085915</v>
      </c>
      <c r="X174" s="177">
        <f>N174*Inflation!$F$19*Inflation!$F$20</f>
        <v>1871.5098518801203</v>
      </c>
      <c r="Y174" s="177">
        <f>O174*Inflation!$F$19*Inflation!$F$20</f>
        <v>1871.5098518801203</v>
      </c>
      <c r="Z174" s="177">
        <f>P174*Inflation!$F$19*Inflation!$F$20</f>
        <v>3743.0197037602406</v>
      </c>
      <c r="AA174" s="177">
        <f>Q174*Inflation!$F$19*Inflation!$F$20*Inflation!$F$21</f>
        <v>3814.1314557422584</v>
      </c>
      <c r="AB174" s="177">
        <f>R174*Inflation!$F$19*Inflation!$F$20*Inflation!$F$21*Inflation!$F$22</f>
        <v>3886.5914337602408</v>
      </c>
      <c r="AC174" s="177">
        <f>S174*Inflation!$F$19*Inflation!$F$20*Inflation!$F$21*Inflation!$F$22*Inflation!$F$23</f>
        <v>3956.5557593286721</v>
      </c>
      <c r="AD174" s="174">
        <f t="shared" ref="AD174:AD182" si="16">SUM(AC174,AB174,AA174,Z174,W174)</f>
        <v>19066.325744000005</v>
      </c>
    </row>
    <row r="175" spans="1:30" ht="14.5">
      <c r="A175" s="44" t="s">
        <v>154</v>
      </c>
      <c r="B175" s="45" t="s">
        <v>150</v>
      </c>
      <c r="C175" s="50">
        <v>0</v>
      </c>
      <c r="D175" s="79">
        <v>16</v>
      </c>
      <c r="E175" s="75" t="s">
        <v>386</v>
      </c>
      <c r="F175" s="64" t="s">
        <v>387</v>
      </c>
      <c r="G175" s="386" t="s">
        <v>147</v>
      </c>
      <c r="H175" s="386" t="s">
        <v>27</v>
      </c>
      <c r="I175" s="148" t="s">
        <v>249</v>
      </c>
      <c r="J175" s="203">
        <v>0</v>
      </c>
      <c r="K175" s="255"/>
      <c r="L175" s="256"/>
      <c r="M175" s="256"/>
      <c r="N175" s="256"/>
      <c r="O175" s="256"/>
      <c r="P175" s="256"/>
      <c r="Q175" s="256"/>
      <c r="R175" s="256"/>
      <c r="S175" s="256"/>
      <c r="T175" s="257"/>
      <c r="U175" s="323">
        <f>K175*Inflation!$F$19</f>
        <v>0</v>
      </c>
      <c r="V175" s="324">
        <f>L175*Inflation!$F$19</f>
        <v>0</v>
      </c>
      <c r="W175" s="324">
        <f>M175*Inflation!$F$19</f>
        <v>0</v>
      </c>
      <c r="X175" s="324">
        <f>N175*Inflation!$F$19*Inflation!$F$20</f>
        <v>0</v>
      </c>
      <c r="Y175" s="324">
        <f>O175*Inflation!$F$19*Inflation!$F$20</f>
        <v>0</v>
      </c>
      <c r="Z175" s="324">
        <f>P175*Inflation!$F$19*Inflation!$F$20</f>
        <v>0</v>
      </c>
      <c r="AA175" s="324">
        <f>Q175*Inflation!$F$19*Inflation!$F$20*Inflation!$F$21</f>
        <v>0</v>
      </c>
      <c r="AB175" s="324">
        <f>R175*Inflation!$F$19*Inflation!$F$20*Inflation!$F$21*Inflation!$F$22</f>
        <v>0</v>
      </c>
      <c r="AC175" s="324">
        <f>S175*Inflation!$F$19*Inflation!$F$20*Inflation!$F$21*Inflation!$F$22*Inflation!$F$23</f>
        <v>0</v>
      </c>
      <c r="AD175" s="326">
        <f t="shared" si="16"/>
        <v>0</v>
      </c>
    </row>
    <row r="176" spans="1:30" ht="14.5">
      <c r="A176" s="44" t="s">
        <v>154</v>
      </c>
      <c r="B176" s="45" t="s">
        <v>150</v>
      </c>
      <c r="C176" s="50">
        <v>0</v>
      </c>
      <c r="D176" s="79">
        <v>16</v>
      </c>
      <c r="E176" s="75" t="s">
        <v>388</v>
      </c>
      <c r="F176" s="64" t="s">
        <v>389</v>
      </c>
      <c r="G176" s="386" t="s">
        <v>147</v>
      </c>
      <c r="H176" s="386" t="s">
        <v>180</v>
      </c>
      <c r="I176" s="148" t="s">
        <v>249</v>
      </c>
      <c r="J176" s="203">
        <v>0</v>
      </c>
      <c r="K176" s="255"/>
      <c r="L176" s="256"/>
      <c r="M176" s="256"/>
      <c r="N176" s="256"/>
      <c r="O176" s="256"/>
      <c r="P176" s="256"/>
      <c r="Q176" s="256"/>
      <c r="R176" s="256"/>
      <c r="S176" s="256"/>
      <c r="T176" s="257"/>
      <c r="U176" s="323">
        <f>K176*Inflation!$F$19</f>
        <v>0</v>
      </c>
      <c r="V176" s="324">
        <f>L176*Inflation!$F$19</f>
        <v>0</v>
      </c>
      <c r="W176" s="324">
        <f>M176*Inflation!$F$19</f>
        <v>0</v>
      </c>
      <c r="X176" s="324">
        <f>N176*Inflation!$F$19*Inflation!$F$20</f>
        <v>0</v>
      </c>
      <c r="Y176" s="324">
        <f>O176*Inflation!$F$19*Inflation!$F$20</f>
        <v>0</v>
      </c>
      <c r="Z176" s="324">
        <f>P176*Inflation!$F$19*Inflation!$F$20</f>
        <v>0</v>
      </c>
      <c r="AA176" s="324">
        <f>Q176*Inflation!$F$19*Inflation!$F$20*Inflation!$F$21</f>
        <v>0</v>
      </c>
      <c r="AB176" s="324">
        <f>R176*Inflation!$F$19*Inflation!$F$20*Inflation!$F$21*Inflation!$F$22</f>
        <v>0</v>
      </c>
      <c r="AC176" s="324">
        <f>S176*Inflation!$F$19*Inflation!$F$20*Inflation!$F$21*Inflation!$F$22*Inflation!$F$23</f>
        <v>0</v>
      </c>
      <c r="AD176" s="326">
        <f t="shared" si="16"/>
        <v>0</v>
      </c>
    </row>
    <row r="177" spans="1:30" ht="14.5">
      <c r="A177" s="44" t="s">
        <v>154</v>
      </c>
      <c r="B177" s="45" t="s">
        <v>150</v>
      </c>
      <c r="C177" s="50">
        <v>0</v>
      </c>
      <c r="D177" s="79">
        <v>16</v>
      </c>
      <c r="E177" s="75" t="s">
        <v>390</v>
      </c>
      <c r="F177" s="64" t="s">
        <v>391</v>
      </c>
      <c r="G177" s="386" t="s">
        <v>147</v>
      </c>
      <c r="H177" s="386" t="s">
        <v>180</v>
      </c>
      <c r="I177" s="148" t="s">
        <v>249</v>
      </c>
      <c r="J177" s="203">
        <v>0</v>
      </c>
      <c r="K177" s="255"/>
      <c r="L177" s="256"/>
      <c r="M177" s="256"/>
      <c r="N177" s="256"/>
      <c r="O177" s="256"/>
      <c r="P177" s="256"/>
      <c r="Q177" s="256"/>
      <c r="R177" s="256"/>
      <c r="S177" s="256"/>
      <c r="T177" s="257"/>
      <c r="U177" s="323">
        <f>K177*Inflation!$F$19</f>
        <v>0</v>
      </c>
      <c r="V177" s="324">
        <f>L177*Inflation!$F$19</f>
        <v>0</v>
      </c>
      <c r="W177" s="324">
        <f>M177*Inflation!$F$19</f>
        <v>0</v>
      </c>
      <c r="X177" s="324">
        <f>N177*Inflation!$F$19*Inflation!$F$20</f>
        <v>0</v>
      </c>
      <c r="Y177" s="324">
        <f>O177*Inflation!$F$19*Inflation!$F$20</f>
        <v>0</v>
      </c>
      <c r="Z177" s="324">
        <f>P177*Inflation!$F$19*Inflation!$F$20</f>
        <v>0</v>
      </c>
      <c r="AA177" s="324">
        <f>Q177*Inflation!$F$19*Inflation!$F$20*Inflation!$F$21</f>
        <v>0</v>
      </c>
      <c r="AB177" s="324">
        <f>R177*Inflation!$F$19*Inflation!$F$20*Inflation!$F$21*Inflation!$F$22</f>
        <v>0</v>
      </c>
      <c r="AC177" s="324">
        <f>S177*Inflation!$F$19*Inflation!$F$20*Inflation!$F$21*Inflation!$F$22*Inflation!$F$23</f>
        <v>0</v>
      </c>
      <c r="AD177" s="326">
        <f t="shared" si="16"/>
        <v>0</v>
      </c>
    </row>
    <row r="178" spans="1:30" ht="15" thickBot="1">
      <c r="A178" s="44"/>
      <c r="B178" s="57" t="e">
        <v>#REF!</v>
      </c>
      <c r="C178" s="57">
        <v>3</v>
      </c>
      <c r="D178" s="80">
        <v>16</v>
      </c>
      <c r="E178" s="82"/>
      <c r="F178" s="70" t="s">
        <v>392</v>
      </c>
      <c r="G178" s="391"/>
      <c r="H178" s="391"/>
      <c r="I178" s="150"/>
      <c r="J178" s="204">
        <v>0</v>
      </c>
      <c r="K178" s="156">
        <f>M178/2</f>
        <v>262.45964499999997</v>
      </c>
      <c r="L178" s="61">
        <f>M178/2</f>
        <v>262.45964499999997</v>
      </c>
      <c r="M178" s="61">
        <v>524.91928999999993</v>
      </c>
      <c r="N178" s="61">
        <f>P178/2</f>
        <v>262.45964499999997</v>
      </c>
      <c r="O178" s="61">
        <f>P178/2</f>
        <v>262.45964499999997</v>
      </c>
      <c r="P178" s="61">
        <v>524.91928999999993</v>
      </c>
      <c r="Q178" s="61">
        <v>524.91928999999993</v>
      </c>
      <c r="R178" s="61">
        <v>524.91928999999993</v>
      </c>
      <c r="S178" s="61">
        <v>524.91928999999993</v>
      </c>
      <c r="T178" s="130">
        <f>SUM(S178,R178,Q178,P178,M178)</f>
        <v>2624.5964499999995</v>
      </c>
      <c r="U178" s="172">
        <f>K178*Inflation!$F$19</f>
        <v>268.07067037762232</v>
      </c>
      <c r="V178" s="173">
        <f>L178*Inflation!$F$19</f>
        <v>268.07067037762232</v>
      </c>
      <c r="W178" s="173">
        <f>M178*Inflation!$F$19</f>
        <v>536.14134075524464</v>
      </c>
      <c r="X178" s="173">
        <f>N178*Inflation!$F$19*Inflation!$F$20</f>
        <v>273.70057397146854</v>
      </c>
      <c r="Y178" s="173">
        <f>O178*Inflation!$F$19*Inflation!$F$20</f>
        <v>273.70057397146854</v>
      </c>
      <c r="Z178" s="173">
        <f>P178*Inflation!$F$19*Inflation!$F$20</f>
        <v>547.40114794293709</v>
      </c>
      <c r="AA178" s="173">
        <f>Q178*Inflation!$F$19*Inflation!$F$20*Inflation!$F$21</f>
        <v>557.80094750265732</v>
      </c>
      <c r="AB178" s="173">
        <f>R178*Inflation!$F$19*Inflation!$F$20*Inflation!$F$21*Inflation!$F$22</f>
        <v>568.39791954293707</v>
      </c>
      <c r="AC178" s="173">
        <f>S178*Inflation!$F$19*Inflation!$F$20*Inflation!$F$21*Inflation!$F$22*Inflation!$F$23</f>
        <v>578.62991273622379</v>
      </c>
      <c r="AD178" s="174">
        <f t="shared" si="16"/>
        <v>2788.3712684800003</v>
      </c>
    </row>
    <row r="179" spans="1:30" ht="14.5">
      <c r="A179" s="44" t="s">
        <v>154</v>
      </c>
      <c r="B179" s="45" t="s">
        <v>150</v>
      </c>
      <c r="C179" s="50">
        <v>0</v>
      </c>
      <c r="D179" s="63">
        <v>17</v>
      </c>
      <c r="E179" s="75" t="s">
        <v>393</v>
      </c>
      <c r="F179" s="64" t="s">
        <v>394</v>
      </c>
      <c r="G179" s="386" t="s">
        <v>147</v>
      </c>
      <c r="H179" s="386" t="s">
        <v>172</v>
      </c>
      <c r="I179" s="148" t="s">
        <v>249</v>
      </c>
      <c r="J179" s="203">
        <v>0</v>
      </c>
      <c r="K179" s="255"/>
      <c r="L179" s="256"/>
      <c r="M179" s="256"/>
      <c r="N179" s="256"/>
      <c r="O179" s="256"/>
      <c r="P179" s="256"/>
      <c r="Q179" s="256"/>
      <c r="R179" s="256"/>
      <c r="S179" s="256"/>
      <c r="T179" s="257"/>
      <c r="U179" s="323">
        <f>K179*Inflation!$F$19</f>
        <v>0</v>
      </c>
      <c r="V179" s="324">
        <f>L179*Inflation!$F$19</f>
        <v>0</v>
      </c>
      <c r="W179" s="324">
        <f>M179*Inflation!$F$19</f>
        <v>0</v>
      </c>
      <c r="X179" s="324">
        <f>N179*Inflation!$F$19*Inflation!$F$20</f>
        <v>0</v>
      </c>
      <c r="Y179" s="324">
        <f>O179*Inflation!$F$19*Inflation!$F$20</f>
        <v>0</v>
      </c>
      <c r="Z179" s="324">
        <f>P179*Inflation!$F$19*Inflation!$F$20</f>
        <v>0</v>
      </c>
      <c r="AA179" s="324">
        <f>Q179*Inflation!$F$19*Inflation!$F$20*Inflation!$F$21</f>
        <v>0</v>
      </c>
      <c r="AB179" s="324">
        <f>R179*Inflation!$F$19*Inflation!$F$20*Inflation!$F$21*Inflation!$F$22</f>
        <v>0</v>
      </c>
      <c r="AC179" s="324">
        <f>S179*Inflation!$F$19*Inflation!$F$20*Inflation!$F$21*Inflation!$F$22*Inflation!$F$23</f>
        <v>0</v>
      </c>
      <c r="AD179" s="326">
        <f t="shared" si="16"/>
        <v>0</v>
      </c>
    </row>
    <row r="180" spans="1:30" ht="14.5">
      <c r="A180" s="44" t="s">
        <v>154</v>
      </c>
      <c r="B180" s="45" t="s">
        <v>150</v>
      </c>
      <c r="C180" s="50">
        <v>0</v>
      </c>
      <c r="D180" s="79">
        <v>17</v>
      </c>
      <c r="E180" s="75" t="s">
        <v>395</v>
      </c>
      <c r="F180" s="64" t="s">
        <v>396</v>
      </c>
      <c r="G180" s="386" t="s">
        <v>147</v>
      </c>
      <c r="H180" s="386" t="s">
        <v>172</v>
      </c>
      <c r="I180" s="148" t="s">
        <v>249</v>
      </c>
      <c r="J180" s="203">
        <v>0</v>
      </c>
      <c r="K180" s="255"/>
      <c r="L180" s="256"/>
      <c r="M180" s="256"/>
      <c r="N180" s="256"/>
      <c r="O180" s="256"/>
      <c r="P180" s="256"/>
      <c r="Q180" s="256"/>
      <c r="R180" s="256"/>
      <c r="S180" s="256"/>
      <c r="T180" s="257"/>
      <c r="U180" s="323">
        <f>K180*Inflation!$F$19</f>
        <v>0</v>
      </c>
      <c r="V180" s="324">
        <f>L180*Inflation!$F$19</f>
        <v>0</v>
      </c>
      <c r="W180" s="324">
        <f>M180*Inflation!$F$19</f>
        <v>0</v>
      </c>
      <c r="X180" s="324">
        <f>N180*Inflation!$F$19*Inflation!$F$20</f>
        <v>0</v>
      </c>
      <c r="Y180" s="324">
        <f>O180*Inflation!$F$19*Inflation!$F$20</f>
        <v>0</v>
      </c>
      <c r="Z180" s="324">
        <f>P180*Inflation!$F$19*Inflation!$F$20</f>
        <v>0</v>
      </c>
      <c r="AA180" s="324">
        <f>Q180*Inflation!$F$19*Inflation!$F$20*Inflation!$F$21</f>
        <v>0</v>
      </c>
      <c r="AB180" s="324">
        <f>R180*Inflation!$F$19*Inflation!$F$20*Inflation!$F$21*Inflation!$F$22</f>
        <v>0</v>
      </c>
      <c r="AC180" s="324">
        <f>S180*Inflation!$F$19*Inflation!$F$20*Inflation!$F$21*Inflation!$F$22*Inflation!$F$23</f>
        <v>0</v>
      </c>
      <c r="AD180" s="326">
        <f t="shared" si="16"/>
        <v>0</v>
      </c>
    </row>
    <row r="181" spans="1:30" ht="14.5">
      <c r="A181" s="44" t="s">
        <v>154</v>
      </c>
      <c r="B181" s="45" t="s">
        <v>150</v>
      </c>
      <c r="C181" s="50">
        <v>0</v>
      </c>
      <c r="D181" s="79">
        <v>17</v>
      </c>
      <c r="E181" s="75" t="s">
        <v>397</v>
      </c>
      <c r="F181" s="64" t="s">
        <v>398</v>
      </c>
      <c r="G181" s="386" t="s">
        <v>147</v>
      </c>
      <c r="H181" s="386" t="s">
        <v>27</v>
      </c>
      <c r="I181" s="148" t="s">
        <v>249</v>
      </c>
      <c r="J181" s="203">
        <v>0</v>
      </c>
      <c r="K181" s="255"/>
      <c r="L181" s="256"/>
      <c r="M181" s="256"/>
      <c r="N181" s="256"/>
      <c r="O181" s="256"/>
      <c r="P181" s="256"/>
      <c r="Q181" s="256"/>
      <c r="R181" s="256"/>
      <c r="S181" s="256"/>
      <c r="T181" s="257"/>
      <c r="U181" s="323">
        <f>K181*Inflation!$F$19</f>
        <v>0</v>
      </c>
      <c r="V181" s="324">
        <f>L181*Inflation!$F$19</f>
        <v>0</v>
      </c>
      <c r="W181" s="324">
        <f>M181*Inflation!$F$19</f>
        <v>0</v>
      </c>
      <c r="X181" s="324">
        <f>N181*Inflation!$F$19*Inflation!$F$20</f>
        <v>0</v>
      </c>
      <c r="Y181" s="324">
        <f>O181*Inflation!$F$19*Inflation!$F$20</f>
        <v>0</v>
      </c>
      <c r="Z181" s="324">
        <f>P181*Inflation!$F$19*Inflation!$F$20</f>
        <v>0</v>
      </c>
      <c r="AA181" s="324">
        <f>Q181*Inflation!$F$19*Inflation!$F$20*Inflation!$F$21</f>
        <v>0</v>
      </c>
      <c r="AB181" s="324">
        <f>R181*Inflation!$F$19*Inflation!$F$20*Inflation!$F$21*Inflation!$F$22</f>
        <v>0</v>
      </c>
      <c r="AC181" s="324">
        <f>S181*Inflation!$F$19*Inflation!$F$20*Inflation!$F$21*Inflation!$F$22*Inflation!$F$23</f>
        <v>0</v>
      </c>
      <c r="AD181" s="326">
        <f t="shared" si="16"/>
        <v>0</v>
      </c>
    </row>
    <row r="182" spans="1:30" ht="14.5">
      <c r="A182" s="44" t="s">
        <v>154</v>
      </c>
      <c r="B182" s="45" t="s">
        <v>154</v>
      </c>
      <c r="C182" s="50">
        <v>0</v>
      </c>
      <c r="D182" s="79">
        <v>17</v>
      </c>
      <c r="E182" s="75" t="s">
        <v>399</v>
      </c>
      <c r="F182" s="64" t="s">
        <v>400</v>
      </c>
      <c r="G182" s="386" t="s">
        <v>147</v>
      </c>
      <c r="H182" s="386" t="s">
        <v>172</v>
      </c>
      <c r="I182" s="148" t="s">
        <v>249</v>
      </c>
      <c r="J182" s="203">
        <v>0</v>
      </c>
      <c r="K182" s="255"/>
      <c r="L182" s="256"/>
      <c r="M182" s="256"/>
      <c r="N182" s="256"/>
      <c r="O182" s="256"/>
      <c r="P182" s="256"/>
      <c r="Q182" s="256"/>
      <c r="R182" s="256"/>
      <c r="S182" s="256"/>
      <c r="T182" s="257"/>
      <c r="U182" s="323">
        <f>K182*Inflation!$F$19</f>
        <v>0</v>
      </c>
      <c r="V182" s="324">
        <f>L182*Inflation!$F$19</f>
        <v>0</v>
      </c>
      <c r="W182" s="324">
        <f>M182*Inflation!$F$19</f>
        <v>0</v>
      </c>
      <c r="X182" s="324">
        <f>N182*Inflation!$F$19*Inflation!$F$20</f>
        <v>0</v>
      </c>
      <c r="Y182" s="324">
        <f>O182*Inflation!$F$19*Inflation!$F$20</f>
        <v>0</v>
      </c>
      <c r="Z182" s="324">
        <f>P182*Inflation!$F$19*Inflation!$F$20</f>
        <v>0</v>
      </c>
      <c r="AA182" s="324">
        <f>Q182*Inflation!$F$19*Inflation!$F$20*Inflation!$F$21</f>
        <v>0</v>
      </c>
      <c r="AB182" s="324">
        <f>R182*Inflation!$F$19*Inflation!$F$20*Inflation!$F$21*Inflation!$F$22</f>
        <v>0</v>
      </c>
      <c r="AC182" s="324">
        <f>S182*Inflation!$F$19*Inflation!$F$20*Inflation!$F$21*Inflation!$F$22*Inflation!$F$23</f>
        <v>0</v>
      </c>
      <c r="AD182" s="326">
        <f t="shared" si="16"/>
        <v>0</v>
      </c>
    </row>
    <row r="183" spans="1:30" ht="15" thickBot="1">
      <c r="A183" s="44"/>
      <c r="B183" s="57">
        <v>0</v>
      </c>
      <c r="C183" s="73">
        <v>4</v>
      </c>
      <c r="D183" s="80">
        <v>17</v>
      </c>
      <c r="E183" s="81"/>
      <c r="F183" s="60" t="s">
        <v>401</v>
      </c>
      <c r="G183" s="389"/>
      <c r="H183" s="389"/>
      <c r="I183" s="150"/>
      <c r="J183" s="204">
        <v>0</v>
      </c>
      <c r="K183" s="156"/>
      <c r="L183" s="61"/>
      <c r="M183" s="61"/>
      <c r="N183" s="61"/>
      <c r="O183" s="61"/>
      <c r="P183" s="61"/>
      <c r="Q183" s="61"/>
      <c r="R183" s="61"/>
      <c r="S183" s="61"/>
      <c r="T183" s="130"/>
      <c r="U183" s="172">
        <f>K183*Inflation!$F$19</f>
        <v>0</v>
      </c>
      <c r="V183" s="173">
        <f>L183*Inflation!$F$19</f>
        <v>0</v>
      </c>
      <c r="W183" s="173">
        <f>M183*Inflation!$F$19</f>
        <v>0</v>
      </c>
      <c r="X183" s="173">
        <f>N183*Inflation!$F$19*Inflation!$F$20</f>
        <v>0</v>
      </c>
      <c r="Y183" s="173">
        <f>O183*Inflation!$F$19*Inflation!$F$20</f>
        <v>0</v>
      </c>
      <c r="Z183" s="173">
        <f>P183*Inflation!$F$19*Inflation!$F$20</f>
        <v>0</v>
      </c>
      <c r="AA183" s="173">
        <f>Q183*Inflation!$F$19*Inflation!$F$20*Inflation!$F$21</f>
        <v>0</v>
      </c>
      <c r="AB183" s="173">
        <f>R183*Inflation!$F$19*Inflation!$F$20*Inflation!$F$21*Inflation!$F$22</f>
        <v>0</v>
      </c>
      <c r="AC183" s="173">
        <f>S183*Inflation!$F$19*Inflation!$F$20*Inflation!$F$21*Inflation!$F$22*Inflation!$F$23</f>
        <v>0</v>
      </c>
      <c r="AD183" s="174">
        <f t="shared" ref="AD183" si="17">SUM(AD179:AD182)</f>
        <v>0</v>
      </c>
    </row>
    <row r="184" spans="1:30" ht="15" thickBot="1">
      <c r="A184" s="44" t="b">
        <v>0</v>
      </c>
      <c r="B184" s="45" t="s">
        <v>150</v>
      </c>
      <c r="C184" s="50">
        <v>0</v>
      </c>
      <c r="D184" s="83">
        <v>19</v>
      </c>
      <c r="E184" s="81" t="s">
        <v>402</v>
      </c>
      <c r="F184" s="84" t="s">
        <v>403</v>
      </c>
      <c r="G184" s="392" t="s">
        <v>147</v>
      </c>
      <c r="H184" s="392" t="s">
        <v>172</v>
      </c>
      <c r="I184" s="152"/>
      <c r="J184" s="204">
        <v>1681.57</v>
      </c>
      <c r="K184" s="156">
        <f>M184/2</f>
        <v>122.52020666666667</v>
      </c>
      <c r="L184" s="61">
        <f>M184/2</f>
        <v>122.52020666666667</v>
      </c>
      <c r="M184" s="61">
        <v>245.04041333333333</v>
      </c>
      <c r="N184" s="61">
        <f>P184/2</f>
        <v>122.52020666666667</v>
      </c>
      <c r="O184" s="61">
        <f>P184/2</f>
        <v>122.52020666666667</v>
      </c>
      <c r="P184" s="61">
        <v>245.04041333333333</v>
      </c>
      <c r="Q184" s="61">
        <v>245.04041333333333</v>
      </c>
      <c r="R184" s="61">
        <v>245.04041333333333</v>
      </c>
      <c r="S184" s="61">
        <v>245.04041333333333</v>
      </c>
      <c r="T184" s="62">
        <f>SUM(S184,R184,Q184,P184,M184)</f>
        <v>1225.2020666666667</v>
      </c>
      <c r="U184" s="172">
        <f>K184*Inflation!$F$19</f>
        <v>125.13951977622378</v>
      </c>
      <c r="V184" s="173">
        <f>L184*Inflation!$F$19</f>
        <v>125.13951977622378</v>
      </c>
      <c r="W184" s="173">
        <f>M184*Inflation!$F$19</f>
        <v>250.27903955244756</v>
      </c>
      <c r="X184" s="173">
        <f>N184*Inflation!$F$19*Inflation!$F$20</f>
        <v>127.76764552801868</v>
      </c>
      <c r="Y184" s="173">
        <f>O184*Inflation!$F$19*Inflation!$F$20</f>
        <v>127.76764552801868</v>
      </c>
      <c r="Z184" s="173">
        <f>P184*Inflation!$F$19*Inflation!$F$20</f>
        <v>255.53529105603735</v>
      </c>
      <c r="AA184" s="173">
        <f>Q184*Inflation!$F$19*Inflation!$F$20*Inflation!$F$21</f>
        <v>260.39007774657347</v>
      </c>
      <c r="AB184" s="173">
        <f>R184*Inflation!$F$19*Inflation!$F$20*Inflation!$F$21*Inflation!$F$22</f>
        <v>265.3369075893707</v>
      </c>
      <c r="AC184" s="173">
        <f>S184*Inflation!$F$19*Inflation!$F$20*Inflation!$F$21*Inflation!$F$22*Inflation!$F$23</f>
        <v>270.11335968223784</v>
      </c>
      <c r="AD184" s="175">
        <f>SUM(AC184,AB184,AA184,Z184,W184)</f>
        <v>1301.6546756266669</v>
      </c>
    </row>
    <row r="185" spans="1:30" ht="15" thickBot="1">
      <c r="D185" s="85"/>
      <c r="E185" s="69"/>
      <c r="F185" s="86" t="s">
        <v>404</v>
      </c>
      <c r="G185" s="392"/>
      <c r="H185" s="392"/>
      <c r="I185" s="154"/>
      <c r="J185" s="204">
        <v>35673.558770000003</v>
      </c>
      <c r="K185" s="156">
        <f t="shared" ref="K185:T185" si="18">SUM(K184,K183,K178,K174,K150,K140,K68,K41)</f>
        <v>7007.1440733333329</v>
      </c>
      <c r="L185" s="61">
        <f t="shared" si="18"/>
        <v>7591.1440733333329</v>
      </c>
      <c r="M185" s="61">
        <f t="shared" si="18"/>
        <v>14598.288146666666</v>
      </c>
      <c r="N185" s="61">
        <f t="shared" si="18"/>
        <v>6236.1440733333329</v>
      </c>
      <c r="O185" s="61">
        <f t="shared" si="18"/>
        <v>5329.1440733333329</v>
      </c>
      <c r="P185" s="61">
        <f t="shared" si="18"/>
        <v>11565.288146666666</v>
      </c>
      <c r="Q185" s="61">
        <f t="shared" si="18"/>
        <v>11178.288146666666</v>
      </c>
      <c r="R185" s="61">
        <f t="shared" si="18"/>
        <v>11060.288146666666</v>
      </c>
      <c r="S185" s="61">
        <f t="shared" si="18"/>
        <v>10755.288146666666</v>
      </c>
      <c r="T185" s="132">
        <f t="shared" si="18"/>
        <v>59157.440733333337</v>
      </c>
      <c r="U185" s="172">
        <f t="shared" ref="U185:AD185" si="19">SUM(U184,U183,U178,U174,U150,U140,U68,U41)</f>
        <v>7156.9471534225777</v>
      </c>
      <c r="V185" s="173">
        <f t="shared" si="19"/>
        <v>7753.4322683076925</v>
      </c>
      <c r="W185" s="173">
        <f t="shared" si="19"/>
        <v>14910.379421730267</v>
      </c>
      <c r="X185" s="173">
        <f t="shared" si="19"/>
        <v>6503.2329531654486</v>
      </c>
      <c r="Y185" s="173">
        <f t="shared" si="19"/>
        <v>5557.3868952233906</v>
      </c>
      <c r="Z185" s="173">
        <f t="shared" si="19"/>
        <v>12060.619848388842</v>
      </c>
      <c r="AA185" s="173">
        <f t="shared" si="19"/>
        <v>11878.511303458463</v>
      </c>
      <c r="AB185" s="173">
        <f t="shared" si="19"/>
        <v>11976.402642986775</v>
      </c>
      <c r="AC185" s="173">
        <f>SUM(AC184,AC183,AC178,AC174,AC150,AC140,AC68,AC41)</f>
        <v>11855.787280666857</v>
      </c>
      <c r="AD185" s="176">
        <f t="shared" si="19"/>
        <v>62681.700497231206</v>
      </c>
    </row>
    <row r="186" spans="1:30" ht="14.5">
      <c r="B186" s="87"/>
      <c r="C186" s="88"/>
      <c r="D186" s="133"/>
      <c r="E186" s="133"/>
      <c r="F186" s="134"/>
      <c r="G186" s="134"/>
      <c r="H186" s="134"/>
      <c r="I186" s="135"/>
      <c r="J186" s="136"/>
      <c r="K186" s="89"/>
      <c r="L186" s="89"/>
      <c r="M186" s="89"/>
      <c r="N186" s="89"/>
      <c r="O186" s="89"/>
      <c r="P186" s="89"/>
      <c r="Q186" s="89"/>
      <c r="R186" s="89"/>
      <c r="S186" s="89"/>
      <c r="T186" s="89"/>
    </row>
    <row r="187" spans="1:30" ht="14.5">
      <c r="B187" s="87"/>
      <c r="C187" s="88"/>
      <c r="D187" s="133"/>
      <c r="E187" s="133"/>
      <c r="F187" s="519" t="s">
        <v>1060</v>
      </c>
      <c r="G187" s="519"/>
      <c r="H187" s="519"/>
      <c r="I187" s="520"/>
      <c r="J187" s="521"/>
      <c r="K187" s="522"/>
      <c r="L187" s="522"/>
      <c r="M187" s="522"/>
      <c r="N187" s="522"/>
      <c r="O187" s="522"/>
      <c r="P187" s="522"/>
      <c r="Q187" s="522"/>
      <c r="R187" s="522"/>
      <c r="S187" s="522"/>
      <c r="T187" s="522"/>
      <c r="U187" s="523">
        <f>K185*(Inflation!D19/Inflation!D18)</f>
        <v>7156.9471534225768</v>
      </c>
      <c r="V187" s="523">
        <f>L185*(Inflation!D19/Inflation!D18)</f>
        <v>7753.4322683076916</v>
      </c>
      <c r="W187" s="523">
        <f>M185*(Inflation!D19/Inflation!D18)</f>
        <v>14910.379421730267</v>
      </c>
      <c r="X187" s="523">
        <f>N185*(Inflation!D20/Inflation!D18)</f>
        <v>6503.2329531654477</v>
      </c>
      <c r="Y187" s="523">
        <f>O185*(Inflation!D20/Inflation!D18)</f>
        <v>5557.3868952233897</v>
      </c>
      <c r="Z187" s="523">
        <f>P185*(Inflation!D20/Inflation!D18)</f>
        <v>12060.619848388837</v>
      </c>
      <c r="AA187" s="523">
        <f>Q185*(Inflation!D21/Inflation!D18)</f>
        <v>11878.511303458459</v>
      </c>
      <c r="AB187" s="523">
        <f>R185*(Inflation!D22/Inflation!D18)</f>
        <v>11976.402642986772</v>
      </c>
      <c r="AC187" s="523">
        <f>S185*(Inflation!D23/Inflation!D18)</f>
        <v>11855.787280666851</v>
      </c>
      <c r="AD187" s="523">
        <f>SUM(AC187,AB187,AA187,Z187,X18,W187)</f>
        <v>62681.700497231184</v>
      </c>
    </row>
    <row r="188" spans="1:30" ht="13">
      <c r="I188" s="90"/>
      <c r="J188" s="90"/>
      <c r="K188" s="91"/>
      <c r="L188" s="91"/>
      <c r="M188" s="91"/>
      <c r="N188" s="91"/>
      <c r="O188" s="91"/>
      <c r="P188" s="91"/>
      <c r="Q188" s="91"/>
      <c r="R188" s="91"/>
      <c r="S188" s="91"/>
      <c r="T188" s="91"/>
      <c r="U188" s="526">
        <f>U187-U185</f>
        <v>0</v>
      </c>
      <c r="V188" s="526">
        <f t="shared" ref="V188:AD188" si="20">V187-V185</f>
        <v>0</v>
      </c>
      <c r="W188" s="526">
        <f t="shared" si="20"/>
        <v>0</v>
      </c>
      <c r="X188" s="526">
        <f t="shared" si="20"/>
        <v>0</v>
      </c>
      <c r="Y188" s="526">
        <f t="shared" si="20"/>
        <v>0</v>
      </c>
      <c r="Z188" s="526">
        <f t="shared" si="20"/>
        <v>0</v>
      </c>
      <c r="AA188" s="526">
        <f t="shared" si="20"/>
        <v>0</v>
      </c>
      <c r="AB188" s="526">
        <f t="shared" si="20"/>
        <v>0</v>
      </c>
      <c r="AC188" s="526">
        <f t="shared" si="20"/>
        <v>0</v>
      </c>
      <c r="AD188" s="526">
        <f t="shared" si="20"/>
        <v>0</v>
      </c>
    </row>
    <row r="189" spans="1:30">
      <c r="I189" s="92"/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</row>
    <row r="190" spans="1:30"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</row>
    <row r="191" spans="1:30"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</row>
    <row r="192" spans="1:30"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</row>
    <row r="193" spans="9:20"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</row>
    <row r="194" spans="9:20"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</row>
    <row r="195" spans="9:20"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</row>
    <row r="196" spans="9:20"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</row>
    <row r="198" spans="9:20"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</row>
    <row r="199" spans="9:20"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</row>
    <row r="200" spans="9:20"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</row>
    <row r="201" spans="9:20"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</row>
    <row r="202" spans="9:20"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</row>
    <row r="203" spans="9:20"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</row>
    <row r="204" spans="9:20"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</row>
    <row r="205" spans="9:20"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</row>
  </sheetData>
  <mergeCells count="4">
    <mergeCell ref="A1:B1"/>
    <mergeCell ref="A2:B2"/>
    <mergeCell ref="K3:T3"/>
    <mergeCell ref="U3:AD3"/>
  </mergeCells>
  <conditionalFormatting sqref="I42:I64 U41:AD41 U150:AD150 U68:AD68 U174:AD174 U178:AD178 U183:AD183 U185:AD185 U140:AD140">
    <cfRule type="cellIs" priority="77" stopIfTrue="1" operator="equal">
      <formula>0</formula>
    </cfRule>
  </conditionalFormatting>
  <conditionalFormatting sqref="I141:I148">
    <cfRule type="cellIs" priority="76" stopIfTrue="1" operator="equal">
      <formula>0</formula>
    </cfRule>
  </conditionalFormatting>
  <conditionalFormatting sqref="I66:I67 I69:I139">
    <cfRule type="cellIs" priority="80" stopIfTrue="1" operator="equal">
      <formula>0</formula>
    </cfRule>
  </conditionalFormatting>
  <conditionalFormatting sqref="I6:I32">
    <cfRule type="cellIs" priority="79" stopIfTrue="1" operator="equal">
      <formula>0</formula>
    </cfRule>
  </conditionalFormatting>
  <conditionalFormatting sqref="I175:I177">
    <cfRule type="cellIs" priority="75" stopIfTrue="1" operator="equal">
      <formula>0</formula>
    </cfRule>
  </conditionalFormatting>
  <conditionalFormatting sqref="I179:I180">
    <cfRule type="cellIs" priority="74" stopIfTrue="1" operator="equal">
      <formula>0</formula>
    </cfRule>
  </conditionalFormatting>
  <conditionalFormatting sqref="I5">
    <cfRule type="cellIs" priority="78" stopIfTrue="1" operator="equal">
      <formula>0</formula>
    </cfRule>
  </conditionalFormatting>
  <conditionalFormatting sqref="I151:I173">
    <cfRule type="cellIs" priority="73" stopIfTrue="1" operator="equal">
      <formula>0</formula>
    </cfRule>
  </conditionalFormatting>
  <conditionalFormatting sqref="J141:S149">
    <cfRule type="cellIs" priority="71" stopIfTrue="1" operator="equal">
      <formula>0</formula>
    </cfRule>
  </conditionalFormatting>
  <conditionalFormatting sqref="J5:T40">
    <cfRule type="cellIs" priority="70" stopIfTrue="1" operator="equal">
      <formula>0</formula>
    </cfRule>
  </conditionalFormatting>
  <conditionalFormatting sqref="J42:S67">
    <cfRule type="cellIs" priority="69" stopIfTrue="1" operator="equal">
      <formula>0</formula>
    </cfRule>
  </conditionalFormatting>
  <conditionalFormatting sqref="J151:S173 J175:S176 J179:S180">
    <cfRule type="cellIs" priority="72" stopIfTrue="1" operator="equal">
      <formula>0</formula>
    </cfRule>
  </conditionalFormatting>
  <conditionalFormatting sqref="J41:T41">
    <cfRule type="cellIs" priority="67" stopIfTrue="1" operator="equal">
      <formula>0</formula>
    </cfRule>
  </conditionalFormatting>
  <conditionalFormatting sqref="I41">
    <cfRule type="cellIs" priority="68" stopIfTrue="1" operator="equal">
      <formula>0</formula>
    </cfRule>
  </conditionalFormatting>
  <conditionalFormatting sqref="I33:I40">
    <cfRule type="cellIs" priority="66" stopIfTrue="1" operator="equal">
      <formula>0</formula>
    </cfRule>
  </conditionalFormatting>
  <conditionalFormatting sqref="I68">
    <cfRule type="cellIs" priority="65" stopIfTrue="1" operator="equal">
      <formula>0</formula>
    </cfRule>
  </conditionalFormatting>
  <conditionalFormatting sqref="I150">
    <cfRule type="cellIs" priority="60" stopIfTrue="1" operator="equal">
      <formula>0</formula>
    </cfRule>
  </conditionalFormatting>
  <conditionalFormatting sqref="J150:T150">
    <cfRule type="cellIs" priority="59" stopIfTrue="1" operator="equal">
      <formula>0</formula>
    </cfRule>
  </conditionalFormatting>
  <conditionalFormatting sqref="J68:T68">
    <cfRule type="cellIs" priority="64" stopIfTrue="1" operator="equal">
      <formula>0</formula>
    </cfRule>
  </conditionalFormatting>
  <conditionalFormatting sqref="I149">
    <cfRule type="cellIs" priority="58" stopIfTrue="1" operator="equal">
      <formula>0</formula>
    </cfRule>
  </conditionalFormatting>
  <conditionalFormatting sqref="I65">
    <cfRule type="cellIs" priority="63" stopIfTrue="1" operator="equal">
      <formula>0</formula>
    </cfRule>
  </conditionalFormatting>
  <conditionalFormatting sqref="I140">
    <cfRule type="cellIs" priority="62" stopIfTrue="1" operator="equal">
      <formula>0</formula>
    </cfRule>
  </conditionalFormatting>
  <conditionalFormatting sqref="I174">
    <cfRule type="cellIs" priority="57" stopIfTrue="1" operator="equal">
      <formula>0</formula>
    </cfRule>
  </conditionalFormatting>
  <conditionalFormatting sqref="J174:T174">
    <cfRule type="cellIs" priority="56" stopIfTrue="1" operator="equal">
      <formula>0</formula>
    </cfRule>
  </conditionalFormatting>
  <conditionalFormatting sqref="J140:T140">
    <cfRule type="cellIs" priority="61" stopIfTrue="1" operator="equal">
      <formula>0</formula>
    </cfRule>
  </conditionalFormatting>
  <conditionalFormatting sqref="I181:I182">
    <cfRule type="cellIs" priority="51" stopIfTrue="1" operator="equal">
      <formula>0</formula>
    </cfRule>
  </conditionalFormatting>
  <conditionalFormatting sqref="J181:S182">
    <cfRule type="cellIs" priority="50" stopIfTrue="1" operator="equal">
      <formula>0</formula>
    </cfRule>
  </conditionalFormatting>
  <conditionalFormatting sqref="I178">
    <cfRule type="cellIs" priority="55" stopIfTrue="1" operator="equal">
      <formula>0</formula>
    </cfRule>
  </conditionalFormatting>
  <conditionalFormatting sqref="J178:T178">
    <cfRule type="cellIs" priority="54" stopIfTrue="1" operator="equal">
      <formula>0</formula>
    </cfRule>
  </conditionalFormatting>
  <conditionalFormatting sqref="J177:S177">
    <cfRule type="cellIs" priority="53" stopIfTrue="1" operator="equal">
      <formula>0</formula>
    </cfRule>
  </conditionalFormatting>
  <conditionalFormatting sqref="I183:I187">
    <cfRule type="cellIs" priority="52" stopIfTrue="1" operator="equal">
      <formula>0</formula>
    </cfRule>
  </conditionalFormatting>
  <conditionalFormatting sqref="J186:J187 J183:T185">
    <cfRule type="cellIs" priority="49" stopIfTrue="1" operator="equal">
      <formula>0</formula>
    </cfRule>
  </conditionalFormatting>
  <conditionalFormatting sqref="T42:T67">
    <cfRule type="cellIs" priority="48" stopIfTrue="1" operator="equal">
      <formula>0</formula>
    </cfRule>
  </conditionalFormatting>
  <conditionalFormatting sqref="T69:T139">
    <cfRule type="cellIs" priority="47" stopIfTrue="1" operator="equal">
      <formula>0</formula>
    </cfRule>
  </conditionalFormatting>
  <conditionalFormatting sqref="T141:T149">
    <cfRule type="cellIs" priority="46" stopIfTrue="1" operator="equal">
      <formula>0</formula>
    </cfRule>
  </conditionalFormatting>
  <conditionalFormatting sqref="T175:T177">
    <cfRule type="cellIs" priority="45" stopIfTrue="1" operator="equal">
      <formula>0</formula>
    </cfRule>
  </conditionalFormatting>
  <conditionalFormatting sqref="T179:T182">
    <cfRule type="cellIs" priority="44" stopIfTrue="1" operator="equal">
      <formula>0</formula>
    </cfRule>
  </conditionalFormatting>
  <conditionalFormatting sqref="T151:T173">
    <cfRule type="cellIs" priority="42" stopIfTrue="1" operator="equal">
      <formula>0</formula>
    </cfRule>
  </conditionalFormatting>
  <conditionalFormatting sqref="U184:AC184">
    <cfRule type="cellIs" priority="29" stopIfTrue="1" operator="equal">
      <formula>0</formula>
    </cfRule>
  </conditionalFormatting>
  <conditionalFormatting sqref="U141:AC149">
    <cfRule type="cellIs" priority="12" stopIfTrue="1" operator="equal">
      <formula>0</formula>
    </cfRule>
  </conditionalFormatting>
  <conditionalFormatting sqref="U5:AD40">
    <cfRule type="cellIs" priority="11" stopIfTrue="1" operator="equal">
      <formula>0</formula>
    </cfRule>
  </conditionalFormatting>
  <conditionalFormatting sqref="U42:AC67">
    <cfRule type="cellIs" priority="10" stopIfTrue="1" operator="equal">
      <formula>0</formula>
    </cfRule>
  </conditionalFormatting>
  <conditionalFormatting sqref="U151:AC173 U175:AC176 U179:AC180">
    <cfRule type="cellIs" priority="13" stopIfTrue="1" operator="equal">
      <formula>0</formula>
    </cfRule>
  </conditionalFormatting>
  <conditionalFormatting sqref="U181:AC182">
    <cfRule type="cellIs" priority="8" stopIfTrue="1" operator="equal">
      <formula>0</formula>
    </cfRule>
  </conditionalFormatting>
  <conditionalFormatting sqref="U177:AC177">
    <cfRule type="cellIs" priority="9" stopIfTrue="1" operator="equal">
      <formula>0</formula>
    </cfRule>
  </conditionalFormatting>
  <conditionalFormatting sqref="AD42:AD67">
    <cfRule type="cellIs" priority="7" stopIfTrue="1" operator="equal">
      <formula>0</formula>
    </cfRule>
  </conditionalFormatting>
  <conditionalFormatting sqref="AD69:AD139">
    <cfRule type="cellIs" priority="6" stopIfTrue="1" operator="equal">
      <formula>0</formula>
    </cfRule>
  </conditionalFormatting>
  <conditionalFormatting sqref="AD141:AD149">
    <cfRule type="cellIs" priority="5" stopIfTrue="1" operator="equal">
      <formula>0</formula>
    </cfRule>
  </conditionalFormatting>
  <conditionalFormatting sqref="AD175:AD177">
    <cfRule type="cellIs" priority="4" stopIfTrue="1" operator="equal">
      <formula>0</formula>
    </cfRule>
  </conditionalFormatting>
  <conditionalFormatting sqref="AD179:AD182">
    <cfRule type="cellIs" priority="3" stopIfTrue="1" operator="equal">
      <formula>0</formula>
    </cfRule>
  </conditionalFormatting>
  <conditionalFormatting sqref="AD184">
    <cfRule type="cellIs" priority="2" stopIfTrue="1" operator="equal">
      <formula>0</formula>
    </cfRule>
  </conditionalFormatting>
  <conditionalFormatting sqref="AD151:AD173">
    <cfRule type="cellIs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BBBAC-31AA-4BDB-8C98-DE2635FE2BDC}">
  <sheetPr>
    <tabColor rgb="FFFFFF00"/>
  </sheetPr>
  <dimension ref="A1:DP94"/>
  <sheetViews>
    <sheetView zoomScale="80" zoomScaleNormal="80" zoomScaleSheetLayoutView="90" workbookViewId="0">
      <pane xSplit="1" ySplit="10" topLeftCell="CQ49" activePane="bottomRight" state="frozen"/>
      <selection pane="topRight" activeCell="C1" sqref="C1"/>
      <selection pane="bottomLeft" activeCell="A11" sqref="A11"/>
      <selection pane="bottomRight" activeCell="C74" sqref="C74:DP74"/>
    </sheetView>
  </sheetViews>
  <sheetFormatPr defaultColWidth="11.1796875" defaultRowHeight="15.5"/>
  <cols>
    <col min="1" max="1" width="28.7265625" style="117" bestFit="1" customWidth="1"/>
    <col min="2" max="2" width="2.453125" style="117" customWidth="1"/>
    <col min="3" max="13" width="11.1796875" style="117"/>
    <col min="14" max="14" width="15.26953125" style="117" customWidth="1"/>
    <col min="15" max="15" width="15.7265625" style="117" customWidth="1"/>
    <col min="16" max="17" width="2.453125" style="117" customWidth="1"/>
    <col min="18" max="28" width="11.453125" style="117" customWidth="1"/>
    <col min="29" max="30" width="13.7265625" style="117" customWidth="1"/>
    <col min="31" max="32" width="2.453125" style="117" customWidth="1"/>
    <col min="33" max="43" width="11.453125" style="117" customWidth="1"/>
    <col min="44" max="45" width="13.7265625" style="117" customWidth="1"/>
    <col min="46" max="47" width="3.7265625" style="117" customWidth="1"/>
    <col min="48" max="58" width="11.453125" style="117" customWidth="1"/>
    <col min="59" max="60" width="13.7265625" style="117" customWidth="1"/>
    <col min="61" max="61" width="3.81640625" style="117" customWidth="1"/>
    <col min="62" max="62" width="2.453125" style="117" customWidth="1"/>
    <col min="63" max="73" width="11.453125" style="117" customWidth="1"/>
    <col min="74" max="75" width="13.7265625" style="117" customWidth="1"/>
    <col min="76" max="76" width="11.1796875" style="117"/>
    <col min="77" max="77" width="2.453125" style="117" customWidth="1"/>
    <col min="78" max="88" width="11.453125" style="117" customWidth="1"/>
    <col min="89" max="90" width="13.7265625" style="117" customWidth="1"/>
    <col min="91" max="91" width="3" style="117" customWidth="1"/>
    <col min="92" max="92" width="11.1796875" style="117"/>
    <col min="93" max="103" width="11.453125" style="117" customWidth="1"/>
    <col min="104" max="105" width="13.7265625" style="117" customWidth="1"/>
    <col min="106" max="107" width="11.1796875" style="117"/>
    <col min="108" max="118" width="11.453125" style="117" customWidth="1"/>
    <col min="119" max="120" width="13.7265625" style="117" customWidth="1"/>
    <col min="121" max="16384" width="11.1796875" style="117"/>
  </cols>
  <sheetData>
    <row r="1" spans="1:120" ht="17.5">
      <c r="B1" s="615" t="s">
        <v>407</v>
      </c>
      <c r="C1" s="615"/>
      <c r="D1" s="615"/>
      <c r="E1" s="615"/>
      <c r="F1" s="615"/>
      <c r="G1" s="615"/>
      <c r="H1" s="615"/>
      <c r="I1" s="615"/>
      <c r="J1" s="615"/>
      <c r="K1" s="615"/>
      <c r="L1" s="615"/>
      <c r="M1" s="615"/>
      <c r="N1" s="615"/>
      <c r="O1" s="615"/>
      <c r="R1" s="615" t="s">
        <v>407</v>
      </c>
      <c r="S1" s="615"/>
      <c r="T1" s="615"/>
      <c r="U1" s="615"/>
      <c r="V1" s="615"/>
      <c r="W1" s="615"/>
      <c r="X1" s="615"/>
      <c r="Y1" s="615"/>
      <c r="Z1" s="615"/>
      <c r="AA1" s="615"/>
      <c r="AB1" s="615"/>
      <c r="AC1" s="615"/>
      <c r="AD1" s="615"/>
      <c r="AE1" s="615" t="s">
        <v>407</v>
      </c>
      <c r="AF1" s="615"/>
      <c r="AG1" s="615"/>
      <c r="AH1" s="615"/>
      <c r="AI1" s="615"/>
      <c r="AJ1" s="615"/>
      <c r="AK1" s="615"/>
      <c r="AL1" s="615"/>
      <c r="AM1" s="615"/>
      <c r="AN1" s="615"/>
      <c r="AO1" s="615"/>
      <c r="AP1" s="615"/>
      <c r="AQ1" s="615"/>
      <c r="AR1" s="615"/>
      <c r="AS1" s="615"/>
      <c r="AV1" s="615" t="s">
        <v>407</v>
      </c>
      <c r="AW1" s="615"/>
      <c r="AX1" s="615"/>
      <c r="AY1" s="615"/>
      <c r="AZ1" s="615"/>
      <c r="BA1" s="615"/>
      <c r="BB1" s="615"/>
      <c r="BC1" s="615"/>
      <c r="BD1" s="615"/>
      <c r="BE1" s="615"/>
      <c r="BF1" s="615"/>
      <c r="BG1" s="615"/>
      <c r="BH1" s="615"/>
      <c r="BI1" s="615"/>
      <c r="BJ1" s="615" t="s">
        <v>407</v>
      </c>
      <c r="BK1" s="615"/>
      <c r="BL1" s="615"/>
      <c r="BM1" s="615"/>
      <c r="BN1" s="615"/>
      <c r="BO1" s="615"/>
      <c r="BP1" s="615"/>
      <c r="BQ1" s="615"/>
      <c r="BR1" s="615"/>
      <c r="BS1" s="615"/>
      <c r="BT1" s="615"/>
      <c r="BU1" s="615"/>
      <c r="BV1" s="615"/>
      <c r="BW1" s="615"/>
      <c r="BY1" s="615" t="s">
        <v>407</v>
      </c>
      <c r="BZ1" s="615"/>
      <c r="CA1" s="615"/>
      <c r="CB1" s="615"/>
      <c r="CC1" s="615"/>
      <c r="CD1" s="615"/>
      <c r="CE1" s="615"/>
      <c r="CF1" s="615"/>
      <c r="CG1" s="615"/>
      <c r="CH1" s="615"/>
      <c r="CI1" s="615"/>
      <c r="CJ1" s="615"/>
      <c r="CK1" s="615"/>
      <c r="CL1" s="615"/>
      <c r="CN1" s="615" t="s">
        <v>407</v>
      </c>
      <c r="CO1" s="615"/>
      <c r="CP1" s="615"/>
      <c r="CQ1" s="615"/>
      <c r="CR1" s="615"/>
      <c r="CS1" s="615"/>
      <c r="CT1" s="615"/>
      <c r="CU1" s="615"/>
      <c r="CV1" s="615"/>
      <c r="CW1" s="615"/>
      <c r="CX1" s="615"/>
      <c r="CY1" s="615"/>
      <c r="CZ1" s="615"/>
      <c r="DA1" s="615"/>
    </row>
    <row r="2" spans="1:120" ht="17.5">
      <c r="B2" s="615" t="s">
        <v>408</v>
      </c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R2" s="615" t="s">
        <v>408</v>
      </c>
      <c r="S2" s="615"/>
      <c r="T2" s="615"/>
      <c r="U2" s="615"/>
      <c r="V2" s="615"/>
      <c r="W2" s="615"/>
      <c r="X2" s="615"/>
      <c r="Y2" s="615"/>
      <c r="Z2" s="615"/>
      <c r="AA2" s="615"/>
      <c r="AB2" s="615"/>
      <c r="AC2" s="615"/>
      <c r="AD2" s="615"/>
      <c r="AE2" s="615" t="s">
        <v>408</v>
      </c>
      <c r="AF2" s="615"/>
      <c r="AG2" s="615"/>
      <c r="AH2" s="615"/>
      <c r="AI2" s="615"/>
      <c r="AJ2" s="615"/>
      <c r="AK2" s="615"/>
      <c r="AL2" s="615"/>
      <c r="AM2" s="615"/>
      <c r="AN2" s="615"/>
      <c r="AO2" s="615"/>
      <c r="AP2" s="615"/>
      <c r="AQ2" s="615"/>
      <c r="AR2" s="615"/>
      <c r="AS2" s="615"/>
      <c r="AV2" s="615" t="s">
        <v>408</v>
      </c>
      <c r="AW2" s="615"/>
      <c r="AX2" s="615"/>
      <c r="AY2" s="615"/>
      <c r="AZ2" s="615"/>
      <c r="BA2" s="615"/>
      <c r="BB2" s="615"/>
      <c r="BC2" s="615"/>
      <c r="BD2" s="615"/>
      <c r="BE2" s="615"/>
      <c r="BF2" s="615"/>
      <c r="BG2" s="615"/>
      <c r="BH2" s="615"/>
      <c r="BI2" s="615"/>
      <c r="BJ2" s="615" t="s">
        <v>408</v>
      </c>
      <c r="BK2" s="615"/>
      <c r="BL2" s="615"/>
      <c r="BM2" s="615"/>
      <c r="BN2" s="615"/>
      <c r="BO2" s="615"/>
      <c r="BP2" s="615"/>
      <c r="BQ2" s="615"/>
      <c r="BR2" s="615"/>
      <c r="BS2" s="615"/>
      <c r="BT2" s="615"/>
      <c r="BU2" s="615"/>
      <c r="BV2" s="615"/>
      <c r="BW2" s="615"/>
      <c r="BY2" s="615" t="s">
        <v>408</v>
      </c>
      <c r="BZ2" s="615"/>
      <c r="CA2" s="615"/>
      <c r="CB2" s="615"/>
      <c r="CC2" s="615"/>
      <c r="CD2" s="615"/>
      <c r="CE2" s="615"/>
      <c r="CF2" s="615"/>
      <c r="CG2" s="615"/>
      <c r="CH2" s="615"/>
      <c r="CI2" s="615"/>
      <c r="CJ2" s="615"/>
      <c r="CK2" s="615"/>
      <c r="CL2" s="615"/>
      <c r="CN2" s="615" t="s">
        <v>408</v>
      </c>
      <c r="CO2" s="615"/>
      <c r="CP2" s="615"/>
      <c r="CQ2" s="615"/>
      <c r="CR2" s="615"/>
      <c r="CS2" s="615"/>
      <c r="CT2" s="615"/>
      <c r="CU2" s="615"/>
      <c r="CV2" s="615"/>
      <c r="CW2" s="615"/>
      <c r="CX2" s="615"/>
      <c r="CY2" s="615"/>
      <c r="CZ2" s="615"/>
      <c r="DA2" s="615"/>
    </row>
    <row r="3" spans="1:120" ht="17.5">
      <c r="B3" s="614">
        <v>2022</v>
      </c>
      <c r="C3" s="614"/>
      <c r="D3" s="614"/>
      <c r="E3" s="614"/>
      <c r="F3" s="614"/>
      <c r="G3" s="614"/>
      <c r="H3" s="614"/>
      <c r="I3" s="614"/>
      <c r="J3" s="614"/>
      <c r="K3" s="614"/>
      <c r="L3" s="614"/>
      <c r="M3" s="614"/>
      <c r="N3" s="614"/>
      <c r="O3" s="614"/>
      <c r="R3" s="614">
        <v>2023</v>
      </c>
      <c r="S3" s="614"/>
      <c r="T3" s="614"/>
      <c r="U3" s="614"/>
      <c r="V3" s="614"/>
      <c r="W3" s="614"/>
      <c r="X3" s="614"/>
      <c r="Y3" s="614"/>
      <c r="Z3" s="614"/>
      <c r="AA3" s="614"/>
      <c r="AB3" s="614"/>
      <c r="AC3" s="614"/>
      <c r="AD3" s="614"/>
      <c r="AE3" s="614">
        <v>2024</v>
      </c>
      <c r="AF3" s="614"/>
      <c r="AG3" s="614"/>
      <c r="AH3" s="614"/>
      <c r="AI3" s="614"/>
      <c r="AJ3" s="614"/>
      <c r="AK3" s="614"/>
      <c r="AL3" s="614"/>
      <c r="AM3" s="614"/>
      <c r="AN3" s="614"/>
      <c r="AO3" s="614"/>
      <c r="AP3" s="614"/>
      <c r="AQ3" s="614"/>
      <c r="AR3" s="614"/>
      <c r="AS3" s="614"/>
      <c r="AV3" s="614">
        <v>2025</v>
      </c>
      <c r="AW3" s="614"/>
      <c r="AX3" s="614"/>
      <c r="AY3" s="614"/>
      <c r="AZ3" s="614"/>
      <c r="BA3" s="614"/>
      <c r="BB3" s="614"/>
      <c r="BC3" s="614"/>
      <c r="BD3" s="614"/>
      <c r="BE3" s="614"/>
      <c r="BF3" s="614"/>
      <c r="BG3" s="614"/>
      <c r="BH3" s="614"/>
      <c r="BI3" s="614"/>
      <c r="BJ3" s="614">
        <v>2026</v>
      </c>
      <c r="BK3" s="614"/>
      <c r="BL3" s="614"/>
      <c r="BM3" s="614"/>
      <c r="BN3" s="614"/>
      <c r="BO3" s="614"/>
      <c r="BP3" s="614"/>
      <c r="BQ3" s="614"/>
      <c r="BR3" s="614"/>
      <c r="BS3" s="614"/>
      <c r="BT3" s="614"/>
      <c r="BU3" s="614"/>
      <c r="BV3" s="614"/>
      <c r="BW3" s="614"/>
      <c r="BY3" s="614">
        <v>2027</v>
      </c>
      <c r="BZ3" s="614"/>
      <c r="CA3" s="614"/>
      <c r="CB3" s="614"/>
      <c r="CC3" s="614"/>
      <c r="CD3" s="614"/>
      <c r="CE3" s="614"/>
      <c r="CF3" s="614"/>
      <c r="CG3" s="614"/>
      <c r="CH3" s="614"/>
      <c r="CI3" s="614"/>
      <c r="CJ3" s="614"/>
      <c r="CK3" s="614"/>
      <c r="CL3" s="614"/>
      <c r="CN3" s="614">
        <v>2028</v>
      </c>
      <c r="CO3" s="614"/>
      <c r="CP3" s="614"/>
      <c r="CQ3" s="614"/>
      <c r="CR3" s="614"/>
      <c r="CS3" s="614"/>
      <c r="CT3" s="614"/>
      <c r="CU3" s="614"/>
      <c r="CV3" s="614"/>
      <c r="CW3" s="614"/>
      <c r="CX3" s="614"/>
      <c r="CY3" s="614"/>
      <c r="CZ3" s="614"/>
      <c r="DA3" s="614"/>
    </row>
    <row r="4" spans="1:120">
      <c r="A4" s="117" t="s">
        <v>409</v>
      </c>
      <c r="N4" s="440" t="s">
        <v>1062</v>
      </c>
      <c r="AC4" s="440" t="s">
        <v>1062</v>
      </c>
      <c r="AR4" s="440" t="s">
        <v>1062</v>
      </c>
      <c r="BG4" s="440" t="s">
        <v>1062</v>
      </c>
      <c r="BV4" s="440" t="s">
        <v>1062</v>
      </c>
      <c r="CK4" s="440" t="s">
        <v>1062</v>
      </c>
      <c r="CZ4" s="440" t="s">
        <v>1062</v>
      </c>
      <c r="DO4" s="440" t="s">
        <v>1062</v>
      </c>
    </row>
    <row r="5" spans="1:120">
      <c r="A5" s="117" t="s">
        <v>410</v>
      </c>
      <c r="N5" s="440" t="s">
        <v>1063</v>
      </c>
      <c r="AC5" s="440" t="s">
        <v>1063</v>
      </c>
      <c r="AR5" s="440" t="s">
        <v>1063</v>
      </c>
      <c r="BG5" s="440" t="s">
        <v>1063</v>
      </c>
      <c r="BV5" s="440" t="s">
        <v>1063</v>
      </c>
      <c r="CK5" s="440" t="s">
        <v>1063</v>
      </c>
      <c r="CZ5" s="440" t="s">
        <v>1063</v>
      </c>
      <c r="DO5" s="440" t="s">
        <v>1063</v>
      </c>
    </row>
    <row r="6" spans="1:120">
      <c r="A6" s="118" t="s">
        <v>411</v>
      </c>
      <c r="N6" s="119"/>
      <c r="AC6" s="119"/>
      <c r="AR6" s="119"/>
      <c r="BG6" s="119"/>
      <c r="BV6" s="119"/>
      <c r="CK6" s="119"/>
      <c r="CZ6" s="119"/>
      <c r="DO6" s="119"/>
    </row>
    <row r="8" spans="1:120">
      <c r="C8" s="120">
        <v>2021</v>
      </c>
      <c r="D8" s="120">
        <v>2022</v>
      </c>
      <c r="E8" s="120">
        <v>2022</v>
      </c>
      <c r="F8" s="120">
        <v>2022</v>
      </c>
      <c r="G8" s="120">
        <v>2022</v>
      </c>
      <c r="H8" s="120">
        <v>2022</v>
      </c>
      <c r="I8" s="120">
        <v>2022</v>
      </c>
      <c r="J8" s="120">
        <v>2022</v>
      </c>
      <c r="K8" s="120">
        <v>2022</v>
      </c>
      <c r="L8" s="120">
        <v>2022</v>
      </c>
      <c r="M8" s="120">
        <v>2022</v>
      </c>
      <c r="N8" s="120">
        <v>2022</v>
      </c>
      <c r="O8" s="120">
        <v>2022</v>
      </c>
      <c r="R8" s="120">
        <v>2022</v>
      </c>
      <c r="S8" s="120">
        <v>2023</v>
      </c>
      <c r="T8" s="120">
        <v>2023</v>
      </c>
      <c r="U8" s="120">
        <v>2023</v>
      </c>
      <c r="V8" s="120">
        <v>2023</v>
      </c>
      <c r="W8" s="120">
        <v>2023</v>
      </c>
      <c r="X8" s="120">
        <v>2023</v>
      </c>
      <c r="Y8" s="120">
        <v>2023</v>
      </c>
      <c r="Z8" s="120">
        <v>2023</v>
      </c>
      <c r="AA8" s="120">
        <v>2023</v>
      </c>
      <c r="AB8" s="120">
        <v>2023</v>
      </c>
      <c r="AC8" s="120">
        <v>2023</v>
      </c>
      <c r="AD8" s="120">
        <v>2023</v>
      </c>
      <c r="AG8" s="120">
        <v>2023</v>
      </c>
      <c r="AH8" s="120">
        <v>2024</v>
      </c>
      <c r="AI8" s="120">
        <v>2024</v>
      </c>
      <c r="AJ8" s="121">
        <v>2024</v>
      </c>
      <c r="AK8" s="121">
        <v>2024</v>
      </c>
      <c r="AL8" s="121">
        <v>2024</v>
      </c>
      <c r="AM8" s="121">
        <v>2024</v>
      </c>
      <c r="AN8" s="121">
        <v>2024</v>
      </c>
      <c r="AO8" s="121">
        <v>2024</v>
      </c>
      <c r="AP8" s="121">
        <v>2024</v>
      </c>
      <c r="AQ8" s="121">
        <v>2024</v>
      </c>
      <c r="AR8" s="121">
        <v>2024</v>
      </c>
      <c r="AS8" s="121">
        <v>2024</v>
      </c>
      <c r="AV8" s="121">
        <v>2024</v>
      </c>
      <c r="AW8" s="121">
        <v>2025</v>
      </c>
      <c r="AX8" s="121">
        <v>2025</v>
      </c>
      <c r="AY8" s="121">
        <v>2025</v>
      </c>
      <c r="AZ8" s="121">
        <v>2025</v>
      </c>
      <c r="BA8" s="121">
        <v>2025</v>
      </c>
      <c r="BB8" s="121">
        <v>2025</v>
      </c>
      <c r="BC8" s="121">
        <v>2025</v>
      </c>
      <c r="BD8" s="121">
        <v>2025</v>
      </c>
      <c r="BE8" s="121">
        <v>2025</v>
      </c>
      <c r="BF8" s="121">
        <v>2025</v>
      </c>
      <c r="BG8" s="121">
        <v>2025</v>
      </c>
      <c r="BH8" s="121">
        <v>2025</v>
      </c>
      <c r="BK8" s="121">
        <v>2025</v>
      </c>
      <c r="BL8" s="121">
        <v>2026</v>
      </c>
      <c r="BM8" s="121">
        <v>2026</v>
      </c>
      <c r="BN8" s="121">
        <v>2026</v>
      </c>
      <c r="BO8" s="121">
        <v>2026</v>
      </c>
      <c r="BP8" s="121">
        <v>2026</v>
      </c>
      <c r="BQ8" s="121">
        <v>2026</v>
      </c>
      <c r="BR8" s="121">
        <v>2026</v>
      </c>
      <c r="BS8" s="121">
        <v>2026</v>
      </c>
      <c r="BT8" s="121">
        <v>2026</v>
      </c>
      <c r="BU8" s="121">
        <v>2026</v>
      </c>
      <c r="BV8" s="121">
        <v>2026</v>
      </c>
      <c r="BW8" s="121">
        <v>2026</v>
      </c>
      <c r="BZ8" s="121">
        <v>2026</v>
      </c>
      <c r="CA8" s="121">
        <v>2027</v>
      </c>
      <c r="CB8" s="121">
        <v>2027</v>
      </c>
      <c r="CC8" s="121">
        <v>2027</v>
      </c>
      <c r="CD8" s="121">
        <v>2027</v>
      </c>
      <c r="CE8" s="121">
        <v>2027</v>
      </c>
      <c r="CF8" s="121">
        <v>2027</v>
      </c>
      <c r="CG8" s="121">
        <v>2027</v>
      </c>
      <c r="CH8" s="121">
        <v>2027</v>
      </c>
      <c r="CI8" s="121">
        <v>2027</v>
      </c>
      <c r="CJ8" s="121">
        <v>2027</v>
      </c>
      <c r="CK8" s="121">
        <v>2027</v>
      </c>
      <c r="CL8" s="121">
        <v>2027</v>
      </c>
      <c r="CO8" s="121">
        <v>2027</v>
      </c>
      <c r="CP8" s="121">
        <v>2028</v>
      </c>
      <c r="CQ8" s="121">
        <v>2028</v>
      </c>
      <c r="CR8" s="121">
        <v>2028</v>
      </c>
      <c r="CS8" s="121">
        <v>2028</v>
      </c>
      <c r="CT8" s="121">
        <v>2028</v>
      </c>
      <c r="CU8" s="121">
        <v>2028</v>
      </c>
      <c r="CV8" s="121">
        <v>2028</v>
      </c>
      <c r="CW8" s="121">
        <v>2028</v>
      </c>
      <c r="CX8" s="121">
        <v>2028</v>
      </c>
      <c r="CY8" s="121">
        <v>2028</v>
      </c>
      <c r="CZ8" s="121">
        <v>2028</v>
      </c>
      <c r="DA8" s="121">
        <v>2028</v>
      </c>
      <c r="DD8" s="121">
        <v>2028</v>
      </c>
      <c r="DE8" s="121">
        <v>2029</v>
      </c>
      <c r="DF8" s="121">
        <v>2029</v>
      </c>
      <c r="DG8" s="121">
        <v>2029</v>
      </c>
      <c r="DH8" s="121">
        <v>2029</v>
      </c>
      <c r="DI8" s="121">
        <v>2029</v>
      </c>
      <c r="DJ8" s="121">
        <v>2029</v>
      </c>
      <c r="DK8" s="121">
        <v>2029</v>
      </c>
      <c r="DL8" s="121">
        <v>2029</v>
      </c>
      <c r="DM8" s="121">
        <v>2029</v>
      </c>
      <c r="DN8" s="121">
        <v>2029</v>
      </c>
      <c r="DO8" s="121">
        <v>2029</v>
      </c>
      <c r="DP8" s="121">
        <v>2029</v>
      </c>
    </row>
    <row r="9" spans="1:120">
      <c r="A9" s="122" t="s">
        <v>412</v>
      </c>
      <c r="C9" s="123" t="s">
        <v>413</v>
      </c>
      <c r="D9" s="123" t="s">
        <v>414</v>
      </c>
      <c r="E9" s="123" t="s">
        <v>415</v>
      </c>
      <c r="F9" s="123" t="s">
        <v>416</v>
      </c>
      <c r="G9" s="123" t="s">
        <v>417</v>
      </c>
      <c r="H9" s="124" t="s">
        <v>418</v>
      </c>
      <c r="I9" s="124" t="s">
        <v>419</v>
      </c>
      <c r="J9" s="124" t="s">
        <v>420</v>
      </c>
      <c r="K9" s="123" t="s">
        <v>421</v>
      </c>
      <c r="L9" s="123" t="s">
        <v>422</v>
      </c>
      <c r="M9" s="123" t="s">
        <v>423</v>
      </c>
      <c r="N9" s="123" t="s">
        <v>424</v>
      </c>
      <c r="O9" s="123" t="s">
        <v>413</v>
      </c>
      <c r="R9" s="123" t="s">
        <v>413</v>
      </c>
      <c r="S9" s="123" t="s">
        <v>414</v>
      </c>
      <c r="T9" s="123" t="s">
        <v>415</v>
      </c>
      <c r="U9" s="123" t="s">
        <v>416</v>
      </c>
      <c r="V9" s="123" t="s">
        <v>417</v>
      </c>
      <c r="W9" s="124" t="s">
        <v>418</v>
      </c>
      <c r="X9" s="124" t="s">
        <v>419</v>
      </c>
      <c r="Y9" s="124" t="s">
        <v>420</v>
      </c>
      <c r="Z9" s="123" t="s">
        <v>421</v>
      </c>
      <c r="AA9" s="123" t="s">
        <v>422</v>
      </c>
      <c r="AB9" s="123" t="s">
        <v>423</v>
      </c>
      <c r="AC9" s="123" t="s">
        <v>424</v>
      </c>
      <c r="AD9" s="123" t="s">
        <v>413</v>
      </c>
      <c r="AG9" s="123" t="s">
        <v>413</v>
      </c>
      <c r="AH9" s="123" t="s">
        <v>414</v>
      </c>
      <c r="AI9" s="123" t="s">
        <v>415</v>
      </c>
      <c r="AJ9" s="125" t="s">
        <v>416</v>
      </c>
      <c r="AK9" s="125" t="s">
        <v>417</v>
      </c>
      <c r="AL9" s="126" t="s">
        <v>418</v>
      </c>
      <c r="AM9" s="126" t="s">
        <v>419</v>
      </c>
      <c r="AN9" s="126" t="s">
        <v>420</v>
      </c>
      <c r="AO9" s="125" t="s">
        <v>421</v>
      </c>
      <c r="AP9" s="125" t="s">
        <v>422</v>
      </c>
      <c r="AQ9" s="125" t="s">
        <v>423</v>
      </c>
      <c r="AR9" s="125" t="s">
        <v>424</v>
      </c>
      <c r="AS9" s="125" t="s">
        <v>413</v>
      </c>
      <c r="AV9" s="125" t="s">
        <v>413</v>
      </c>
      <c r="AW9" s="125" t="s">
        <v>414</v>
      </c>
      <c r="AX9" s="125" t="s">
        <v>415</v>
      </c>
      <c r="AY9" s="125" t="s">
        <v>416</v>
      </c>
      <c r="AZ9" s="125" t="s">
        <v>417</v>
      </c>
      <c r="BA9" s="126" t="s">
        <v>418</v>
      </c>
      <c r="BB9" s="126" t="s">
        <v>419</v>
      </c>
      <c r="BC9" s="126" t="s">
        <v>420</v>
      </c>
      <c r="BD9" s="125" t="s">
        <v>421</v>
      </c>
      <c r="BE9" s="125" t="s">
        <v>422</v>
      </c>
      <c r="BF9" s="125" t="s">
        <v>423</v>
      </c>
      <c r="BG9" s="125" t="s">
        <v>424</v>
      </c>
      <c r="BH9" s="125" t="s">
        <v>413</v>
      </c>
      <c r="BK9" s="125" t="s">
        <v>413</v>
      </c>
      <c r="BL9" s="125" t="s">
        <v>414</v>
      </c>
      <c r="BM9" s="125" t="s">
        <v>415</v>
      </c>
      <c r="BN9" s="125" t="s">
        <v>416</v>
      </c>
      <c r="BO9" s="125" t="s">
        <v>417</v>
      </c>
      <c r="BP9" s="126" t="s">
        <v>418</v>
      </c>
      <c r="BQ9" s="126" t="s">
        <v>419</v>
      </c>
      <c r="BR9" s="126" t="s">
        <v>420</v>
      </c>
      <c r="BS9" s="125" t="s">
        <v>421</v>
      </c>
      <c r="BT9" s="125" t="s">
        <v>422</v>
      </c>
      <c r="BU9" s="125" t="s">
        <v>423</v>
      </c>
      <c r="BV9" s="125" t="s">
        <v>424</v>
      </c>
      <c r="BW9" s="125" t="s">
        <v>413</v>
      </c>
      <c r="BZ9" s="125" t="s">
        <v>413</v>
      </c>
      <c r="CA9" s="125" t="s">
        <v>414</v>
      </c>
      <c r="CB9" s="125" t="s">
        <v>415</v>
      </c>
      <c r="CC9" s="125" t="s">
        <v>416</v>
      </c>
      <c r="CD9" s="125" t="s">
        <v>417</v>
      </c>
      <c r="CE9" s="126" t="s">
        <v>418</v>
      </c>
      <c r="CF9" s="126" t="s">
        <v>419</v>
      </c>
      <c r="CG9" s="126" t="s">
        <v>420</v>
      </c>
      <c r="CH9" s="125" t="s">
        <v>421</v>
      </c>
      <c r="CI9" s="125" t="s">
        <v>422</v>
      </c>
      <c r="CJ9" s="125" t="s">
        <v>423</v>
      </c>
      <c r="CK9" s="125" t="s">
        <v>424</v>
      </c>
      <c r="CL9" s="125" t="s">
        <v>413</v>
      </c>
      <c r="CO9" s="125" t="s">
        <v>413</v>
      </c>
      <c r="CP9" s="125" t="s">
        <v>414</v>
      </c>
      <c r="CQ9" s="125" t="s">
        <v>415</v>
      </c>
      <c r="CR9" s="125" t="s">
        <v>416</v>
      </c>
      <c r="CS9" s="125" t="s">
        <v>417</v>
      </c>
      <c r="CT9" s="126" t="s">
        <v>418</v>
      </c>
      <c r="CU9" s="126" t="s">
        <v>419</v>
      </c>
      <c r="CV9" s="126" t="s">
        <v>420</v>
      </c>
      <c r="CW9" s="125" t="s">
        <v>421</v>
      </c>
      <c r="CX9" s="125" t="s">
        <v>422</v>
      </c>
      <c r="CY9" s="125" t="s">
        <v>423</v>
      </c>
      <c r="CZ9" s="125" t="s">
        <v>424</v>
      </c>
      <c r="DA9" s="125" t="s">
        <v>413</v>
      </c>
      <c r="DD9" s="125" t="s">
        <v>413</v>
      </c>
      <c r="DE9" s="125" t="s">
        <v>414</v>
      </c>
      <c r="DF9" s="125" t="s">
        <v>415</v>
      </c>
      <c r="DG9" s="125" t="s">
        <v>416</v>
      </c>
      <c r="DH9" s="125" t="s">
        <v>417</v>
      </c>
      <c r="DI9" s="126" t="s">
        <v>418</v>
      </c>
      <c r="DJ9" s="126" t="s">
        <v>419</v>
      </c>
      <c r="DK9" s="126" t="s">
        <v>420</v>
      </c>
      <c r="DL9" s="125" t="s">
        <v>421</v>
      </c>
      <c r="DM9" s="125" t="s">
        <v>422</v>
      </c>
      <c r="DN9" s="125" t="s">
        <v>423</v>
      </c>
      <c r="DO9" s="125" t="s">
        <v>424</v>
      </c>
      <c r="DP9" s="125" t="s">
        <v>413</v>
      </c>
    </row>
    <row r="11" spans="1:120">
      <c r="A11" s="117" t="s">
        <v>425</v>
      </c>
      <c r="C11" s="117">
        <v>168.05</v>
      </c>
      <c r="D11" s="117">
        <v>651.04999999999995</v>
      </c>
      <c r="E11" s="117">
        <v>654.04999999999995</v>
      </c>
      <c r="F11" s="117">
        <v>1004.05</v>
      </c>
      <c r="G11" s="117">
        <v>1101.05</v>
      </c>
      <c r="H11" s="117">
        <v>1805.05</v>
      </c>
      <c r="I11" s="117">
        <v>1935.05</v>
      </c>
      <c r="J11" s="117">
        <v>1954.05</v>
      </c>
      <c r="K11" s="117">
        <v>3264.05</v>
      </c>
      <c r="L11" s="117">
        <v>3314.05</v>
      </c>
      <c r="M11" s="117">
        <v>3502.05</v>
      </c>
      <c r="N11" s="117">
        <v>4764.05</v>
      </c>
      <c r="O11" s="117">
        <v>5059.05</v>
      </c>
      <c r="R11" s="117">
        <v>5059.05</v>
      </c>
      <c r="S11" s="117">
        <v>5146.05</v>
      </c>
      <c r="T11" s="117">
        <v>5509.05</v>
      </c>
      <c r="U11" s="117">
        <v>5655.05</v>
      </c>
      <c r="V11" s="117">
        <v>6202.05</v>
      </c>
      <c r="W11" s="117">
        <v>7332.05</v>
      </c>
      <c r="X11" s="117">
        <v>7554.05</v>
      </c>
      <c r="Y11" s="117">
        <v>7844.05</v>
      </c>
      <c r="Z11" s="117">
        <v>4408.0499999999993</v>
      </c>
      <c r="AA11" s="117">
        <v>5040.0499999999993</v>
      </c>
      <c r="AB11" s="117">
        <v>5206.0499999999993</v>
      </c>
      <c r="AC11" s="117">
        <v>5662.0499999999993</v>
      </c>
      <c r="AD11" s="117">
        <v>692.04999999999927</v>
      </c>
      <c r="AG11" s="117">
        <v>692.05000000000018</v>
      </c>
      <c r="AH11" s="117">
        <v>344.05000000000018</v>
      </c>
      <c r="AI11" s="117">
        <v>770.05000000000018</v>
      </c>
      <c r="AJ11" s="117">
        <v>832.24289379715731</v>
      </c>
      <c r="AK11" s="117">
        <v>1160.8867623900576</v>
      </c>
      <c r="AL11" s="117">
        <v>1581.9942081607308</v>
      </c>
      <c r="AM11" s="117">
        <v>2004.5727565063189</v>
      </c>
      <c r="AN11" s="117">
        <v>2298.629971517928</v>
      </c>
      <c r="AO11" s="117">
        <v>2651.1734561795838</v>
      </c>
      <c r="AP11" s="117">
        <v>3036.2108525682111</v>
      </c>
      <c r="AQ11" s="117">
        <v>3472.7498420546394</v>
      </c>
      <c r="AR11" s="117">
        <v>3820.8392797745137</v>
      </c>
      <c r="AS11" s="117">
        <v>536.30803779714552</v>
      </c>
      <c r="AV11" s="117">
        <v>536.3080377971462</v>
      </c>
      <c r="AW11" s="117">
        <v>833.59048967959109</v>
      </c>
      <c r="AX11" s="117">
        <v>1177.5526665751524</v>
      </c>
      <c r="AY11" s="117">
        <v>1521.2031370428399</v>
      </c>
      <c r="AZ11" s="117">
        <v>1854.5505133513191</v>
      </c>
      <c r="BA11" s="117">
        <v>2203.6034517018825</v>
      </c>
      <c r="BB11" s="117">
        <v>2553.3706524525583</v>
      </c>
      <c r="BC11" s="117">
        <v>3175.8659615110755</v>
      </c>
      <c r="BD11" s="117">
        <v>3810.572431717781</v>
      </c>
      <c r="BE11" s="117">
        <v>4452.5064437442561</v>
      </c>
      <c r="BF11" s="117">
        <v>5117.684461822636</v>
      </c>
      <c r="BG11" s="117">
        <v>5772.1893493521766</v>
      </c>
      <c r="BH11" s="117">
        <v>628.97678646191832</v>
      </c>
      <c r="BK11" s="117">
        <v>628.97678646191935</v>
      </c>
      <c r="BL11" s="117">
        <v>833.21503256694291</v>
      </c>
      <c r="BM11" s="117">
        <v>1122.9020177698967</v>
      </c>
      <c r="BN11" s="117">
        <v>1409.0453676279246</v>
      </c>
      <c r="BO11" s="117">
        <v>1675.6474842538437</v>
      </c>
      <c r="BP11" s="117">
        <v>1969.7213095683346</v>
      </c>
      <c r="BQ11" s="117">
        <v>2264.2745900308669</v>
      </c>
      <c r="BR11" s="117">
        <v>2821.3098492929621</v>
      </c>
      <c r="BS11" s="117">
        <v>3398.1665741360644</v>
      </c>
      <c r="BT11" s="117">
        <v>3986.859615575825</v>
      </c>
      <c r="BU11" s="117">
        <v>4590.403902797435</v>
      </c>
      <c r="BV11" s="117">
        <v>5170.8144435670765</v>
      </c>
      <c r="BW11" s="117">
        <v>95.710437199589421</v>
      </c>
      <c r="BZ11" s="117">
        <v>95.710437199589222</v>
      </c>
      <c r="CA11" s="117">
        <v>349.08071290983173</v>
      </c>
      <c r="CB11" s="117">
        <v>649.93200415910394</v>
      </c>
      <c r="CC11" s="117">
        <v>950.27210639424652</v>
      </c>
      <c r="CD11" s="117">
        <v>1240.1088560940746</v>
      </c>
      <c r="CE11" s="117">
        <v>1545.4501309853522</v>
      </c>
      <c r="CF11" s="117">
        <v>1848.3038502599052</v>
      </c>
      <c r="CG11" s="117">
        <v>2136.6569204645843</v>
      </c>
      <c r="CH11" s="117">
        <v>2435.5382878843575</v>
      </c>
      <c r="CI11" s="117">
        <v>2739.9559968370472</v>
      </c>
      <c r="CJ11" s="117">
        <v>3082.9181339824045</v>
      </c>
      <c r="CK11" s="117">
        <v>3413.5907360071583</v>
      </c>
      <c r="CL11" s="117">
        <v>1160.4095800879099</v>
      </c>
      <c r="CO11" s="117">
        <v>1160.4095800879095</v>
      </c>
      <c r="CP11" s="117">
        <v>1601.5379610592024</v>
      </c>
      <c r="CQ11" s="117">
        <v>2154.355432451393</v>
      </c>
      <c r="CR11" s="117">
        <v>2704.8763667538201</v>
      </c>
      <c r="CS11" s="117">
        <v>3229.1152132730426</v>
      </c>
      <c r="CT11" s="117">
        <v>3790.0864985434077</v>
      </c>
      <c r="CU11" s="117">
        <v>4347.8048267398117</v>
      </c>
      <c r="CV11" s="117">
        <v>4865.247466912143</v>
      </c>
      <c r="CW11" s="117">
        <v>4160.4663929803255</v>
      </c>
      <c r="CX11" s="117">
        <v>4556.8115525967032</v>
      </c>
      <c r="CY11" s="117">
        <v>4971.1093871290714</v>
      </c>
      <c r="CZ11" s="117">
        <v>5354.3703331173083</v>
      </c>
      <c r="DA11" s="117">
        <v>32.869383432843605</v>
      </c>
      <c r="DD11" s="117">
        <v>33.369383432845083</v>
      </c>
      <c r="DE11" s="117">
        <v>212.37113275474542</v>
      </c>
      <c r="DF11" s="117">
        <v>501.71308030559277</v>
      </c>
      <c r="DG11" s="117">
        <v>787.4024978204975</v>
      </c>
      <c r="DH11" s="117">
        <v>1045.4466964900255</v>
      </c>
      <c r="DI11" s="117">
        <v>1338.8557401069449</v>
      </c>
      <c r="DJ11" s="117">
        <v>1633.6343212034744</v>
      </c>
      <c r="DK11" s="117">
        <v>1880.7790189748807</v>
      </c>
      <c r="DL11" s="117">
        <v>2151.3080975169382</v>
      </c>
      <c r="DM11" s="117">
        <v>2434.2290682932789</v>
      </c>
      <c r="DN11" s="117">
        <v>2734.5494835237246</v>
      </c>
      <c r="DO11" s="117">
        <v>3002.2769364054247</v>
      </c>
      <c r="DP11" s="117">
        <v>30.53175524297821</v>
      </c>
    </row>
    <row r="12" spans="1:120">
      <c r="A12" s="117" t="s">
        <v>426</v>
      </c>
      <c r="C12" s="117">
        <v>0</v>
      </c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7</v>
      </c>
      <c r="X12" s="117">
        <v>363</v>
      </c>
      <c r="Y12" s="117">
        <v>10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  <c r="AS12" s="117">
        <v>0</v>
      </c>
      <c r="AV12" s="117">
        <v>0</v>
      </c>
      <c r="AW12" s="117">
        <v>0</v>
      </c>
      <c r="AX12" s="117">
        <v>0</v>
      </c>
      <c r="AY12" s="117">
        <v>0</v>
      </c>
      <c r="AZ12" s="117">
        <v>0</v>
      </c>
      <c r="BA12" s="117">
        <v>0</v>
      </c>
      <c r="BB12" s="117">
        <v>0</v>
      </c>
      <c r="BC12" s="117">
        <v>0</v>
      </c>
      <c r="BD12" s="117">
        <v>0</v>
      </c>
      <c r="BE12" s="117">
        <v>0</v>
      </c>
      <c r="BF12" s="117">
        <v>0</v>
      </c>
      <c r="BG12" s="117">
        <v>0</v>
      </c>
      <c r="BH12" s="117">
        <v>0</v>
      </c>
      <c r="BK12" s="117">
        <v>0</v>
      </c>
      <c r="BL12" s="117">
        <v>0</v>
      </c>
      <c r="BM12" s="117">
        <v>0</v>
      </c>
      <c r="BN12" s="117">
        <v>0</v>
      </c>
      <c r="BO12" s="117">
        <v>0</v>
      </c>
      <c r="BP12" s="117">
        <v>0</v>
      </c>
      <c r="BQ12" s="117">
        <v>0</v>
      </c>
      <c r="BR12" s="117">
        <v>0</v>
      </c>
      <c r="BS12" s="117">
        <v>0</v>
      </c>
      <c r="BT12" s="117">
        <v>0</v>
      </c>
      <c r="BU12" s="117">
        <v>0</v>
      </c>
      <c r="BV12" s="117">
        <v>0</v>
      </c>
      <c r="BW12" s="117">
        <v>0</v>
      </c>
      <c r="BZ12" s="117">
        <v>0</v>
      </c>
      <c r="CA12" s="117">
        <v>0</v>
      </c>
      <c r="CB12" s="117">
        <v>0</v>
      </c>
      <c r="CC12" s="117">
        <v>0</v>
      </c>
      <c r="CD12" s="117">
        <v>0</v>
      </c>
      <c r="CE12" s="117">
        <v>0</v>
      </c>
      <c r="CF12" s="117">
        <v>0</v>
      </c>
      <c r="CG12" s="117">
        <v>0</v>
      </c>
      <c r="CH12" s="117">
        <v>0</v>
      </c>
      <c r="CI12" s="117">
        <v>0</v>
      </c>
      <c r="CJ12" s="117">
        <v>0</v>
      </c>
      <c r="CK12" s="117">
        <v>0</v>
      </c>
      <c r="CL12" s="117">
        <v>0</v>
      </c>
      <c r="CO12" s="117">
        <v>0</v>
      </c>
      <c r="CP12" s="117">
        <v>0</v>
      </c>
      <c r="CQ12" s="117">
        <v>0</v>
      </c>
      <c r="CR12" s="117">
        <v>0</v>
      </c>
      <c r="CS12" s="117">
        <v>0</v>
      </c>
      <c r="CT12" s="117">
        <v>0</v>
      </c>
      <c r="CU12" s="117">
        <v>0</v>
      </c>
      <c r="CV12" s="117">
        <v>0</v>
      </c>
      <c r="CW12" s="117">
        <v>0</v>
      </c>
      <c r="CX12" s="117">
        <v>0</v>
      </c>
      <c r="CY12" s="117">
        <v>0</v>
      </c>
      <c r="CZ12" s="117">
        <v>0</v>
      </c>
      <c r="DA12" s="117">
        <v>0</v>
      </c>
      <c r="DD12" s="117">
        <v>0</v>
      </c>
      <c r="DE12" s="117">
        <v>0</v>
      </c>
      <c r="DF12" s="117">
        <v>0</v>
      </c>
      <c r="DG12" s="117">
        <v>0</v>
      </c>
      <c r="DH12" s="117">
        <v>0</v>
      </c>
      <c r="DI12" s="117">
        <v>0</v>
      </c>
      <c r="DJ12" s="117">
        <v>0</v>
      </c>
      <c r="DK12" s="117">
        <v>0</v>
      </c>
      <c r="DL12" s="117">
        <v>0</v>
      </c>
      <c r="DM12" s="117">
        <v>0</v>
      </c>
      <c r="DN12" s="117">
        <v>0</v>
      </c>
      <c r="DO12" s="117">
        <v>0</v>
      </c>
      <c r="DP12" s="117">
        <v>0</v>
      </c>
    </row>
    <row r="13" spans="1:120">
      <c r="A13" s="117" t="s">
        <v>19</v>
      </c>
      <c r="C13" s="117">
        <v>20485.014425472309</v>
      </c>
      <c r="D13" s="117">
        <v>12640.014425472309</v>
      </c>
      <c r="E13" s="117">
        <v>13155.014425472309</v>
      </c>
      <c r="F13" s="117">
        <v>12311.014425472309</v>
      </c>
      <c r="G13" s="117">
        <v>12495.014425472309</v>
      </c>
      <c r="H13" s="117">
        <v>13065.014425472309</v>
      </c>
      <c r="I13" s="117">
        <v>12284.014425472309</v>
      </c>
      <c r="J13" s="117">
        <v>12962.014425472309</v>
      </c>
      <c r="K13" s="117">
        <v>13204.014425472309</v>
      </c>
      <c r="L13" s="117">
        <v>15819.014425472309</v>
      </c>
      <c r="M13" s="117">
        <v>16643.014425472309</v>
      </c>
      <c r="N13" s="117">
        <v>16650.014425472309</v>
      </c>
      <c r="O13" s="117">
        <v>18491.873416058563</v>
      </c>
      <c r="R13" s="117">
        <v>18491.873416058559</v>
      </c>
      <c r="S13" s="117">
        <v>20148.873416058559</v>
      </c>
      <c r="T13" s="117">
        <v>23725.873416058559</v>
      </c>
      <c r="U13" s="117">
        <v>21154.873416058559</v>
      </c>
      <c r="V13" s="117">
        <v>21641.87835468059</v>
      </c>
      <c r="W13" s="117">
        <v>21974.87835468059</v>
      </c>
      <c r="X13" s="117">
        <v>22766.87835468059</v>
      </c>
      <c r="Y13" s="117">
        <v>22509.87835468059</v>
      </c>
      <c r="Z13" s="117">
        <v>24555.87835468059</v>
      </c>
      <c r="AA13" s="117">
        <v>25970.87835468059</v>
      </c>
      <c r="AB13" s="117">
        <v>27907.87835468059</v>
      </c>
      <c r="AC13" s="117">
        <v>28696.87835468059</v>
      </c>
      <c r="AD13" s="117">
        <v>29442.87835468059</v>
      </c>
      <c r="AG13" s="117">
        <v>29442.878354680593</v>
      </c>
      <c r="AH13" s="117">
        <v>30749.878354680593</v>
      </c>
      <c r="AI13" s="117">
        <v>33472.878354680593</v>
      </c>
      <c r="AJ13" s="117">
        <v>35941.34292953182</v>
      </c>
      <c r="AK13" s="117">
        <v>39413.628205838548</v>
      </c>
      <c r="AL13" s="117">
        <v>42810.913685583801</v>
      </c>
      <c r="AM13" s="117">
        <v>36014.286780134964</v>
      </c>
      <c r="AN13" s="117">
        <v>38227.505001458579</v>
      </c>
      <c r="AO13" s="117">
        <v>14461.570937351013</v>
      </c>
      <c r="AP13" s="117">
        <v>15743.396448764586</v>
      </c>
      <c r="AQ13" s="117">
        <v>16806.316570551564</v>
      </c>
      <c r="AR13" s="117">
        <v>17523.357498096058</v>
      </c>
      <c r="AS13" s="117">
        <v>16458.721561473172</v>
      </c>
      <c r="AV13" s="117">
        <v>16458.171561473195</v>
      </c>
      <c r="AW13" s="117">
        <v>18471.027442922536</v>
      </c>
      <c r="AX13" s="117">
        <v>20614.631091832591</v>
      </c>
      <c r="AY13" s="117">
        <v>22889.027132032315</v>
      </c>
      <c r="AZ13" s="117">
        <v>24898.26296556817</v>
      </c>
      <c r="BA13" s="117">
        <v>26790.38113512468</v>
      </c>
      <c r="BB13" s="117">
        <v>28109.426950987599</v>
      </c>
      <c r="BC13" s="117">
        <v>30271.445954578048</v>
      </c>
      <c r="BD13" s="117">
        <v>32312.57046835517</v>
      </c>
      <c r="BE13" s="117">
        <v>34754.85204222129</v>
      </c>
      <c r="BF13" s="117">
        <v>36897.342489043418</v>
      </c>
      <c r="BG13" s="117">
        <v>38565.091335410842</v>
      </c>
      <c r="BH13" s="117">
        <v>38618.224554707871</v>
      </c>
      <c r="BK13" s="117">
        <v>38618.724554707864</v>
      </c>
      <c r="BL13" s="117">
        <v>41140.125829670986</v>
      </c>
      <c r="BM13" s="117">
        <v>43825.335431366962</v>
      </c>
      <c r="BN13" s="117">
        <v>46644.415513892687</v>
      </c>
      <c r="BO13" s="117">
        <v>49201.428558498257</v>
      </c>
      <c r="BP13" s="117">
        <v>51644.437375308946</v>
      </c>
      <c r="BQ13" s="117">
        <v>21102.505105056287</v>
      </c>
      <c r="BR13" s="117">
        <v>22790.091998676649</v>
      </c>
      <c r="BS13" s="117">
        <v>24354.556300240565</v>
      </c>
      <c r="BT13" s="117">
        <v>26317.939473131268</v>
      </c>
      <c r="BU13" s="117">
        <v>27979.283198977908</v>
      </c>
      <c r="BV13" s="117">
        <v>29163.629378804315</v>
      </c>
      <c r="BW13" s="117">
        <v>26584.847400053553</v>
      </c>
      <c r="BZ13" s="117">
        <v>26584.84740005355</v>
      </c>
      <c r="CA13" s="117">
        <v>30798.160694318205</v>
      </c>
      <c r="CB13" s="117">
        <v>35181.219414581596</v>
      </c>
      <c r="CC13" s="117">
        <v>31115.1327560961</v>
      </c>
      <c r="CD13" s="117">
        <v>33244.654202151483</v>
      </c>
      <c r="CE13" s="117">
        <v>35231.1370901626</v>
      </c>
      <c r="CF13" s="117">
        <v>36513.63385299674</v>
      </c>
      <c r="CG13" s="117">
        <v>38568.165618013467</v>
      </c>
      <c r="CH13" s="117">
        <v>40473.816786762807</v>
      </c>
      <c r="CI13" s="117">
        <v>42863.640623556828</v>
      </c>
      <c r="CJ13" s="117">
        <v>44886.69067306869</v>
      </c>
      <c r="CK13" s="117">
        <v>46333.020761808322</v>
      </c>
      <c r="CL13" s="117">
        <v>45969.496318356039</v>
      </c>
      <c r="CO13" s="117">
        <v>45969.996318356032</v>
      </c>
      <c r="CP13" s="117">
        <v>49242.089042114982</v>
      </c>
      <c r="CQ13" s="117">
        <v>52684.213809314773</v>
      </c>
      <c r="CR13" s="117">
        <v>56296.458979430521</v>
      </c>
      <c r="CS13" s="117">
        <v>59579.910711825723</v>
      </c>
      <c r="CT13" s="117">
        <v>62720.655626363274</v>
      </c>
      <c r="CU13" s="117">
        <v>26347.780805866725</v>
      </c>
      <c r="CV13" s="117">
        <v>27901.013917885623</v>
      </c>
      <c r="CW13" s="117">
        <v>29295.875219915404</v>
      </c>
      <c r="CX13" s="117">
        <v>31191.405482648923</v>
      </c>
      <c r="CY13" s="117">
        <v>32703.645694687792</v>
      </c>
      <c r="CZ13" s="117">
        <v>33613.634391337</v>
      </c>
      <c r="DA13" s="117">
        <v>33828.002242611627</v>
      </c>
      <c r="DD13" s="117">
        <v>33827.002242611634</v>
      </c>
      <c r="DE13" s="117">
        <v>36044.44696290759</v>
      </c>
      <c r="DF13" s="117">
        <v>38426.550495710879</v>
      </c>
      <c r="DG13" s="117">
        <v>40973.37067430278</v>
      </c>
      <c r="DH13" s="117">
        <v>43185.965645760167</v>
      </c>
      <c r="DI13" s="117">
        <v>45250.393872658125</v>
      </c>
      <c r="DJ13" s="117">
        <v>46588.714134781796</v>
      </c>
      <c r="DK13" s="117">
        <v>48724.974679116851</v>
      </c>
      <c r="DL13" s="117">
        <v>50706.24571789195</v>
      </c>
      <c r="DM13" s="117">
        <v>53191.58699256718</v>
      </c>
      <c r="DN13" s="117">
        <v>55297.058568751745</v>
      </c>
      <c r="DO13" s="117">
        <v>56803.720837962755</v>
      </c>
      <c r="DP13" s="117">
        <v>51372.7639570791</v>
      </c>
    </row>
    <row r="14" spans="1:120">
      <c r="A14" s="117" t="s">
        <v>23</v>
      </c>
      <c r="C14" s="117">
        <v>30465.8</v>
      </c>
      <c r="D14" s="117">
        <v>32062.799999999999</v>
      </c>
      <c r="E14" s="117">
        <v>32615.8</v>
      </c>
      <c r="F14" s="117">
        <v>34212.800000000003</v>
      </c>
      <c r="G14" s="117">
        <v>32350.800000000003</v>
      </c>
      <c r="H14" s="117">
        <v>32270.800000000003</v>
      </c>
      <c r="I14" s="117">
        <v>33613.800000000003</v>
      </c>
      <c r="J14" s="117">
        <v>32750.800000000003</v>
      </c>
      <c r="K14" s="117">
        <v>33547.800000000003</v>
      </c>
      <c r="L14" s="117">
        <v>34895.800000000003</v>
      </c>
      <c r="M14" s="117">
        <v>37261.800000000003</v>
      </c>
      <c r="N14" s="117">
        <v>38934.800000000003</v>
      </c>
      <c r="O14" s="117">
        <v>34704.800000000003</v>
      </c>
      <c r="R14" s="117">
        <v>34704.75</v>
      </c>
      <c r="S14" s="117">
        <v>39273.75</v>
      </c>
      <c r="T14" s="117">
        <v>24601.75</v>
      </c>
      <c r="U14" s="117">
        <v>24962.75</v>
      </c>
      <c r="V14" s="117">
        <v>25255.75</v>
      </c>
      <c r="W14" s="117">
        <v>25146.75</v>
      </c>
      <c r="X14" s="117">
        <v>18360.75</v>
      </c>
      <c r="Y14" s="117">
        <v>18967.75</v>
      </c>
      <c r="Z14" s="117">
        <v>19406.75</v>
      </c>
      <c r="AA14" s="117">
        <v>19943.75</v>
      </c>
      <c r="AB14" s="117">
        <v>23153.75</v>
      </c>
      <c r="AC14" s="117">
        <v>24910.75</v>
      </c>
      <c r="AD14" s="117">
        <v>25458.75</v>
      </c>
      <c r="AG14" s="117">
        <v>25458.750000000004</v>
      </c>
      <c r="AH14" s="117">
        <v>27380.750000000004</v>
      </c>
      <c r="AI14" s="117">
        <v>28703.750000000004</v>
      </c>
      <c r="AJ14" s="117">
        <v>22225.169286663666</v>
      </c>
      <c r="AK14" s="117">
        <v>23521.004598678323</v>
      </c>
      <c r="AL14" s="117">
        <v>24780.032419171195</v>
      </c>
      <c r="AM14" s="117">
        <v>26081.289730464483</v>
      </c>
      <c r="AN14" s="117">
        <v>28689.823988602697</v>
      </c>
      <c r="AO14" s="117">
        <v>31255.130690284041</v>
      </c>
      <c r="AP14" s="117">
        <v>34145.280650432978</v>
      </c>
      <c r="AQ14" s="117">
        <v>35377.345048088973</v>
      </c>
      <c r="AR14" s="117">
        <v>37857.654549968065</v>
      </c>
      <c r="AS14" s="117">
        <v>36644.46008713905</v>
      </c>
      <c r="AV14" s="117">
        <v>36644.460087139043</v>
      </c>
      <c r="AW14" s="117">
        <v>39006.120101623208</v>
      </c>
      <c r="AX14" s="117">
        <v>41605.636046140986</v>
      </c>
      <c r="AY14" s="117">
        <v>44079.07095036377</v>
      </c>
      <c r="AZ14" s="117">
        <v>46388.485614904021</v>
      </c>
      <c r="BA14" s="117">
        <v>48660.941150528313</v>
      </c>
      <c r="BB14" s="117">
        <v>28282.498979739506</v>
      </c>
      <c r="BC14" s="117">
        <v>18497.434533540309</v>
      </c>
      <c r="BD14" s="117">
        <v>20072.393789600352</v>
      </c>
      <c r="BE14" s="117">
        <v>22004.657709988594</v>
      </c>
      <c r="BF14" s="117">
        <v>23538.263557022889</v>
      </c>
      <c r="BG14" s="117">
        <v>24999.248783102415</v>
      </c>
      <c r="BH14" s="117">
        <v>12806.594072797328</v>
      </c>
      <c r="BK14" s="117">
        <v>12806.094072797332</v>
      </c>
      <c r="BL14" s="117">
        <v>14226.911861086541</v>
      </c>
      <c r="BM14" s="117">
        <v>15866.029278624341</v>
      </c>
      <c r="BN14" s="117">
        <v>17383.482115817347</v>
      </c>
      <c r="BO14" s="117">
        <v>18759.311615039991</v>
      </c>
      <c r="BP14" s="117">
        <v>20096.640821271452</v>
      </c>
      <c r="BQ14" s="117">
        <v>21468.509209835091</v>
      </c>
      <c r="BR14" s="117">
        <v>23736.924882343439</v>
      </c>
      <c r="BS14" s="117">
        <v>25958.82261527879</v>
      </c>
      <c r="BT14" s="117">
        <v>28519.273372572716</v>
      </c>
      <c r="BU14" s="117">
        <v>30712.337964517112</v>
      </c>
      <c r="BV14" s="117">
        <v>32842.080153274874</v>
      </c>
      <c r="BW14" s="117">
        <v>16664.626064381457</v>
      </c>
      <c r="BZ14" s="117">
        <v>16664.626064381464</v>
      </c>
      <c r="CA14" s="117">
        <v>18893.290164260423</v>
      </c>
      <c r="CB14" s="117">
        <v>21298.593434213592</v>
      </c>
      <c r="CC14" s="117">
        <v>23614.593979818674</v>
      </c>
      <c r="CD14" s="117">
        <v>25812.353370646088</v>
      </c>
      <c r="CE14" s="117">
        <v>27986.933500342744</v>
      </c>
      <c r="CF14" s="117">
        <v>30202.399220128878</v>
      </c>
      <c r="CG14" s="117">
        <v>32651.813090783409</v>
      </c>
      <c r="CH14" s="117">
        <v>35067.22492401769</v>
      </c>
      <c r="CI14" s="117">
        <v>37752.700503883498</v>
      </c>
      <c r="CJ14" s="117">
        <v>40186.311224274439</v>
      </c>
      <c r="CK14" s="117">
        <v>42574.299921289108</v>
      </c>
      <c r="CL14" s="117">
        <v>31282.034728393788</v>
      </c>
      <c r="CO14" s="117">
        <v>31282.134728393783</v>
      </c>
      <c r="CP14" s="117">
        <v>33830.28586911771</v>
      </c>
      <c r="CQ14" s="117">
        <v>36531.893735263599</v>
      </c>
      <c r="CR14" s="117">
        <v>39162.027042687041</v>
      </c>
      <c r="CS14" s="117">
        <v>41696.758081356078</v>
      </c>
      <c r="CT14" s="117">
        <v>44214.159527609838</v>
      </c>
      <c r="CU14" s="117">
        <v>42479.304446223578</v>
      </c>
      <c r="CV14" s="117">
        <v>44887.332012820843</v>
      </c>
      <c r="CW14" s="117">
        <v>47268.229860856205</v>
      </c>
      <c r="CX14" s="117">
        <v>49878.066778638648</v>
      </c>
      <c r="CY14" s="117">
        <v>52249.911922132786</v>
      </c>
      <c r="CZ14" s="117">
        <v>54526.834816923896</v>
      </c>
      <c r="DA14" s="117">
        <v>10730.744317865969</v>
      </c>
      <c r="DD14" s="117">
        <v>10731.84431786598</v>
      </c>
      <c r="DE14" s="117">
        <v>12926.375612820511</v>
      </c>
      <c r="DF14" s="117">
        <v>15272.724883566772</v>
      </c>
      <c r="DG14" s="117">
        <v>17545.95869448932</v>
      </c>
      <c r="DH14" s="117">
        <v>19722.141529502704</v>
      </c>
      <c r="DI14" s="117">
        <v>21879.340935335171</v>
      </c>
      <c r="DJ14" s="117">
        <v>24080.619399349089</v>
      </c>
      <c r="DK14" s="117">
        <v>26316.104858338844</v>
      </c>
      <c r="DL14" s="117">
        <v>28523.80386129663</v>
      </c>
      <c r="DM14" s="117">
        <v>30959.779964334593</v>
      </c>
      <c r="DN14" s="117">
        <v>33157.099781344456</v>
      </c>
      <c r="DO14" s="117">
        <v>35258.830287655946</v>
      </c>
      <c r="DP14" s="117">
        <v>15774.711672898706</v>
      </c>
    </row>
    <row r="15" spans="1:120">
      <c r="A15" s="117" t="s">
        <v>427</v>
      </c>
      <c r="C15" s="117">
        <v>4815.1119095683825</v>
      </c>
      <c r="D15" s="117">
        <v>4878.1119095683825</v>
      </c>
      <c r="E15" s="117">
        <v>5510.1119095683825</v>
      </c>
      <c r="F15" s="117">
        <v>6086.1119095683825</v>
      </c>
      <c r="G15" s="117">
        <v>6254.1119095683825</v>
      </c>
      <c r="H15" s="117">
        <v>5659.1119095683825</v>
      </c>
      <c r="I15" s="117">
        <v>6115.1119095683825</v>
      </c>
      <c r="J15" s="117">
        <v>6817.1119095683825</v>
      </c>
      <c r="K15" s="117">
        <v>7934.1119095683825</v>
      </c>
      <c r="L15" s="117">
        <v>9373.1119095683825</v>
      </c>
      <c r="M15" s="117">
        <v>10302.111909568383</v>
      </c>
      <c r="N15" s="117">
        <v>10239.111909568383</v>
      </c>
      <c r="O15" s="117">
        <v>10503.111909568383</v>
      </c>
      <c r="R15" s="117">
        <v>10503.111909568383</v>
      </c>
      <c r="S15" s="117">
        <v>8533.1119095683825</v>
      </c>
      <c r="T15" s="117">
        <v>8484.1119095683825</v>
      </c>
      <c r="U15" s="117">
        <v>6990.1119095683825</v>
      </c>
      <c r="V15" s="117">
        <v>7250.1119095683825</v>
      </c>
      <c r="W15" s="117">
        <v>8184.1119095683825</v>
      </c>
      <c r="X15" s="117">
        <v>9258.1119095683825</v>
      </c>
      <c r="Y15" s="117">
        <v>10568.111909568383</v>
      </c>
      <c r="Z15" s="117">
        <v>10091.111909568383</v>
      </c>
      <c r="AA15" s="117">
        <v>8822.1119095683825</v>
      </c>
      <c r="AB15" s="117">
        <v>8853.1119095683825</v>
      </c>
      <c r="AC15" s="117">
        <v>7384.1119095683825</v>
      </c>
      <c r="AD15" s="117">
        <v>9600.1119095683825</v>
      </c>
      <c r="AG15" s="117">
        <v>9600.1119095683825</v>
      </c>
      <c r="AH15" s="117">
        <v>6007.1119095683825</v>
      </c>
      <c r="AI15" s="117">
        <v>6704.1119095683825</v>
      </c>
      <c r="AJ15" s="117">
        <v>7437.1022014159498</v>
      </c>
      <c r="AK15" s="117">
        <v>8125.9511212089074</v>
      </c>
      <c r="AL15" s="117">
        <v>8120.6528002591331</v>
      </c>
      <c r="AM15" s="117">
        <v>8760.2116232701974</v>
      </c>
      <c r="AN15" s="117">
        <v>9528.6319974908693</v>
      </c>
      <c r="AO15" s="117">
        <v>10090.36054622136</v>
      </c>
      <c r="AP15" s="117">
        <v>10515.403995811923</v>
      </c>
      <c r="AQ15" s="117">
        <v>10753.769107198246</v>
      </c>
      <c r="AR15" s="117">
        <v>10330.462676079287</v>
      </c>
      <c r="AS15" s="117">
        <v>10801.275533096017</v>
      </c>
      <c r="AV15" s="117">
        <v>10801.275533096017</v>
      </c>
      <c r="AW15" s="117">
        <v>11372.587329316015</v>
      </c>
      <c r="AX15" s="117">
        <v>11830.676093553717</v>
      </c>
      <c r="AY15" s="117">
        <v>12473.545789253289</v>
      </c>
      <c r="AZ15" s="117">
        <v>13068.200400077094</v>
      </c>
      <c r="BA15" s="117">
        <v>12870.643930008826</v>
      </c>
      <c r="BB15" s="117">
        <v>13410.880403457168</v>
      </c>
      <c r="BC15" s="117">
        <v>14091.918966527703</v>
      </c>
      <c r="BD15" s="117">
        <v>14536.238119411742</v>
      </c>
      <c r="BE15" s="117">
        <v>14824.844394612701</v>
      </c>
      <c r="BF15" s="117">
        <v>14900.744357957388</v>
      </c>
      <c r="BG15" s="117">
        <v>14221.944608765998</v>
      </c>
      <c r="BH15" s="117">
        <v>12382.652763222964</v>
      </c>
      <c r="BK15" s="117">
        <v>12382.652763222964</v>
      </c>
      <c r="BL15" s="117">
        <v>13084.26304076505</v>
      </c>
      <c r="BM15" s="117">
        <v>13673.792474427542</v>
      </c>
      <c r="BN15" s="117">
        <v>14449.251165846192</v>
      </c>
      <c r="BO15" s="117">
        <v>15177.649269827536</v>
      </c>
      <c r="BP15" s="117">
        <v>15113.996994628773</v>
      </c>
      <c r="BQ15" s="117">
        <v>15792.304602239099</v>
      </c>
      <c r="BR15" s="117">
        <v>16486.592935826677</v>
      </c>
      <c r="BS15" s="117">
        <v>16945.709250060998</v>
      </c>
      <c r="BT15" s="117">
        <v>17249.663166668222</v>
      </c>
      <c r="BU15" s="117">
        <v>17340.464358019257</v>
      </c>
      <c r="BV15" s="117">
        <v>16675.122547396328</v>
      </c>
      <c r="BW15" s="117">
        <v>11064.520984466315</v>
      </c>
      <c r="BZ15" s="117">
        <v>11064.520984466311</v>
      </c>
      <c r="CA15" s="117">
        <v>11811.725535565034</v>
      </c>
      <c r="CB15" s="117">
        <v>12441.857634373875</v>
      </c>
      <c r="CC15" s="117">
        <v>13266.927426698407</v>
      </c>
      <c r="CD15" s="117">
        <v>14041.94511174748</v>
      </c>
      <c r="CE15" s="117">
        <v>13988.920942414319</v>
      </c>
      <c r="CF15" s="117">
        <v>13737.865225559093</v>
      </c>
      <c r="CG15" s="117">
        <v>14443.677384100347</v>
      </c>
      <c r="CH15" s="117">
        <v>14903.141318693506</v>
      </c>
      <c r="CI15" s="117">
        <v>15200.265723597386</v>
      </c>
      <c r="CJ15" s="117">
        <v>15274.059338833744</v>
      </c>
      <c r="CK15" s="117">
        <v>14558.530950428163</v>
      </c>
      <c r="CL15" s="117">
        <v>8791.2793592314156</v>
      </c>
      <c r="CO15" s="117">
        <v>8791.2793592314156</v>
      </c>
      <c r="CP15" s="117">
        <v>9556.2784556082206</v>
      </c>
      <c r="CQ15" s="117">
        <v>10202.415443185593</v>
      </c>
      <c r="CR15" s="117">
        <v>11045.704420806347</v>
      </c>
      <c r="CS15" s="117">
        <v>11838.154217927873</v>
      </c>
      <c r="CT15" s="117">
        <v>11793.776383568753</v>
      </c>
      <c r="CU15" s="117">
        <v>12525.582528474069</v>
      </c>
      <c r="CV15" s="117">
        <v>13314.573635965171</v>
      </c>
      <c r="CW15" s="117">
        <v>13853.772073579305</v>
      </c>
      <c r="CX15" s="117">
        <v>14229.189638922238</v>
      </c>
      <c r="CY15" s="117">
        <v>14379.838192654877</v>
      </c>
      <c r="CZ15" s="117">
        <v>13730.729658830276</v>
      </c>
      <c r="DA15" s="117">
        <v>8849.1558689634567</v>
      </c>
      <c r="DD15" s="117">
        <v>8849.6558689634567</v>
      </c>
      <c r="DE15" s="117">
        <v>9681.6554761212992</v>
      </c>
      <c r="DF15" s="117">
        <v>10394.863408338348</v>
      </c>
      <c r="DG15" s="117">
        <v>11305.291647688984</v>
      </c>
      <c r="DH15" s="117">
        <v>12164.949528328048</v>
      </c>
      <c r="DI15" s="117">
        <v>12187.851860921581</v>
      </c>
      <c r="DJ15" s="117">
        <v>12989.010823563634</v>
      </c>
      <c r="DK15" s="117">
        <v>13845.433234559625</v>
      </c>
      <c r="DL15" s="117">
        <v>14452.136800940843</v>
      </c>
      <c r="DM15" s="117">
        <v>14895.133899949215</v>
      </c>
      <c r="DN15" s="117">
        <v>15113.436975983912</v>
      </c>
      <c r="DO15" s="117">
        <v>14532.058540965741</v>
      </c>
      <c r="DP15" s="117">
        <v>9179.5233527111141</v>
      </c>
    </row>
    <row r="16" spans="1:120">
      <c r="A16" s="117" t="s">
        <v>428</v>
      </c>
      <c r="C16" s="117">
        <v>17807.900000000001</v>
      </c>
      <c r="D16" s="117">
        <v>18461.900000000001</v>
      </c>
      <c r="E16" s="117">
        <v>17927.900000000001</v>
      </c>
      <c r="F16" s="117">
        <v>19197.900000000001</v>
      </c>
      <c r="G16" s="117">
        <v>19507.900000000001</v>
      </c>
      <c r="H16" s="117">
        <v>16935.900000000001</v>
      </c>
      <c r="I16" s="117">
        <v>16875.900000000001</v>
      </c>
      <c r="J16" s="117">
        <v>17631.900000000001</v>
      </c>
      <c r="K16" s="117">
        <v>18575.900000000001</v>
      </c>
      <c r="L16" s="117">
        <v>17264.900000000001</v>
      </c>
      <c r="M16" s="117">
        <v>15609.900000000001</v>
      </c>
      <c r="N16" s="117">
        <v>16120.900000000001</v>
      </c>
      <c r="O16" s="117">
        <v>16827.900000000001</v>
      </c>
      <c r="R16" s="117">
        <v>16827.900000000001</v>
      </c>
      <c r="S16" s="117">
        <v>15566.900000000001</v>
      </c>
      <c r="T16" s="117">
        <v>17196.900000000001</v>
      </c>
      <c r="U16" s="117">
        <v>18106.900000000001</v>
      </c>
      <c r="V16" s="117">
        <v>18695.900000000001</v>
      </c>
      <c r="W16" s="117">
        <v>19066.900000000001</v>
      </c>
      <c r="X16" s="117">
        <v>18304.900000000001</v>
      </c>
      <c r="Y16" s="117">
        <v>20443.900000000001</v>
      </c>
      <c r="Z16" s="117">
        <v>20630.900000000001</v>
      </c>
      <c r="AA16" s="117">
        <v>20524.900000000001</v>
      </c>
      <c r="AB16" s="117">
        <v>20893.900000000001</v>
      </c>
      <c r="AC16" s="117">
        <v>21714.9</v>
      </c>
      <c r="AD16" s="117">
        <v>20419.900000000001</v>
      </c>
      <c r="AG16" s="117">
        <v>20419.55</v>
      </c>
      <c r="AH16" s="117">
        <v>20590.55</v>
      </c>
      <c r="AI16" s="117">
        <v>23190.55</v>
      </c>
      <c r="AJ16" s="117">
        <v>24922.76456405102</v>
      </c>
      <c r="AK16" s="117">
        <v>26662.343686601413</v>
      </c>
      <c r="AL16" s="117">
        <v>26331.199070524297</v>
      </c>
      <c r="AM16" s="117">
        <v>23907.573031007058</v>
      </c>
      <c r="AN16" s="117">
        <v>23976.424258221083</v>
      </c>
      <c r="AO16" s="117">
        <v>24375.493169369151</v>
      </c>
      <c r="AP16" s="117">
        <v>24745.457412838659</v>
      </c>
      <c r="AQ16" s="117">
        <v>24175.283373075934</v>
      </c>
      <c r="AR16" s="117">
        <v>24206.820806203701</v>
      </c>
      <c r="AS16" s="117">
        <v>21939.690289161539</v>
      </c>
      <c r="AV16" s="117">
        <v>21939.690289161535</v>
      </c>
      <c r="AW16" s="117">
        <v>23517.436844191958</v>
      </c>
      <c r="AX16" s="117">
        <v>24441.416246689274</v>
      </c>
      <c r="AY16" s="117">
        <v>25971.478189564259</v>
      </c>
      <c r="AZ16" s="117">
        <v>25670.724261585619</v>
      </c>
      <c r="BA16" s="117">
        <v>24149.54257739069</v>
      </c>
      <c r="BB16" s="117">
        <v>24492.478148889626</v>
      </c>
      <c r="BC16" s="117">
        <v>25892.703987160217</v>
      </c>
      <c r="BD16" s="117">
        <v>26131.226929128054</v>
      </c>
      <c r="BE16" s="117">
        <v>28285.053336478253</v>
      </c>
      <c r="BF16" s="117">
        <v>28418.189858406349</v>
      </c>
      <c r="BG16" s="117">
        <v>29818.640627442663</v>
      </c>
      <c r="BH16" s="117">
        <v>29981.41489836598</v>
      </c>
      <c r="BK16" s="117">
        <v>29980.964898365986</v>
      </c>
      <c r="BL16" s="117">
        <v>31388.546516289323</v>
      </c>
      <c r="BM16" s="117">
        <v>34153.373320381681</v>
      </c>
      <c r="BN16" s="117">
        <v>36449.441337618511</v>
      </c>
      <c r="BO16" s="117">
        <v>36775.751837644995</v>
      </c>
      <c r="BP16" s="117">
        <v>36794.306096789194</v>
      </c>
      <c r="BQ16" s="117">
        <v>37185.105398097236</v>
      </c>
      <c r="BR16" s="117">
        <v>37435.151031368659</v>
      </c>
      <c r="BS16" s="117">
        <v>36301.446924983007</v>
      </c>
      <c r="BT16" s="117">
        <v>37446.991764415099</v>
      </c>
      <c r="BU16" s="117">
        <v>35994.78422822064</v>
      </c>
      <c r="BV16" s="117">
        <v>36240.828251581879</v>
      </c>
      <c r="BW16" s="117">
        <v>38070.125158603187</v>
      </c>
      <c r="BZ16" s="117">
        <v>38071.125158603165</v>
      </c>
      <c r="CA16" s="117">
        <v>38459.129550318154</v>
      </c>
      <c r="CB16" s="117">
        <v>40215.133965149289</v>
      </c>
      <c r="CC16" s="117">
        <v>41498.138403218254</v>
      </c>
      <c r="CD16" s="117">
        <v>39787.142864647358</v>
      </c>
      <c r="CE16" s="117">
        <v>37765.147349559564</v>
      </c>
      <c r="CF16" s="117">
        <v>37126.151858078469</v>
      </c>
      <c r="CG16" s="117">
        <v>37505.156390328331</v>
      </c>
      <c r="CH16" s="117">
        <v>36489.160946434065</v>
      </c>
      <c r="CI16" s="117">
        <v>37770.165526521239</v>
      </c>
      <c r="CJ16" s="117">
        <v>35423.170130716077</v>
      </c>
      <c r="CK16" s="117">
        <v>35797.17475914547</v>
      </c>
      <c r="CL16" s="117">
        <v>38332.179411936981</v>
      </c>
      <c r="CO16" s="117">
        <v>38332.179411936981</v>
      </c>
      <c r="CP16" s="117">
        <v>38778.184161336809</v>
      </c>
      <c r="CQ16" s="117">
        <v>40628.188936120947</v>
      </c>
      <c r="CR16" s="117">
        <v>41993.193736425063</v>
      </c>
      <c r="CS16" s="117">
        <v>40784.198562385558</v>
      </c>
      <c r="CT16" s="117">
        <v>39507.203414139556</v>
      </c>
      <c r="CU16" s="117">
        <v>38900.205619454886</v>
      </c>
      <c r="CV16" s="117">
        <v>39337.207836557049</v>
      </c>
      <c r="CW16" s="117">
        <v>38342.210065509047</v>
      </c>
      <c r="CX16" s="117">
        <v>39705.212306374218</v>
      </c>
      <c r="CY16" s="117">
        <v>39345.214559216227</v>
      </c>
      <c r="CZ16" s="117">
        <v>39776.216824099094</v>
      </c>
      <c r="DA16" s="117">
        <v>42427.219101087168</v>
      </c>
      <c r="DD16" s="117">
        <v>42426.719101087176</v>
      </c>
      <c r="DE16" s="117">
        <v>42882.721424991199</v>
      </c>
      <c r="DF16" s="117">
        <v>44742.726474437077</v>
      </c>
      <c r="DG16" s="117">
        <v>46117.731551280565</v>
      </c>
      <c r="DH16" s="117">
        <v>44918.733942737657</v>
      </c>
      <c r="DI16" s="117">
        <v>43651.736347170474</v>
      </c>
      <c r="DJ16" s="117">
        <v>43054.738764649417</v>
      </c>
      <c r="DK16" s="117">
        <v>43501.741195245282</v>
      </c>
      <c r="DL16" s="117">
        <v>42516.743639029228</v>
      </c>
      <c r="DM16" s="117">
        <v>43889.74609607282</v>
      </c>
      <c r="DN16" s="117">
        <v>43539.748566447997</v>
      </c>
      <c r="DO16" s="117">
        <v>43980.751050227096</v>
      </c>
      <c r="DP16" s="117">
        <v>45995.753547482847</v>
      </c>
    </row>
    <row r="17" spans="1:120">
      <c r="A17" s="117" t="s">
        <v>429</v>
      </c>
      <c r="C17" s="117">
        <v>307</v>
      </c>
      <c r="D17" s="117">
        <v>164</v>
      </c>
      <c r="E17" s="117">
        <v>512</v>
      </c>
      <c r="F17" s="117">
        <v>552</v>
      </c>
      <c r="G17" s="117">
        <v>623</v>
      </c>
      <c r="H17" s="117">
        <v>209</v>
      </c>
      <c r="I17" s="117">
        <v>1356</v>
      </c>
      <c r="J17" s="117">
        <v>440</v>
      </c>
      <c r="K17" s="117">
        <v>777</v>
      </c>
      <c r="L17" s="117">
        <v>270</v>
      </c>
      <c r="M17" s="117">
        <v>103</v>
      </c>
      <c r="N17" s="117">
        <v>970</v>
      </c>
      <c r="O17" s="117">
        <v>257</v>
      </c>
      <c r="R17" s="117">
        <v>257</v>
      </c>
      <c r="S17" s="117">
        <v>49</v>
      </c>
      <c r="T17" s="117">
        <v>283</v>
      </c>
      <c r="U17" s="117">
        <v>-51</v>
      </c>
      <c r="V17" s="117">
        <v>566</v>
      </c>
      <c r="W17" s="117">
        <v>480</v>
      </c>
      <c r="X17" s="117">
        <v>122</v>
      </c>
      <c r="Y17" s="117">
        <v>301</v>
      </c>
      <c r="Z17" s="117">
        <v>575</v>
      </c>
      <c r="AA17" s="117">
        <v>318</v>
      </c>
      <c r="AB17" s="117">
        <v>1413</v>
      </c>
      <c r="AC17" s="117">
        <v>905</v>
      </c>
      <c r="AD17" s="117">
        <v>730</v>
      </c>
      <c r="AG17" s="117">
        <v>730</v>
      </c>
      <c r="AH17" s="117">
        <v>933</v>
      </c>
      <c r="AI17" s="117">
        <v>855</v>
      </c>
      <c r="AJ17" s="117">
        <v>1381</v>
      </c>
      <c r="AK17" s="117">
        <v>1440</v>
      </c>
      <c r="AL17" s="117">
        <v>2275</v>
      </c>
      <c r="AM17" s="117">
        <v>2190</v>
      </c>
      <c r="AN17" s="117">
        <v>1576</v>
      </c>
      <c r="AO17" s="117">
        <v>1707</v>
      </c>
      <c r="AP17" s="117">
        <v>1375</v>
      </c>
      <c r="AQ17" s="117">
        <v>1267</v>
      </c>
      <c r="AR17" s="117">
        <v>2439</v>
      </c>
      <c r="AS17" s="117">
        <v>1647.2800000000025</v>
      </c>
      <c r="AV17" s="117">
        <v>1647.2800000000025</v>
      </c>
      <c r="AW17" s="117">
        <v>1962.2800000000025</v>
      </c>
      <c r="AX17" s="117">
        <v>2662.2800000000025</v>
      </c>
      <c r="AY17" s="117">
        <v>2981.2800000000025</v>
      </c>
      <c r="AZ17" s="117">
        <v>2763.2800000000025</v>
      </c>
      <c r="BA17" s="117">
        <v>3436.2800000000025</v>
      </c>
      <c r="BB17" s="117">
        <v>3050.2800000000025</v>
      </c>
      <c r="BC17" s="117">
        <v>2058.2800000000025</v>
      </c>
      <c r="BD17" s="117">
        <v>1923.2800000000025</v>
      </c>
      <c r="BE17" s="117">
        <v>1255.2800000000025</v>
      </c>
      <c r="BF17" s="117">
        <v>844.28000000000247</v>
      </c>
      <c r="BG17" s="117">
        <v>1905.2800000000025</v>
      </c>
      <c r="BH17" s="117">
        <v>2581.7200000000048</v>
      </c>
      <c r="BK17" s="117">
        <v>2581.7200000000048</v>
      </c>
      <c r="BL17" s="117">
        <v>2891.7200000000048</v>
      </c>
      <c r="BM17" s="117">
        <v>3592.7200000000048</v>
      </c>
      <c r="BN17" s="117">
        <v>3906.7200000000048</v>
      </c>
      <c r="BO17" s="117">
        <v>3675.7200000000048</v>
      </c>
      <c r="BP17" s="117">
        <v>4349.7200000000048</v>
      </c>
      <c r="BQ17" s="117">
        <v>3947.7200000000048</v>
      </c>
      <c r="BR17" s="117">
        <v>2930.7200000000048</v>
      </c>
      <c r="BS17" s="117">
        <v>2783.7200000000048</v>
      </c>
      <c r="BT17" s="117">
        <v>2095.7200000000048</v>
      </c>
      <c r="BU17" s="117">
        <v>1668.7200000000048</v>
      </c>
      <c r="BV17" s="117">
        <v>2736.7200000000048</v>
      </c>
      <c r="BW17" s="117">
        <v>3524.8960000000043</v>
      </c>
      <c r="BZ17" s="117">
        <v>3524.8960000000043</v>
      </c>
      <c r="CA17" s="117">
        <v>3847.8960000000043</v>
      </c>
      <c r="CB17" s="117">
        <v>4576.8960000000043</v>
      </c>
      <c r="CC17" s="117">
        <v>4904.8960000000043</v>
      </c>
      <c r="CD17" s="117">
        <v>4666.8960000000043</v>
      </c>
      <c r="CE17" s="117">
        <v>5367.8960000000043</v>
      </c>
      <c r="CF17" s="117">
        <v>4952.8960000000043</v>
      </c>
      <c r="CG17" s="117">
        <v>3899.8960000000043</v>
      </c>
      <c r="CH17" s="117">
        <v>3748.8960000000043</v>
      </c>
      <c r="CI17" s="117">
        <v>3036.8960000000043</v>
      </c>
      <c r="CJ17" s="117">
        <v>2595.8960000000043</v>
      </c>
      <c r="CK17" s="117">
        <v>3705.8960000000043</v>
      </c>
      <c r="CL17" s="117">
        <v>4504.2640000000065</v>
      </c>
      <c r="CO17" s="117">
        <v>4504.2640000000065</v>
      </c>
      <c r="CP17" s="117">
        <v>4839.2640000000065</v>
      </c>
      <c r="CQ17" s="117">
        <v>5596.2640000000065</v>
      </c>
      <c r="CR17" s="117">
        <v>5936.2640000000065</v>
      </c>
      <c r="CS17" s="117">
        <v>5689.2640000000065</v>
      </c>
      <c r="CT17" s="117">
        <v>6417.2640000000065</v>
      </c>
      <c r="CU17" s="117">
        <v>5987.2640000000065</v>
      </c>
      <c r="CV17" s="117">
        <v>4893.2640000000065</v>
      </c>
      <c r="CW17" s="117">
        <v>4736.2640000000065</v>
      </c>
      <c r="CX17" s="117">
        <v>3997.2640000000065</v>
      </c>
      <c r="CY17" s="117">
        <v>3539.2640000000065</v>
      </c>
      <c r="CZ17" s="117">
        <v>4691.2640000000065</v>
      </c>
      <c r="DA17" s="117">
        <v>5521.1760000000068</v>
      </c>
      <c r="DD17" s="117">
        <v>5521.1760000000068</v>
      </c>
      <c r="DE17" s="117">
        <v>5878.1760000000068</v>
      </c>
      <c r="DF17" s="117">
        <v>6657.1760000000068</v>
      </c>
      <c r="DG17" s="117">
        <v>7019.1760000000068</v>
      </c>
      <c r="DH17" s="117">
        <v>6794.1760000000068</v>
      </c>
      <c r="DI17" s="117">
        <v>7544.1760000000068</v>
      </c>
      <c r="DJ17" s="117">
        <v>7135.1760000000068</v>
      </c>
      <c r="DK17" s="117">
        <v>6063.1760000000068</v>
      </c>
      <c r="DL17" s="117">
        <v>5928.1760000000068</v>
      </c>
      <c r="DM17" s="117">
        <v>5211.1760000000068</v>
      </c>
      <c r="DN17" s="117">
        <v>4775.1760000000068</v>
      </c>
      <c r="DO17" s="117">
        <v>5949.1760000000068</v>
      </c>
      <c r="DP17" s="117">
        <v>6551.7120000000068</v>
      </c>
    </row>
    <row r="18" spans="1:120">
      <c r="A18" s="117" t="s">
        <v>430</v>
      </c>
      <c r="C18" s="117">
        <v>407</v>
      </c>
      <c r="D18" s="117">
        <v>456</v>
      </c>
      <c r="E18" s="117">
        <v>499</v>
      </c>
      <c r="F18" s="117">
        <v>523</v>
      </c>
      <c r="G18" s="117">
        <v>609</v>
      </c>
      <c r="H18" s="117">
        <v>469</v>
      </c>
      <c r="I18" s="117">
        <v>499</v>
      </c>
      <c r="J18" s="117">
        <v>522</v>
      </c>
      <c r="K18" s="117">
        <v>513</v>
      </c>
      <c r="L18" s="117">
        <v>565</v>
      </c>
      <c r="M18" s="117">
        <v>606</v>
      </c>
      <c r="N18" s="117">
        <v>581</v>
      </c>
      <c r="O18" s="117">
        <v>479</v>
      </c>
      <c r="R18" s="117">
        <v>479</v>
      </c>
      <c r="S18" s="117">
        <v>468</v>
      </c>
      <c r="T18" s="117">
        <v>517</v>
      </c>
      <c r="U18" s="117">
        <v>538</v>
      </c>
      <c r="V18" s="117">
        <v>740</v>
      </c>
      <c r="W18" s="117">
        <v>647</v>
      </c>
      <c r="X18" s="117">
        <v>639</v>
      </c>
      <c r="Y18" s="117">
        <v>629</v>
      </c>
      <c r="Z18" s="117">
        <v>600</v>
      </c>
      <c r="AA18" s="117">
        <v>669</v>
      </c>
      <c r="AB18" s="117">
        <v>562</v>
      </c>
      <c r="AC18" s="117">
        <v>523</v>
      </c>
      <c r="AD18" s="117">
        <v>589</v>
      </c>
      <c r="AG18" s="117">
        <v>589</v>
      </c>
      <c r="AH18" s="117">
        <v>624</v>
      </c>
      <c r="AI18" s="117">
        <v>616</v>
      </c>
      <c r="AJ18" s="117">
        <v>620</v>
      </c>
      <c r="AK18" s="117">
        <v>633</v>
      </c>
      <c r="AL18" s="117">
        <v>638</v>
      </c>
      <c r="AM18" s="117">
        <v>639</v>
      </c>
      <c r="AN18" s="117">
        <v>639</v>
      </c>
      <c r="AO18" s="117">
        <v>654</v>
      </c>
      <c r="AP18" s="117">
        <v>659</v>
      </c>
      <c r="AQ18" s="117">
        <v>663</v>
      </c>
      <c r="AR18" s="117">
        <v>668</v>
      </c>
      <c r="AS18" s="117">
        <v>695</v>
      </c>
      <c r="AV18" s="117">
        <v>695</v>
      </c>
      <c r="AW18" s="117">
        <v>706</v>
      </c>
      <c r="AX18" s="117">
        <v>712</v>
      </c>
      <c r="AY18" s="117">
        <v>715</v>
      </c>
      <c r="AZ18" s="117">
        <v>724</v>
      </c>
      <c r="BA18" s="117">
        <v>728</v>
      </c>
      <c r="BB18" s="117">
        <v>729</v>
      </c>
      <c r="BC18" s="117">
        <v>729</v>
      </c>
      <c r="BD18" s="117">
        <v>740</v>
      </c>
      <c r="BE18" s="117">
        <v>744</v>
      </c>
      <c r="BF18" s="117">
        <v>747</v>
      </c>
      <c r="BG18" s="117">
        <v>751</v>
      </c>
      <c r="BH18" s="117">
        <v>757</v>
      </c>
      <c r="BK18" s="117">
        <v>757</v>
      </c>
      <c r="BL18" s="117">
        <v>761</v>
      </c>
      <c r="BM18" s="117">
        <v>763</v>
      </c>
      <c r="BN18" s="117">
        <v>764</v>
      </c>
      <c r="BO18" s="117">
        <v>767</v>
      </c>
      <c r="BP18" s="117">
        <v>768</v>
      </c>
      <c r="BQ18" s="117">
        <v>768</v>
      </c>
      <c r="BR18" s="117">
        <v>768</v>
      </c>
      <c r="BS18" s="117">
        <v>772</v>
      </c>
      <c r="BT18" s="117">
        <v>773</v>
      </c>
      <c r="BU18" s="117">
        <v>774</v>
      </c>
      <c r="BV18" s="117">
        <v>775</v>
      </c>
      <c r="BW18" s="117">
        <v>778</v>
      </c>
      <c r="BZ18" s="117">
        <v>778</v>
      </c>
      <c r="CA18" s="117">
        <v>780</v>
      </c>
      <c r="CB18" s="117">
        <v>781</v>
      </c>
      <c r="CC18" s="117">
        <v>782</v>
      </c>
      <c r="CD18" s="117">
        <v>784</v>
      </c>
      <c r="CE18" s="117">
        <v>785</v>
      </c>
      <c r="CF18" s="117">
        <v>785</v>
      </c>
      <c r="CG18" s="117">
        <v>785</v>
      </c>
      <c r="CH18" s="117">
        <v>787</v>
      </c>
      <c r="CI18" s="117">
        <v>788</v>
      </c>
      <c r="CJ18" s="117">
        <v>789</v>
      </c>
      <c r="CK18" s="117">
        <v>790</v>
      </c>
      <c r="CL18" s="117">
        <v>790</v>
      </c>
      <c r="CO18" s="117">
        <v>790</v>
      </c>
      <c r="CP18" s="117">
        <v>792</v>
      </c>
      <c r="CQ18" s="117">
        <v>793</v>
      </c>
      <c r="CR18" s="117">
        <v>794</v>
      </c>
      <c r="CS18" s="117">
        <v>796</v>
      </c>
      <c r="CT18" s="117">
        <v>797</v>
      </c>
      <c r="CU18" s="117">
        <v>797</v>
      </c>
      <c r="CV18" s="117">
        <v>797</v>
      </c>
      <c r="CW18" s="117">
        <v>799</v>
      </c>
      <c r="CX18" s="117">
        <v>800</v>
      </c>
      <c r="CY18" s="117">
        <v>800</v>
      </c>
      <c r="CZ18" s="117">
        <v>801</v>
      </c>
      <c r="DA18" s="117">
        <v>801</v>
      </c>
      <c r="DD18" s="117">
        <v>801</v>
      </c>
      <c r="DE18" s="117">
        <v>803</v>
      </c>
      <c r="DF18" s="117">
        <v>804</v>
      </c>
      <c r="DG18" s="117">
        <v>805</v>
      </c>
      <c r="DH18" s="117">
        <v>807</v>
      </c>
      <c r="DI18" s="117">
        <v>808</v>
      </c>
      <c r="DJ18" s="117">
        <v>808</v>
      </c>
      <c r="DK18" s="117">
        <v>808</v>
      </c>
      <c r="DL18" s="117">
        <v>810</v>
      </c>
      <c r="DM18" s="117">
        <v>811</v>
      </c>
      <c r="DN18" s="117">
        <v>811</v>
      </c>
      <c r="DO18" s="117">
        <v>812</v>
      </c>
      <c r="DP18" s="117">
        <v>812</v>
      </c>
    </row>
    <row r="19" spans="1:120">
      <c r="A19" s="117" t="s">
        <v>431</v>
      </c>
      <c r="C19" s="117">
        <v>0</v>
      </c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  <c r="AS19" s="117">
        <v>0</v>
      </c>
      <c r="AV19" s="117">
        <v>0</v>
      </c>
      <c r="AW19" s="117">
        <v>0</v>
      </c>
      <c r="AX19" s="117">
        <v>0</v>
      </c>
      <c r="AY19" s="117">
        <v>0</v>
      </c>
      <c r="AZ19" s="117">
        <v>0</v>
      </c>
      <c r="BA19" s="117">
        <v>0</v>
      </c>
      <c r="BB19" s="117">
        <v>0</v>
      </c>
      <c r="BC19" s="117">
        <v>0</v>
      </c>
      <c r="BD19" s="117">
        <v>0</v>
      </c>
      <c r="BE19" s="117">
        <v>0</v>
      </c>
      <c r="BF19" s="117">
        <v>0</v>
      </c>
      <c r="BG19" s="117">
        <v>0</v>
      </c>
      <c r="BH19" s="117">
        <v>0</v>
      </c>
      <c r="BK19" s="117">
        <v>0</v>
      </c>
      <c r="BL19" s="117">
        <v>0</v>
      </c>
      <c r="BM19" s="117">
        <v>0</v>
      </c>
      <c r="BN19" s="117">
        <v>0</v>
      </c>
      <c r="BO19" s="117">
        <v>0</v>
      </c>
      <c r="BP19" s="117">
        <v>0</v>
      </c>
      <c r="BQ19" s="117">
        <v>0</v>
      </c>
      <c r="BR19" s="117">
        <v>0</v>
      </c>
      <c r="BS19" s="117">
        <v>0</v>
      </c>
      <c r="BT19" s="117">
        <v>0</v>
      </c>
      <c r="BU19" s="117">
        <v>0</v>
      </c>
      <c r="BV19" s="117">
        <v>0</v>
      </c>
      <c r="BW19" s="117">
        <v>0</v>
      </c>
      <c r="BZ19" s="117">
        <v>0</v>
      </c>
      <c r="CA19" s="117">
        <v>0</v>
      </c>
      <c r="CB19" s="117">
        <v>0</v>
      </c>
      <c r="CC19" s="117">
        <v>0</v>
      </c>
      <c r="CD19" s="117">
        <v>0</v>
      </c>
      <c r="CE19" s="117">
        <v>0</v>
      </c>
      <c r="CF19" s="117">
        <v>0</v>
      </c>
      <c r="CG19" s="117">
        <v>0</v>
      </c>
      <c r="CH19" s="117">
        <v>0</v>
      </c>
      <c r="CI19" s="117">
        <v>0</v>
      </c>
      <c r="CJ19" s="117">
        <v>0</v>
      </c>
      <c r="CK19" s="117">
        <v>0</v>
      </c>
      <c r="CL19" s="117">
        <v>0</v>
      </c>
      <c r="CO19" s="117">
        <v>0</v>
      </c>
      <c r="CP19" s="117">
        <v>0</v>
      </c>
      <c r="CQ19" s="117">
        <v>0</v>
      </c>
      <c r="CR19" s="117">
        <v>0</v>
      </c>
      <c r="CS19" s="117">
        <v>0</v>
      </c>
      <c r="CT19" s="117">
        <v>0</v>
      </c>
      <c r="CU19" s="117">
        <v>0</v>
      </c>
      <c r="CV19" s="117">
        <v>0</v>
      </c>
      <c r="CW19" s="117">
        <v>0</v>
      </c>
      <c r="CX19" s="117">
        <v>0</v>
      </c>
      <c r="CY19" s="117">
        <v>0</v>
      </c>
      <c r="CZ19" s="117">
        <v>0</v>
      </c>
      <c r="DA19" s="117">
        <v>0</v>
      </c>
      <c r="DD19" s="117">
        <v>0</v>
      </c>
      <c r="DE19" s="117">
        <v>0</v>
      </c>
      <c r="DF19" s="117">
        <v>0</v>
      </c>
      <c r="DG19" s="117">
        <v>0</v>
      </c>
      <c r="DH19" s="117">
        <v>0</v>
      </c>
      <c r="DI19" s="117">
        <v>0</v>
      </c>
      <c r="DJ19" s="117">
        <v>0</v>
      </c>
      <c r="DK19" s="117">
        <v>0</v>
      </c>
      <c r="DL19" s="117">
        <v>0</v>
      </c>
      <c r="DM19" s="117">
        <v>0</v>
      </c>
      <c r="DN19" s="117">
        <v>0</v>
      </c>
      <c r="DO19" s="117">
        <v>0</v>
      </c>
      <c r="DP19" s="117">
        <v>0</v>
      </c>
    </row>
    <row r="20" spans="1:120">
      <c r="A20" s="117" t="s">
        <v>432</v>
      </c>
      <c r="C20" s="117">
        <v>0</v>
      </c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  <c r="AS20" s="117">
        <v>0</v>
      </c>
      <c r="AV20" s="117">
        <v>0</v>
      </c>
      <c r="AW20" s="117">
        <v>0</v>
      </c>
      <c r="AX20" s="117">
        <v>0</v>
      </c>
      <c r="AY20" s="117">
        <v>0</v>
      </c>
      <c r="AZ20" s="117">
        <v>0</v>
      </c>
      <c r="BA20" s="117">
        <v>0</v>
      </c>
      <c r="BB20" s="117">
        <v>0</v>
      </c>
      <c r="BC20" s="117">
        <v>0</v>
      </c>
      <c r="BD20" s="117">
        <v>0</v>
      </c>
      <c r="BE20" s="117">
        <v>0</v>
      </c>
      <c r="BF20" s="117">
        <v>0</v>
      </c>
      <c r="BG20" s="117">
        <v>0</v>
      </c>
      <c r="BH20" s="117">
        <v>0</v>
      </c>
      <c r="BK20" s="117">
        <v>0</v>
      </c>
      <c r="BL20" s="117">
        <v>0</v>
      </c>
      <c r="BM20" s="117">
        <v>0</v>
      </c>
      <c r="BN20" s="117">
        <v>0</v>
      </c>
      <c r="BO20" s="117">
        <v>0</v>
      </c>
      <c r="BP20" s="117">
        <v>0</v>
      </c>
      <c r="BQ20" s="117">
        <v>0</v>
      </c>
      <c r="BR20" s="117">
        <v>0</v>
      </c>
      <c r="BS20" s="117">
        <v>0</v>
      </c>
      <c r="BT20" s="117">
        <v>0</v>
      </c>
      <c r="BU20" s="117">
        <v>0</v>
      </c>
      <c r="BV20" s="117">
        <v>0</v>
      </c>
      <c r="BW20" s="117">
        <v>0</v>
      </c>
      <c r="BZ20" s="117">
        <v>0</v>
      </c>
      <c r="CA20" s="117">
        <v>0</v>
      </c>
      <c r="CB20" s="117">
        <v>0</v>
      </c>
      <c r="CC20" s="117">
        <v>0</v>
      </c>
      <c r="CD20" s="117">
        <v>0</v>
      </c>
      <c r="CE20" s="117">
        <v>0</v>
      </c>
      <c r="CF20" s="117">
        <v>0</v>
      </c>
      <c r="CG20" s="117">
        <v>0</v>
      </c>
      <c r="CH20" s="117">
        <v>0</v>
      </c>
      <c r="CI20" s="117">
        <v>0</v>
      </c>
      <c r="CJ20" s="117">
        <v>0</v>
      </c>
      <c r="CK20" s="117">
        <v>0</v>
      </c>
      <c r="CL20" s="117">
        <v>0</v>
      </c>
      <c r="CO20" s="117">
        <v>0</v>
      </c>
      <c r="CP20" s="117">
        <v>0</v>
      </c>
      <c r="CQ20" s="117">
        <v>0</v>
      </c>
      <c r="CR20" s="117">
        <v>0</v>
      </c>
      <c r="CS20" s="117">
        <v>0</v>
      </c>
      <c r="CT20" s="117">
        <v>0</v>
      </c>
      <c r="CU20" s="117">
        <v>0</v>
      </c>
      <c r="CV20" s="117">
        <v>0</v>
      </c>
      <c r="CW20" s="117">
        <v>0</v>
      </c>
      <c r="CX20" s="117">
        <v>0</v>
      </c>
      <c r="CY20" s="117">
        <v>0</v>
      </c>
      <c r="CZ20" s="117">
        <v>0</v>
      </c>
      <c r="DA20" s="117">
        <v>0</v>
      </c>
      <c r="DD20" s="117">
        <v>0</v>
      </c>
      <c r="DE20" s="117">
        <v>0</v>
      </c>
      <c r="DF20" s="117">
        <v>0</v>
      </c>
      <c r="DG20" s="117">
        <v>0</v>
      </c>
      <c r="DH20" s="117">
        <v>0</v>
      </c>
      <c r="DI20" s="117">
        <v>0</v>
      </c>
      <c r="DJ20" s="117">
        <v>0</v>
      </c>
      <c r="DK20" s="117">
        <v>0</v>
      </c>
      <c r="DL20" s="117">
        <v>0</v>
      </c>
      <c r="DM20" s="117">
        <v>0</v>
      </c>
      <c r="DN20" s="117">
        <v>0</v>
      </c>
      <c r="DO20" s="117">
        <v>0</v>
      </c>
      <c r="DP20" s="117">
        <v>0</v>
      </c>
    </row>
    <row r="22" spans="1:120">
      <c r="A22" s="126" t="s">
        <v>58</v>
      </c>
      <c r="C22" s="117">
        <v>74455.876335040695</v>
      </c>
      <c r="D22" s="117">
        <v>69312.876335040695</v>
      </c>
      <c r="E22" s="117">
        <v>70873.876335040695</v>
      </c>
      <c r="F22" s="117">
        <v>73886.876335040695</v>
      </c>
      <c r="G22" s="117">
        <v>72940.876335040695</v>
      </c>
      <c r="H22" s="117">
        <v>70413.876335040695</v>
      </c>
      <c r="I22" s="117">
        <v>72678.876335040695</v>
      </c>
      <c r="J22" s="117">
        <v>73077.876335040695</v>
      </c>
      <c r="K22" s="117">
        <v>77815.876335040695</v>
      </c>
      <c r="L22" s="117">
        <v>81501.876335040695</v>
      </c>
      <c r="M22" s="117">
        <v>84027.876335040695</v>
      </c>
      <c r="N22" s="117">
        <v>88259.876335040695</v>
      </c>
      <c r="O22" s="117">
        <v>86322.735325626942</v>
      </c>
      <c r="R22" s="117">
        <v>86322.685325626953</v>
      </c>
      <c r="S22" s="117">
        <v>89185.685325626953</v>
      </c>
      <c r="T22" s="117">
        <v>80317.685325626953</v>
      </c>
      <c r="U22" s="117">
        <v>77356.685325626953</v>
      </c>
      <c r="V22" s="117">
        <v>80351.690264248973</v>
      </c>
      <c r="W22" s="117">
        <v>82838.690264248973</v>
      </c>
      <c r="X22" s="117">
        <v>77368.690264248973</v>
      </c>
      <c r="Y22" s="117">
        <v>81273.690264248973</v>
      </c>
      <c r="Z22" s="117">
        <v>80267.690264248973</v>
      </c>
      <c r="AA22" s="117">
        <v>81288.690264248973</v>
      </c>
      <c r="AB22" s="117">
        <v>87989.690264248973</v>
      </c>
      <c r="AC22" s="117">
        <v>89796.690264248959</v>
      </c>
      <c r="AD22" s="117">
        <v>86932.690264248973</v>
      </c>
      <c r="AG22" s="117">
        <v>86932.340264248982</v>
      </c>
      <c r="AH22" s="117">
        <v>86629.340264248982</v>
      </c>
      <c r="AI22" s="117">
        <v>94312.340264248982</v>
      </c>
      <c r="AJ22" s="117">
        <v>93359.621875459605</v>
      </c>
      <c r="AK22" s="117">
        <v>100956.81437471724</v>
      </c>
      <c r="AL22" s="117">
        <v>106537.79218369916</v>
      </c>
      <c r="AM22" s="117">
        <v>99596.933921383024</v>
      </c>
      <c r="AN22" s="117">
        <v>104936.01521729116</v>
      </c>
      <c r="AO22" s="117">
        <v>85194.728799405144</v>
      </c>
      <c r="AP22" s="117">
        <v>90219.749360416361</v>
      </c>
      <c r="AQ22" s="117">
        <v>92515.463940969348</v>
      </c>
      <c r="AR22" s="117">
        <v>96846.134810121628</v>
      </c>
      <c r="AS22" s="117">
        <v>88722.735508666927</v>
      </c>
      <c r="AV22" s="117">
        <v>88722.185508666938</v>
      </c>
      <c r="AW22" s="117">
        <v>95869.042207733291</v>
      </c>
      <c r="AX22" s="117">
        <v>103044.19214479171</v>
      </c>
      <c r="AY22" s="117">
        <v>110630.60519825647</v>
      </c>
      <c r="AZ22" s="117">
        <v>115367.50375548622</v>
      </c>
      <c r="BA22" s="117">
        <v>118839.39224475439</v>
      </c>
      <c r="BB22" s="117">
        <v>100627.93513552645</v>
      </c>
      <c r="BC22" s="117">
        <v>94716.649403317351</v>
      </c>
      <c r="BD22" s="117">
        <v>99526.281738213103</v>
      </c>
      <c r="BE22" s="117">
        <v>106321.1939270451</v>
      </c>
      <c r="BF22" s="117">
        <v>110463.50472425268</v>
      </c>
      <c r="BG22" s="117">
        <v>116033.3947040741</v>
      </c>
      <c r="BH22" s="117">
        <v>97756.58307555606</v>
      </c>
      <c r="BK22" s="117">
        <v>97756.133075556078</v>
      </c>
      <c r="BL22" s="117">
        <v>104325.78228037884</v>
      </c>
      <c r="BM22" s="117">
        <v>112997.15252257042</v>
      </c>
      <c r="BN22" s="117">
        <v>121006.35550080266</v>
      </c>
      <c r="BO22" s="117">
        <v>126032.50876526462</v>
      </c>
      <c r="BP22" s="117">
        <v>130736.8225975667</v>
      </c>
      <c r="BQ22" s="117">
        <v>102528.41890525859</v>
      </c>
      <c r="BR22" s="117">
        <v>106968.79069750839</v>
      </c>
      <c r="BS22" s="117">
        <v>110514.42166469942</v>
      </c>
      <c r="BT22" s="117">
        <v>116389.44739236313</v>
      </c>
      <c r="BU22" s="117">
        <v>119059.99365253234</v>
      </c>
      <c r="BV22" s="117">
        <v>123604.19477462448</v>
      </c>
      <c r="BW22" s="117">
        <v>96782.726044704104</v>
      </c>
      <c r="BZ22" s="117">
        <v>96783.72604470409</v>
      </c>
      <c r="CA22" s="117">
        <v>104939.28265737166</v>
      </c>
      <c r="CB22" s="117">
        <v>115144.63245247747</v>
      </c>
      <c r="CC22" s="117">
        <v>116131.9606722257</v>
      </c>
      <c r="CD22" s="117">
        <v>119577.1004052865</v>
      </c>
      <c r="CE22" s="117">
        <v>122670.48501346458</v>
      </c>
      <c r="CF22" s="117">
        <v>125166.2500070231</v>
      </c>
      <c r="CG22" s="117">
        <v>129990.36540369014</v>
      </c>
      <c r="CH22" s="117">
        <v>133904.77826379242</v>
      </c>
      <c r="CI22" s="117">
        <v>140151.62437439599</v>
      </c>
      <c r="CJ22" s="117">
        <v>142238.04550087536</v>
      </c>
      <c r="CK22" s="117">
        <v>147172.51312867823</v>
      </c>
      <c r="CL22" s="117">
        <v>130829.66339800613</v>
      </c>
      <c r="CO22" s="117">
        <v>130830.26339800614</v>
      </c>
      <c r="CP22" s="117">
        <v>138639.63948923693</v>
      </c>
      <c r="CQ22" s="117">
        <v>148590.3313563363</v>
      </c>
      <c r="CR22" s="117">
        <v>157932.52454610277</v>
      </c>
      <c r="CS22" s="117">
        <v>163613.40078676827</v>
      </c>
      <c r="CT22" s="117">
        <v>169240.14545022484</v>
      </c>
      <c r="CU22" s="117">
        <v>131384.9422267591</v>
      </c>
      <c r="CV22" s="117">
        <v>135995.63887014083</v>
      </c>
      <c r="CW22" s="117">
        <v>138455.8176128403</v>
      </c>
      <c r="CX22" s="117">
        <v>144357.94975918074</v>
      </c>
      <c r="CY22" s="117">
        <v>147988.98375582075</v>
      </c>
      <c r="CZ22" s="117">
        <v>152494.05002430757</v>
      </c>
      <c r="DA22" s="117">
        <v>102190.16691396106</v>
      </c>
      <c r="DD22" s="117">
        <v>102190.7669139611</v>
      </c>
      <c r="DE22" s="117">
        <v>108428.74660959534</v>
      </c>
      <c r="DF22" s="117">
        <v>116799.75434235868</v>
      </c>
      <c r="DG22" s="117">
        <v>124553.93106558215</v>
      </c>
      <c r="DH22" s="117">
        <v>128638.41334281862</v>
      </c>
      <c r="DI22" s="117">
        <v>132660.3547561923</v>
      </c>
      <c r="DJ22" s="117">
        <v>136289.89344354742</v>
      </c>
      <c r="DK22" s="117">
        <v>141140.20898623546</v>
      </c>
      <c r="DL22" s="117">
        <v>145088.41411667559</v>
      </c>
      <c r="DM22" s="117">
        <v>151392.6520212171</v>
      </c>
      <c r="DN22" s="117">
        <v>155428.06937605186</v>
      </c>
      <c r="DO22" s="117">
        <v>160338.81365321696</v>
      </c>
      <c r="DP22" s="117">
        <v>129716.99628541476</v>
      </c>
    </row>
    <row r="24" spans="1:120">
      <c r="P24" s="126"/>
    </row>
    <row r="25" spans="1:120">
      <c r="A25" s="127" t="s">
        <v>433</v>
      </c>
      <c r="C25" s="124" t="s">
        <v>434</v>
      </c>
      <c r="D25" s="124" t="s">
        <v>435</v>
      </c>
      <c r="E25" s="124" t="s">
        <v>436</v>
      </c>
      <c r="F25" s="124" t="s">
        <v>437</v>
      </c>
      <c r="G25" s="124" t="s">
        <v>438</v>
      </c>
      <c r="H25" s="124" t="s">
        <v>439</v>
      </c>
      <c r="I25" s="124" t="s">
        <v>440</v>
      </c>
      <c r="J25" s="124" t="s">
        <v>441</v>
      </c>
      <c r="K25" s="124" t="s">
        <v>442</v>
      </c>
      <c r="L25" s="124" t="s">
        <v>443</v>
      </c>
      <c r="M25" s="124" t="s">
        <v>444</v>
      </c>
      <c r="N25" s="124" t="s">
        <v>445</v>
      </c>
      <c r="O25" s="126" t="s">
        <v>58</v>
      </c>
      <c r="P25" s="126"/>
      <c r="R25" s="124" t="s">
        <v>434</v>
      </c>
      <c r="S25" s="124" t="s">
        <v>435</v>
      </c>
      <c r="T25" s="124" t="s">
        <v>436</v>
      </c>
      <c r="U25" s="124" t="s">
        <v>437</v>
      </c>
      <c r="V25" s="124" t="s">
        <v>438</v>
      </c>
      <c r="W25" s="124" t="s">
        <v>439</v>
      </c>
      <c r="X25" s="124" t="s">
        <v>440</v>
      </c>
      <c r="Y25" s="124" t="s">
        <v>441</v>
      </c>
      <c r="Z25" s="124" t="s">
        <v>442</v>
      </c>
      <c r="AA25" s="124" t="s">
        <v>443</v>
      </c>
      <c r="AB25" s="124" t="s">
        <v>444</v>
      </c>
      <c r="AC25" s="124" t="s">
        <v>445</v>
      </c>
      <c r="AD25" s="126" t="s">
        <v>58</v>
      </c>
      <c r="AG25" s="124" t="s">
        <v>434</v>
      </c>
      <c r="AH25" s="124" t="s">
        <v>435</v>
      </c>
      <c r="AI25" s="126" t="s">
        <v>436</v>
      </c>
      <c r="AJ25" s="126" t="s">
        <v>437</v>
      </c>
      <c r="AK25" s="126" t="s">
        <v>438</v>
      </c>
      <c r="AL25" s="126" t="s">
        <v>439</v>
      </c>
      <c r="AM25" s="126" t="s">
        <v>440</v>
      </c>
      <c r="AN25" s="126" t="s">
        <v>441</v>
      </c>
      <c r="AO25" s="126" t="s">
        <v>442</v>
      </c>
      <c r="AP25" s="126" t="s">
        <v>443</v>
      </c>
      <c r="AQ25" s="126" t="s">
        <v>444</v>
      </c>
      <c r="AR25" s="126" t="s">
        <v>445</v>
      </c>
      <c r="AS25" s="126" t="s">
        <v>58</v>
      </c>
      <c r="AT25" s="126"/>
      <c r="AU25" s="126"/>
      <c r="AV25" s="126" t="s">
        <v>434</v>
      </c>
      <c r="AW25" s="126" t="s">
        <v>435</v>
      </c>
      <c r="AX25" s="126" t="s">
        <v>436</v>
      </c>
      <c r="AY25" s="126" t="s">
        <v>437</v>
      </c>
      <c r="AZ25" s="126" t="s">
        <v>438</v>
      </c>
      <c r="BA25" s="126" t="s">
        <v>439</v>
      </c>
      <c r="BB25" s="126" t="s">
        <v>440</v>
      </c>
      <c r="BC25" s="126" t="s">
        <v>441</v>
      </c>
      <c r="BD25" s="126" t="s">
        <v>442</v>
      </c>
      <c r="BE25" s="126" t="s">
        <v>443</v>
      </c>
      <c r="BF25" s="126" t="s">
        <v>444</v>
      </c>
      <c r="BG25" s="126" t="s">
        <v>445</v>
      </c>
      <c r="BH25" s="126" t="s">
        <v>58</v>
      </c>
      <c r="BI25" s="126"/>
      <c r="BK25" s="126" t="s">
        <v>434</v>
      </c>
      <c r="BL25" s="126" t="s">
        <v>435</v>
      </c>
      <c r="BM25" s="126" t="s">
        <v>436</v>
      </c>
      <c r="BN25" s="126" t="s">
        <v>437</v>
      </c>
      <c r="BO25" s="126" t="s">
        <v>438</v>
      </c>
      <c r="BP25" s="126" t="s">
        <v>439</v>
      </c>
      <c r="BQ25" s="126" t="s">
        <v>440</v>
      </c>
      <c r="BR25" s="126" t="s">
        <v>441</v>
      </c>
      <c r="BS25" s="126" t="s">
        <v>442</v>
      </c>
      <c r="BT25" s="126" t="s">
        <v>443</v>
      </c>
      <c r="BU25" s="126" t="s">
        <v>444</v>
      </c>
      <c r="BV25" s="126" t="s">
        <v>445</v>
      </c>
      <c r="BW25" s="126" t="s">
        <v>58</v>
      </c>
      <c r="BZ25" s="126" t="s">
        <v>434</v>
      </c>
      <c r="CA25" s="126" t="s">
        <v>435</v>
      </c>
      <c r="CB25" s="126" t="s">
        <v>436</v>
      </c>
      <c r="CC25" s="126" t="s">
        <v>437</v>
      </c>
      <c r="CD25" s="126" t="s">
        <v>438</v>
      </c>
      <c r="CE25" s="126" t="s">
        <v>439</v>
      </c>
      <c r="CF25" s="126" t="s">
        <v>440</v>
      </c>
      <c r="CG25" s="126" t="s">
        <v>441</v>
      </c>
      <c r="CH25" s="126" t="s">
        <v>442</v>
      </c>
      <c r="CI25" s="126" t="s">
        <v>443</v>
      </c>
      <c r="CJ25" s="126" t="s">
        <v>444</v>
      </c>
      <c r="CK25" s="126" t="s">
        <v>445</v>
      </c>
      <c r="CL25" s="126" t="s">
        <v>58</v>
      </c>
      <c r="CO25" s="126" t="s">
        <v>434</v>
      </c>
      <c r="CP25" s="126" t="s">
        <v>435</v>
      </c>
      <c r="CQ25" s="126" t="s">
        <v>436</v>
      </c>
      <c r="CR25" s="126" t="s">
        <v>437</v>
      </c>
      <c r="CS25" s="126" t="s">
        <v>438</v>
      </c>
      <c r="CT25" s="126" t="s">
        <v>439</v>
      </c>
      <c r="CU25" s="126" t="s">
        <v>440</v>
      </c>
      <c r="CV25" s="126" t="s">
        <v>441</v>
      </c>
      <c r="CW25" s="126" t="s">
        <v>442</v>
      </c>
      <c r="CX25" s="126" t="s">
        <v>443</v>
      </c>
      <c r="CY25" s="126" t="s">
        <v>444</v>
      </c>
      <c r="CZ25" s="126" t="s">
        <v>445</v>
      </c>
      <c r="DA25" s="126" t="s">
        <v>58</v>
      </c>
      <c r="DD25" s="126" t="s">
        <v>434</v>
      </c>
      <c r="DE25" s="126" t="s">
        <v>435</v>
      </c>
      <c r="DF25" s="126" t="s">
        <v>436</v>
      </c>
      <c r="DG25" s="126" t="s">
        <v>437</v>
      </c>
      <c r="DH25" s="126" t="s">
        <v>438</v>
      </c>
      <c r="DI25" s="126" t="s">
        <v>439</v>
      </c>
      <c r="DJ25" s="126" t="s">
        <v>440</v>
      </c>
      <c r="DK25" s="126" t="s">
        <v>441</v>
      </c>
      <c r="DL25" s="126" t="s">
        <v>442</v>
      </c>
      <c r="DM25" s="126" t="s">
        <v>443</v>
      </c>
      <c r="DN25" s="126" t="s">
        <v>444</v>
      </c>
      <c r="DO25" s="126" t="s">
        <v>445</v>
      </c>
      <c r="DP25" s="126" t="s">
        <v>58</v>
      </c>
    </row>
    <row r="27" spans="1:120">
      <c r="A27" s="117" t="s">
        <v>425</v>
      </c>
      <c r="C27" s="117">
        <v>490</v>
      </c>
      <c r="D27" s="117">
        <v>3</v>
      </c>
      <c r="E27" s="117">
        <v>350</v>
      </c>
      <c r="F27" s="117">
        <v>93</v>
      </c>
      <c r="G27" s="117">
        <v>704</v>
      </c>
      <c r="H27" s="117">
        <v>126</v>
      </c>
      <c r="I27" s="117">
        <v>13</v>
      </c>
      <c r="J27" s="117">
        <v>1304</v>
      </c>
      <c r="K27" s="117">
        <v>43</v>
      </c>
      <c r="L27" s="117">
        <v>179</v>
      </c>
      <c r="M27" s="117">
        <v>1248</v>
      </c>
      <c r="N27" s="117">
        <v>393</v>
      </c>
      <c r="O27" s="117">
        <v>4946</v>
      </c>
      <c r="R27" s="117">
        <v>65</v>
      </c>
      <c r="S27" s="117">
        <v>340</v>
      </c>
      <c r="T27" s="117">
        <v>210</v>
      </c>
      <c r="U27" s="117">
        <v>525</v>
      </c>
      <c r="V27" s="117">
        <v>1106</v>
      </c>
      <c r="W27" s="117">
        <v>175</v>
      </c>
      <c r="X27" s="117">
        <v>253</v>
      </c>
      <c r="Y27" s="117">
        <v>722</v>
      </c>
      <c r="Z27" s="117">
        <v>974</v>
      </c>
      <c r="AA27" s="117">
        <v>167</v>
      </c>
      <c r="AB27" s="117">
        <v>352</v>
      </c>
      <c r="AC27" s="117">
        <v>1383</v>
      </c>
      <c r="AD27" s="117">
        <v>6272</v>
      </c>
      <c r="AG27" s="117">
        <v>-264</v>
      </c>
      <c r="AH27" s="117">
        <v>464</v>
      </c>
      <c r="AI27" s="117">
        <v>417</v>
      </c>
      <c r="AJ27" s="117">
        <v>417</v>
      </c>
      <c r="AK27" s="117">
        <v>417</v>
      </c>
      <c r="AL27" s="117">
        <v>417</v>
      </c>
      <c r="AM27" s="117">
        <v>417</v>
      </c>
      <c r="AN27" s="117">
        <v>417</v>
      </c>
      <c r="AO27" s="117">
        <v>417</v>
      </c>
      <c r="AP27" s="117">
        <v>425</v>
      </c>
      <c r="AQ27" s="117">
        <v>425</v>
      </c>
      <c r="AR27" s="117">
        <v>418</v>
      </c>
      <c r="AS27" s="117">
        <v>4387</v>
      </c>
      <c r="AV27" s="117">
        <v>340</v>
      </c>
      <c r="AW27" s="117">
        <v>340</v>
      </c>
      <c r="AX27" s="117">
        <v>340</v>
      </c>
      <c r="AY27" s="117">
        <v>340</v>
      </c>
      <c r="AZ27" s="117">
        <v>340</v>
      </c>
      <c r="BA27" s="117">
        <v>339</v>
      </c>
      <c r="BB27" s="117">
        <v>630</v>
      </c>
      <c r="BC27" s="117">
        <v>630</v>
      </c>
      <c r="BD27" s="117">
        <v>630</v>
      </c>
      <c r="BE27" s="117">
        <v>643</v>
      </c>
      <c r="BF27" s="117">
        <v>643</v>
      </c>
      <c r="BG27" s="117">
        <v>643</v>
      </c>
      <c r="BH27" s="117">
        <v>5858</v>
      </c>
      <c r="BK27" s="117">
        <v>285</v>
      </c>
      <c r="BL27" s="117">
        <v>285</v>
      </c>
      <c r="BM27" s="117">
        <v>284</v>
      </c>
      <c r="BN27" s="117">
        <v>285</v>
      </c>
      <c r="BO27" s="117">
        <v>285</v>
      </c>
      <c r="BP27" s="117">
        <v>284</v>
      </c>
      <c r="BQ27" s="117">
        <v>583</v>
      </c>
      <c r="BR27" s="117">
        <v>583</v>
      </c>
      <c r="BS27" s="117">
        <v>583</v>
      </c>
      <c r="BT27" s="117">
        <v>583</v>
      </c>
      <c r="BU27" s="117">
        <v>583</v>
      </c>
      <c r="BV27" s="117">
        <v>579</v>
      </c>
      <c r="BW27" s="117">
        <v>5202</v>
      </c>
      <c r="BZ27" s="117">
        <v>299</v>
      </c>
      <c r="CA27" s="117">
        <v>299</v>
      </c>
      <c r="CB27" s="117">
        <v>299</v>
      </c>
      <c r="CC27" s="117">
        <v>299</v>
      </c>
      <c r="CD27" s="117">
        <v>299</v>
      </c>
      <c r="CE27" s="117">
        <v>295</v>
      </c>
      <c r="CF27" s="117">
        <v>299</v>
      </c>
      <c r="CG27" s="117">
        <v>299</v>
      </c>
      <c r="CH27" s="117">
        <v>299</v>
      </c>
      <c r="CI27" s="117">
        <v>329</v>
      </c>
      <c r="CJ27" s="117">
        <v>329</v>
      </c>
      <c r="CK27" s="117">
        <v>325</v>
      </c>
      <c r="CL27" s="117">
        <v>3670</v>
      </c>
      <c r="CO27" s="117">
        <v>544</v>
      </c>
      <c r="CP27" s="117">
        <v>544</v>
      </c>
      <c r="CQ27" s="117">
        <v>544</v>
      </c>
      <c r="CR27" s="117">
        <v>544</v>
      </c>
      <c r="CS27" s="117">
        <v>544</v>
      </c>
      <c r="CT27" s="117">
        <v>538</v>
      </c>
      <c r="CU27" s="117">
        <v>544</v>
      </c>
      <c r="CV27" s="117">
        <v>540</v>
      </c>
      <c r="CW27" s="117">
        <v>391</v>
      </c>
      <c r="CX27" s="117">
        <v>391</v>
      </c>
      <c r="CY27" s="117">
        <v>392</v>
      </c>
      <c r="CZ27" s="117">
        <v>224</v>
      </c>
      <c r="DA27" s="117">
        <v>5740</v>
      </c>
      <c r="DD27" s="117">
        <v>288</v>
      </c>
      <c r="DE27" s="117">
        <v>288</v>
      </c>
      <c r="DF27" s="117">
        <v>288</v>
      </c>
      <c r="DG27" s="117">
        <v>288</v>
      </c>
      <c r="DH27" s="117">
        <v>288</v>
      </c>
      <c r="DI27" s="117">
        <v>288</v>
      </c>
      <c r="DJ27" s="117">
        <v>288</v>
      </c>
      <c r="DK27" s="117">
        <v>288</v>
      </c>
      <c r="DL27" s="117">
        <v>288</v>
      </c>
      <c r="DM27" s="117">
        <v>288</v>
      </c>
      <c r="DN27" s="117">
        <v>288</v>
      </c>
      <c r="DO27" s="117">
        <v>289</v>
      </c>
      <c r="DP27" s="117">
        <v>3457</v>
      </c>
    </row>
    <row r="28" spans="1:120">
      <c r="A28" s="117" t="s">
        <v>426</v>
      </c>
      <c r="C28" s="117">
        <v>0</v>
      </c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7</v>
      </c>
      <c r="W28" s="117">
        <v>356</v>
      </c>
      <c r="X28" s="117">
        <v>-140</v>
      </c>
      <c r="Y28" s="117">
        <v>8</v>
      </c>
      <c r="Z28" s="117">
        <v>3</v>
      </c>
      <c r="AA28" s="117">
        <v>0</v>
      </c>
      <c r="AB28" s="117">
        <v>0</v>
      </c>
      <c r="AC28" s="117">
        <v>0</v>
      </c>
      <c r="AD28" s="117">
        <v>234</v>
      </c>
      <c r="AG28" s="117">
        <v>0</v>
      </c>
      <c r="AH28" s="117">
        <v>1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  <c r="AS28" s="117">
        <v>1</v>
      </c>
      <c r="AV28" s="117">
        <v>0</v>
      </c>
      <c r="AW28" s="117">
        <v>0</v>
      </c>
      <c r="AX28" s="117">
        <v>0</v>
      </c>
      <c r="AY28" s="117">
        <v>0</v>
      </c>
      <c r="AZ28" s="117">
        <v>0</v>
      </c>
      <c r="BA28" s="117">
        <v>0</v>
      </c>
      <c r="BB28" s="117">
        <v>0</v>
      </c>
      <c r="BC28" s="117">
        <v>0</v>
      </c>
      <c r="BD28" s="117">
        <v>0</v>
      </c>
      <c r="BE28" s="117">
        <v>0</v>
      </c>
      <c r="BF28" s="117">
        <v>0</v>
      </c>
      <c r="BG28" s="117">
        <v>0</v>
      </c>
      <c r="BH28" s="117">
        <v>0</v>
      </c>
      <c r="BK28" s="117">
        <v>0</v>
      </c>
      <c r="BL28" s="117">
        <v>0</v>
      </c>
      <c r="BM28" s="117">
        <v>0</v>
      </c>
      <c r="BN28" s="117">
        <v>0</v>
      </c>
      <c r="BO28" s="117">
        <v>0</v>
      </c>
      <c r="BP28" s="117">
        <v>0</v>
      </c>
      <c r="BQ28" s="117">
        <v>0</v>
      </c>
      <c r="BR28" s="117">
        <v>0</v>
      </c>
      <c r="BS28" s="117">
        <v>0</v>
      </c>
      <c r="BT28" s="117">
        <v>0</v>
      </c>
      <c r="BU28" s="117">
        <v>0</v>
      </c>
      <c r="BV28" s="117">
        <v>0</v>
      </c>
      <c r="BW28" s="117">
        <v>0</v>
      </c>
      <c r="BZ28" s="117">
        <v>0</v>
      </c>
      <c r="CA28" s="117">
        <v>0</v>
      </c>
      <c r="CB28" s="117">
        <v>0</v>
      </c>
      <c r="CC28" s="117">
        <v>0</v>
      </c>
      <c r="CD28" s="117">
        <v>0</v>
      </c>
      <c r="CE28" s="117">
        <v>0</v>
      </c>
      <c r="CF28" s="117">
        <v>0</v>
      </c>
      <c r="CG28" s="117">
        <v>0</v>
      </c>
      <c r="CH28" s="117">
        <v>0</v>
      </c>
      <c r="CI28" s="117">
        <v>0</v>
      </c>
      <c r="CJ28" s="117">
        <v>0</v>
      </c>
      <c r="CK28" s="117">
        <v>0</v>
      </c>
      <c r="CL28" s="117">
        <v>0</v>
      </c>
      <c r="CO28" s="117">
        <v>0</v>
      </c>
      <c r="CP28" s="117">
        <v>0</v>
      </c>
      <c r="CQ28" s="117">
        <v>0</v>
      </c>
      <c r="CR28" s="117">
        <v>0</v>
      </c>
      <c r="CS28" s="117">
        <v>0</v>
      </c>
      <c r="CT28" s="117">
        <v>0</v>
      </c>
      <c r="CU28" s="117">
        <v>0</v>
      </c>
      <c r="CV28" s="117">
        <v>0</v>
      </c>
      <c r="CW28" s="117">
        <v>0</v>
      </c>
      <c r="CX28" s="117">
        <v>0</v>
      </c>
      <c r="CY28" s="117">
        <v>0</v>
      </c>
      <c r="CZ28" s="117">
        <v>0</v>
      </c>
      <c r="DA28" s="117">
        <v>0</v>
      </c>
      <c r="DD28" s="117">
        <v>0</v>
      </c>
      <c r="DE28" s="117">
        <v>0</v>
      </c>
      <c r="DF28" s="117">
        <v>0</v>
      </c>
      <c r="DG28" s="117">
        <v>0</v>
      </c>
      <c r="DH28" s="117">
        <v>0</v>
      </c>
      <c r="DI28" s="117">
        <v>0</v>
      </c>
      <c r="DJ28" s="117">
        <v>0</v>
      </c>
      <c r="DK28" s="117">
        <v>0</v>
      </c>
      <c r="DL28" s="117">
        <v>0</v>
      </c>
      <c r="DM28" s="117">
        <v>0</v>
      </c>
      <c r="DN28" s="117">
        <v>0</v>
      </c>
      <c r="DO28" s="117">
        <v>0</v>
      </c>
      <c r="DP28" s="117">
        <v>0</v>
      </c>
    </row>
    <row r="29" spans="1:120">
      <c r="A29" s="117" t="s">
        <v>19</v>
      </c>
      <c r="C29" s="117">
        <v>2284</v>
      </c>
      <c r="D29" s="117">
        <v>987</v>
      </c>
      <c r="E29" s="117">
        <v>203</v>
      </c>
      <c r="F29" s="117">
        <v>981</v>
      </c>
      <c r="G29" s="117">
        <v>1059</v>
      </c>
      <c r="H29" s="117">
        <v>1142</v>
      </c>
      <c r="I29" s="117">
        <v>1027</v>
      </c>
      <c r="J29" s="117">
        <v>1017</v>
      </c>
      <c r="K29" s="117">
        <v>2778</v>
      </c>
      <c r="L29" s="117">
        <v>1139</v>
      </c>
      <c r="M29" s="117">
        <v>1465</v>
      </c>
      <c r="N29" s="117">
        <v>2513</v>
      </c>
      <c r="O29" s="117">
        <v>16595</v>
      </c>
      <c r="R29" s="117">
        <v>1473</v>
      </c>
      <c r="S29" s="117">
        <v>3767</v>
      </c>
      <c r="T29" s="117">
        <v>1366</v>
      </c>
      <c r="U29" s="117">
        <v>1058</v>
      </c>
      <c r="V29" s="117">
        <v>1094</v>
      </c>
      <c r="W29" s="117">
        <v>1790</v>
      </c>
      <c r="X29" s="117">
        <v>923</v>
      </c>
      <c r="Y29" s="117">
        <v>2302</v>
      </c>
      <c r="Z29" s="117">
        <v>2487</v>
      </c>
      <c r="AA29" s="117">
        <v>2756</v>
      </c>
      <c r="AB29" s="117">
        <v>1328</v>
      </c>
      <c r="AC29" s="117">
        <v>1602</v>
      </c>
      <c r="AD29" s="117">
        <v>21946</v>
      </c>
      <c r="AG29" s="117">
        <v>1494</v>
      </c>
      <c r="AH29" s="117">
        <v>3245</v>
      </c>
      <c r="AI29" s="117">
        <v>3652.6</v>
      </c>
      <c r="AJ29" s="117">
        <v>3474.6</v>
      </c>
      <c r="AK29" s="117">
        <v>3474.6</v>
      </c>
      <c r="AL29" s="117">
        <v>3474.6</v>
      </c>
      <c r="AM29" s="117">
        <v>2277.6000000000004</v>
      </c>
      <c r="AN29" s="117">
        <v>2277.6000000000004</v>
      </c>
      <c r="AO29" s="117">
        <v>2277.6000000000004</v>
      </c>
      <c r="AP29" s="117">
        <v>1269.5999999999999</v>
      </c>
      <c r="AQ29" s="117">
        <v>1269.5999999999999</v>
      </c>
      <c r="AR29" s="117">
        <v>1264.5999999999999</v>
      </c>
      <c r="AS29" s="117">
        <v>29451.999999999993</v>
      </c>
      <c r="AV29" s="117">
        <v>2153</v>
      </c>
      <c r="AW29" s="117">
        <v>2153</v>
      </c>
      <c r="AX29" s="117">
        <v>2153</v>
      </c>
      <c r="AY29" s="117">
        <v>2153</v>
      </c>
      <c r="AZ29" s="117">
        <v>2153</v>
      </c>
      <c r="BA29" s="117">
        <v>2155</v>
      </c>
      <c r="BB29" s="117">
        <v>2366</v>
      </c>
      <c r="BC29" s="117">
        <v>2366</v>
      </c>
      <c r="BD29" s="117">
        <v>2366</v>
      </c>
      <c r="BE29" s="117">
        <v>2366</v>
      </c>
      <c r="BF29" s="117">
        <v>2366</v>
      </c>
      <c r="BG29" s="117">
        <v>2369</v>
      </c>
      <c r="BH29" s="117">
        <v>27119</v>
      </c>
      <c r="BK29" s="117">
        <v>2574</v>
      </c>
      <c r="BL29" s="117">
        <v>2574</v>
      </c>
      <c r="BM29" s="117">
        <v>2574</v>
      </c>
      <c r="BN29" s="117">
        <v>2574</v>
      </c>
      <c r="BO29" s="117">
        <v>2574</v>
      </c>
      <c r="BP29" s="117">
        <v>2574</v>
      </c>
      <c r="BQ29" s="117">
        <v>2236</v>
      </c>
      <c r="BR29" s="117">
        <v>1926</v>
      </c>
      <c r="BS29" s="117">
        <v>1926</v>
      </c>
      <c r="BT29" s="117">
        <v>1926</v>
      </c>
      <c r="BU29" s="117">
        <v>1926</v>
      </c>
      <c r="BV29" s="117">
        <v>1928</v>
      </c>
      <c r="BW29" s="117">
        <v>27312</v>
      </c>
      <c r="BZ29" s="117">
        <v>4348</v>
      </c>
      <c r="CA29" s="117">
        <v>4348</v>
      </c>
      <c r="CB29" s="117">
        <v>4348</v>
      </c>
      <c r="CC29" s="117">
        <v>2282</v>
      </c>
      <c r="CD29" s="117">
        <v>2282</v>
      </c>
      <c r="CE29" s="117">
        <v>2276</v>
      </c>
      <c r="CF29" s="117">
        <v>2282</v>
      </c>
      <c r="CG29" s="117">
        <v>2282</v>
      </c>
      <c r="CH29" s="117">
        <v>2282</v>
      </c>
      <c r="CI29" s="117">
        <v>2282</v>
      </c>
      <c r="CJ29" s="117">
        <v>2282</v>
      </c>
      <c r="CK29" s="117">
        <v>2273</v>
      </c>
      <c r="CL29" s="117">
        <v>33567</v>
      </c>
      <c r="CO29" s="117">
        <v>3312</v>
      </c>
      <c r="CP29" s="117">
        <v>3312</v>
      </c>
      <c r="CQ29" s="117">
        <v>3312</v>
      </c>
      <c r="CR29" s="117">
        <v>3312</v>
      </c>
      <c r="CS29" s="117">
        <v>3312</v>
      </c>
      <c r="CT29" s="117">
        <v>3312</v>
      </c>
      <c r="CU29" s="117">
        <v>1849</v>
      </c>
      <c r="CV29" s="117">
        <v>1849</v>
      </c>
      <c r="CW29" s="117">
        <v>1849</v>
      </c>
      <c r="CX29" s="117">
        <v>1849</v>
      </c>
      <c r="CY29" s="117">
        <v>1849</v>
      </c>
      <c r="CZ29" s="117">
        <v>1852</v>
      </c>
      <c r="DA29" s="117">
        <v>30969</v>
      </c>
      <c r="DD29" s="117">
        <v>2320</v>
      </c>
      <c r="DE29" s="117">
        <v>2320</v>
      </c>
      <c r="DF29" s="117">
        <v>2320</v>
      </c>
      <c r="DG29" s="117">
        <v>2320</v>
      </c>
      <c r="DH29" s="117">
        <v>2320</v>
      </c>
      <c r="DI29" s="117">
        <v>2319</v>
      </c>
      <c r="DJ29" s="117">
        <v>2320</v>
      </c>
      <c r="DK29" s="117">
        <v>2320</v>
      </c>
      <c r="DL29" s="117">
        <v>2320</v>
      </c>
      <c r="DM29" s="117">
        <v>2320</v>
      </c>
      <c r="DN29" s="117">
        <v>2320</v>
      </c>
      <c r="DO29" s="117">
        <v>2322</v>
      </c>
      <c r="DP29" s="117">
        <v>27841</v>
      </c>
    </row>
    <row r="30" spans="1:120">
      <c r="A30" s="117" t="s">
        <v>23</v>
      </c>
      <c r="C30" s="117">
        <v>1708</v>
      </c>
      <c r="D30" s="117">
        <v>424</v>
      </c>
      <c r="E30" s="117">
        <v>1538</v>
      </c>
      <c r="F30" s="117">
        <v>1179</v>
      </c>
      <c r="G30" s="117">
        <v>1368</v>
      </c>
      <c r="H30" s="117">
        <v>1938</v>
      </c>
      <c r="I30" s="117">
        <v>1814</v>
      </c>
      <c r="J30" s="117">
        <v>470</v>
      </c>
      <c r="K30" s="117">
        <v>1375</v>
      </c>
      <c r="L30" s="117">
        <v>2792</v>
      </c>
      <c r="M30" s="117">
        <v>1526</v>
      </c>
      <c r="N30" s="117">
        <v>-2993</v>
      </c>
      <c r="O30" s="117">
        <v>13139</v>
      </c>
      <c r="R30" s="117">
        <v>4400</v>
      </c>
      <c r="S30" s="117">
        <v>865</v>
      </c>
      <c r="T30" s="117">
        <v>1422</v>
      </c>
      <c r="U30" s="117">
        <v>733</v>
      </c>
      <c r="V30" s="117">
        <v>-29</v>
      </c>
      <c r="W30" s="117">
        <v>-3139</v>
      </c>
      <c r="X30" s="117">
        <v>844</v>
      </c>
      <c r="Y30" s="117">
        <v>1006</v>
      </c>
      <c r="Z30" s="117">
        <v>692</v>
      </c>
      <c r="AA30" s="117">
        <v>3728</v>
      </c>
      <c r="AB30" s="117">
        <v>1841</v>
      </c>
      <c r="AC30" s="117">
        <v>1398</v>
      </c>
      <c r="AD30" s="117">
        <v>13761</v>
      </c>
      <c r="AG30" s="117">
        <v>2140</v>
      </c>
      <c r="AH30" s="117">
        <v>1491</v>
      </c>
      <c r="AI30" s="117">
        <v>1500</v>
      </c>
      <c r="AJ30" s="117">
        <v>1500</v>
      </c>
      <c r="AK30" s="117">
        <v>1500</v>
      </c>
      <c r="AL30" s="117">
        <v>1502</v>
      </c>
      <c r="AM30" s="117">
        <v>2758</v>
      </c>
      <c r="AN30" s="117">
        <v>2758</v>
      </c>
      <c r="AO30" s="117">
        <v>2758</v>
      </c>
      <c r="AP30" s="117">
        <v>2758</v>
      </c>
      <c r="AQ30" s="117">
        <v>2758</v>
      </c>
      <c r="AR30" s="117">
        <v>2761</v>
      </c>
      <c r="AS30" s="117">
        <v>26184</v>
      </c>
      <c r="AV30" s="117">
        <v>2438</v>
      </c>
      <c r="AW30" s="117">
        <v>2438</v>
      </c>
      <c r="AX30" s="117">
        <v>2438</v>
      </c>
      <c r="AY30" s="117">
        <v>2438</v>
      </c>
      <c r="AZ30" s="117">
        <v>2438</v>
      </c>
      <c r="BA30" s="117">
        <v>2438</v>
      </c>
      <c r="BB30" s="117">
        <v>1861</v>
      </c>
      <c r="BC30" s="117">
        <v>1861</v>
      </c>
      <c r="BD30" s="117">
        <v>1861</v>
      </c>
      <c r="BE30" s="117">
        <v>1861</v>
      </c>
      <c r="BF30" s="117">
        <v>1861</v>
      </c>
      <c r="BG30" s="117">
        <v>1866</v>
      </c>
      <c r="BH30" s="117">
        <v>25799</v>
      </c>
      <c r="BK30" s="117">
        <v>1601</v>
      </c>
      <c r="BL30" s="117">
        <v>1601</v>
      </c>
      <c r="BM30" s="117">
        <v>1601</v>
      </c>
      <c r="BN30" s="117">
        <v>1617</v>
      </c>
      <c r="BO30" s="117">
        <v>1617</v>
      </c>
      <c r="BP30" s="117">
        <v>1609</v>
      </c>
      <c r="BQ30" s="117">
        <v>2452</v>
      </c>
      <c r="BR30" s="117">
        <v>2454</v>
      </c>
      <c r="BS30" s="117">
        <v>2454</v>
      </c>
      <c r="BT30" s="117">
        <v>2454</v>
      </c>
      <c r="BU30" s="117">
        <v>2454</v>
      </c>
      <c r="BV30" s="117">
        <v>2449</v>
      </c>
      <c r="BW30" s="117">
        <v>24363</v>
      </c>
      <c r="BZ30" s="117">
        <v>2337</v>
      </c>
      <c r="CA30" s="117">
        <v>2337</v>
      </c>
      <c r="CB30" s="117">
        <v>2337</v>
      </c>
      <c r="CC30" s="117">
        <v>2337</v>
      </c>
      <c r="CD30" s="117">
        <v>2337</v>
      </c>
      <c r="CE30" s="117">
        <v>2339</v>
      </c>
      <c r="CF30" s="117">
        <v>2525</v>
      </c>
      <c r="CG30" s="117">
        <v>2525</v>
      </c>
      <c r="CH30" s="117">
        <v>2525</v>
      </c>
      <c r="CI30" s="117">
        <v>2558</v>
      </c>
      <c r="CJ30" s="117">
        <v>2558</v>
      </c>
      <c r="CK30" s="117">
        <v>2562</v>
      </c>
      <c r="CL30" s="117">
        <v>29277</v>
      </c>
      <c r="CO30" s="117">
        <v>2546</v>
      </c>
      <c r="CP30" s="117">
        <v>2546</v>
      </c>
      <c r="CQ30" s="117">
        <v>2546</v>
      </c>
      <c r="CR30" s="117">
        <v>2546</v>
      </c>
      <c r="CS30" s="117">
        <v>2546</v>
      </c>
      <c r="CT30" s="117">
        <v>2544</v>
      </c>
      <c r="CU30" s="117">
        <v>2378</v>
      </c>
      <c r="CV30" s="117">
        <v>2378</v>
      </c>
      <c r="CW30" s="117">
        <v>2378</v>
      </c>
      <c r="CX30" s="117">
        <v>2378</v>
      </c>
      <c r="CY30" s="117">
        <v>2378</v>
      </c>
      <c r="CZ30" s="117">
        <v>2377</v>
      </c>
      <c r="DA30" s="117">
        <v>29541</v>
      </c>
      <c r="DD30" s="117">
        <v>2301</v>
      </c>
      <c r="DE30" s="117">
        <v>2301</v>
      </c>
      <c r="DF30" s="117">
        <v>2301</v>
      </c>
      <c r="DG30" s="117">
        <v>2301</v>
      </c>
      <c r="DH30" s="117">
        <v>2301</v>
      </c>
      <c r="DI30" s="117">
        <v>2310</v>
      </c>
      <c r="DJ30" s="117">
        <v>2301</v>
      </c>
      <c r="DK30" s="117">
        <v>2301</v>
      </c>
      <c r="DL30" s="117">
        <v>2301</v>
      </c>
      <c r="DM30" s="117">
        <v>2301</v>
      </c>
      <c r="DN30" s="117">
        <v>2301</v>
      </c>
      <c r="DO30" s="117">
        <v>2308</v>
      </c>
      <c r="DP30" s="117">
        <v>27628</v>
      </c>
    </row>
    <row r="31" spans="1:120">
      <c r="A31" s="117" t="s">
        <v>427</v>
      </c>
      <c r="C31" s="117">
        <v>574</v>
      </c>
      <c r="D31" s="117">
        <v>811</v>
      </c>
      <c r="E31" s="117">
        <v>887</v>
      </c>
      <c r="F31" s="117">
        <v>784</v>
      </c>
      <c r="G31" s="117">
        <v>993</v>
      </c>
      <c r="H31" s="117">
        <v>894</v>
      </c>
      <c r="I31" s="117">
        <v>1210</v>
      </c>
      <c r="J31" s="117">
        <v>1571</v>
      </c>
      <c r="K31" s="117">
        <v>2058</v>
      </c>
      <c r="L31" s="117">
        <v>1433</v>
      </c>
      <c r="M31" s="117">
        <v>1877</v>
      </c>
      <c r="N31" s="117">
        <v>1257</v>
      </c>
      <c r="O31" s="117">
        <v>14349</v>
      </c>
      <c r="R31" s="117">
        <v>930</v>
      </c>
      <c r="S31" s="117">
        <v>893</v>
      </c>
      <c r="T31" s="117">
        <v>925</v>
      </c>
      <c r="U31" s="117">
        <v>906</v>
      </c>
      <c r="V31" s="117">
        <v>1781</v>
      </c>
      <c r="W31" s="117">
        <v>1284</v>
      </c>
      <c r="X31" s="117">
        <v>1810</v>
      </c>
      <c r="Y31" s="117">
        <v>1533</v>
      </c>
      <c r="Z31" s="117">
        <v>-984</v>
      </c>
      <c r="AA31" s="117">
        <v>1068</v>
      </c>
      <c r="AB31" s="117">
        <v>1337</v>
      </c>
      <c r="AC31" s="117">
        <v>2982</v>
      </c>
      <c r="AD31" s="117">
        <v>14465</v>
      </c>
      <c r="AG31" s="117">
        <v>-674</v>
      </c>
      <c r="AH31" s="117">
        <v>916</v>
      </c>
      <c r="AI31" s="117">
        <v>1187</v>
      </c>
      <c r="AJ31" s="117">
        <v>1187</v>
      </c>
      <c r="AK31" s="117">
        <v>1187</v>
      </c>
      <c r="AL31" s="117">
        <v>1187</v>
      </c>
      <c r="AM31" s="117">
        <v>1273</v>
      </c>
      <c r="AN31" s="117">
        <v>1273</v>
      </c>
      <c r="AO31" s="117">
        <v>1273</v>
      </c>
      <c r="AP31" s="117">
        <v>1273</v>
      </c>
      <c r="AQ31" s="117">
        <v>1273</v>
      </c>
      <c r="AR31" s="117">
        <v>1280</v>
      </c>
      <c r="AS31" s="117">
        <v>12635</v>
      </c>
      <c r="AV31" s="117">
        <v>1150</v>
      </c>
      <c r="AW31" s="117">
        <v>1150</v>
      </c>
      <c r="AX31" s="117">
        <v>1150</v>
      </c>
      <c r="AY31" s="117">
        <v>1150</v>
      </c>
      <c r="AZ31" s="117">
        <v>1150</v>
      </c>
      <c r="BA31" s="117">
        <v>1152</v>
      </c>
      <c r="BB31" s="117">
        <v>1244</v>
      </c>
      <c r="BC31" s="117">
        <v>1244</v>
      </c>
      <c r="BD31" s="117">
        <v>1244</v>
      </c>
      <c r="BE31" s="117">
        <v>1244</v>
      </c>
      <c r="BF31" s="117">
        <v>1244</v>
      </c>
      <c r="BG31" s="117">
        <v>1247</v>
      </c>
      <c r="BH31" s="117">
        <v>14369</v>
      </c>
      <c r="BK31" s="117">
        <v>1273</v>
      </c>
      <c r="BL31" s="117">
        <v>1273</v>
      </c>
      <c r="BM31" s="117">
        <v>1273</v>
      </c>
      <c r="BN31" s="117">
        <v>1273</v>
      </c>
      <c r="BO31" s="117">
        <v>1273</v>
      </c>
      <c r="BP31" s="117">
        <v>1277</v>
      </c>
      <c r="BQ31" s="117">
        <v>1244</v>
      </c>
      <c r="BR31" s="117">
        <v>1244</v>
      </c>
      <c r="BS31" s="117">
        <v>1244</v>
      </c>
      <c r="BT31" s="117">
        <v>1244</v>
      </c>
      <c r="BU31" s="117">
        <v>1244</v>
      </c>
      <c r="BV31" s="117">
        <v>1250</v>
      </c>
      <c r="BW31" s="117">
        <v>15112</v>
      </c>
      <c r="BZ31" s="117">
        <v>1351</v>
      </c>
      <c r="CA31" s="117">
        <v>1351</v>
      </c>
      <c r="CB31" s="117">
        <v>1351</v>
      </c>
      <c r="CC31" s="117">
        <v>1351</v>
      </c>
      <c r="CD31" s="117">
        <v>1351</v>
      </c>
      <c r="CE31" s="117">
        <v>1352</v>
      </c>
      <c r="CF31" s="117">
        <v>1292</v>
      </c>
      <c r="CG31" s="117">
        <v>1292</v>
      </c>
      <c r="CH31" s="117">
        <v>1292</v>
      </c>
      <c r="CI31" s="117">
        <v>1292</v>
      </c>
      <c r="CJ31" s="117">
        <v>1292</v>
      </c>
      <c r="CK31" s="117">
        <v>1294</v>
      </c>
      <c r="CL31" s="117">
        <v>15861</v>
      </c>
      <c r="CO31" s="117">
        <v>1388</v>
      </c>
      <c r="CP31" s="117">
        <v>1388</v>
      </c>
      <c r="CQ31" s="117">
        <v>1388</v>
      </c>
      <c r="CR31" s="117">
        <v>1388</v>
      </c>
      <c r="CS31" s="117">
        <v>1388</v>
      </c>
      <c r="CT31" s="117">
        <v>1384</v>
      </c>
      <c r="CU31" s="117">
        <v>1388</v>
      </c>
      <c r="CV31" s="117">
        <v>1388</v>
      </c>
      <c r="CW31" s="117">
        <v>1388</v>
      </c>
      <c r="CX31" s="117">
        <v>1388</v>
      </c>
      <c r="CY31" s="117">
        <v>1388</v>
      </c>
      <c r="CZ31" s="117">
        <v>1383</v>
      </c>
      <c r="DA31" s="117">
        <v>16647</v>
      </c>
      <c r="DD31" s="117">
        <v>1455</v>
      </c>
      <c r="DE31" s="117">
        <v>1455</v>
      </c>
      <c r="DF31" s="117">
        <v>1455</v>
      </c>
      <c r="DG31" s="117">
        <v>1455</v>
      </c>
      <c r="DH31" s="117">
        <v>1455</v>
      </c>
      <c r="DI31" s="117">
        <v>1453</v>
      </c>
      <c r="DJ31" s="117">
        <v>1455</v>
      </c>
      <c r="DK31" s="117">
        <v>1455</v>
      </c>
      <c r="DL31" s="117">
        <v>1455</v>
      </c>
      <c r="DM31" s="117">
        <v>1455</v>
      </c>
      <c r="DN31" s="117">
        <v>1455</v>
      </c>
      <c r="DO31" s="117">
        <v>1452</v>
      </c>
      <c r="DP31" s="117">
        <v>17455</v>
      </c>
    </row>
    <row r="32" spans="1:120">
      <c r="A32" s="117" t="s">
        <v>428</v>
      </c>
      <c r="C32" s="117">
        <v>2334</v>
      </c>
      <c r="D32" s="117">
        <v>3509</v>
      </c>
      <c r="E32" s="117">
        <v>4040</v>
      </c>
      <c r="F32" s="117">
        <v>3443</v>
      </c>
      <c r="G32" s="117">
        <v>3747</v>
      </c>
      <c r="H32" s="117">
        <v>4362</v>
      </c>
      <c r="I32" s="117">
        <v>3390</v>
      </c>
      <c r="J32" s="117">
        <v>3313</v>
      </c>
      <c r="K32" s="117">
        <v>2746</v>
      </c>
      <c r="L32" s="117">
        <v>2531</v>
      </c>
      <c r="M32" s="117">
        <v>3318</v>
      </c>
      <c r="N32" s="117">
        <v>2919</v>
      </c>
      <c r="O32" s="117">
        <v>39652</v>
      </c>
      <c r="R32" s="117">
        <v>2348</v>
      </c>
      <c r="S32" s="117">
        <v>4226</v>
      </c>
      <c r="T32" s="117">
        <v>3295</v>
      </c>
      <c r="U32" s="117">
        <v>4080</v>
      </c>
      <c r="V32" s="117">
        <v>4794</v>
      </c>
      <c r="W32" s="117">
        <v>3653</v>
      </c>
      <c r="X32" s="117">
        <v>3980</v>
      </c>
      <c r="Y32" s="117">
        <v>3688</v>
      </c>
      <c r="Z32" s="117">
        <v>2822</v>
      </c>
      <c r="AA32" s="117">
        <v>3907</v>
      </c>
      <c r="AB32" s="117">
        <v>2192</v>
      </c>
      <c r="AC32" s="117">
        <v>4286</v>
      </c>
      <c r="AD32" s="117">
        <v>43271</v>
      </c>
      <c r="AG32" s="117">
        <v>2971</v>
      </c>
      <c r="AH32" s="117">
        <v>4446</v>
      </c>
      <c r="AI32" s="117">
        <v>5514</v>
      </c>
      <c r="AJ32" s="117">
        <v>5664.666666666667</v>
      </c>
      <c r="AK32" s="117">
        <v>5664.666666666667</v>
      </c>
      <c r="AL32" s="117">
        <v>5074.666666666667</v>
      </c>
      <c r="AM32" s="117">
        <v>4202.3333333333339</v>
      </c>
      <c r="AN32" s="117">
        <v>3942.3333333333335</v>
      </c>
      <c r="AO32" s="117">
        <v>3992.3333333333335</v>
      </c>
      <c r="AP32" s="117">
        <v>3709</v>
      </c>
      <c r="AQ32" s="117">
        <v>3709</v>
      </c>
      <c r="AR32" s="117">
        <v>3558</v>
      </c>
      <c r="AS32" s="117">
        <v>52448.000000000007</v>
      </c>
      <c r="AV32" s="117">
        <v>5740.583333333333</v>
      </c>
      <c r="AW32" s="117">
        <v>5740.583333333333</v>
      </c>
      <c r="AX32" s="117">
        <v>5740.583333333333</v>
      </c>
      <c r="AY32" s="117">
        <v>5614.583333333333</v>
      </c>
      <c r="AZ32" s="117">
        <v>5613.583333333333</v>
      </c>
      <c r="BA32" s="117">
        <v>5366.583333333333</v>
      </c>
      <c r="BB32" s="117">
        <v>5574.583333333333</v>
      </c>
      <c r="BC32" s="117">
        <v>5574.583333333333</v>
      </c>
      <c r="BD32" s="117">
        <v>5574.583333333333</v>
      </c>
      <c r="BE32" s="117">
        <v>5574.583333333333</v>
      </c>
      <c r="BF32" s="117">
        <v>5574.583333333333</v>
      </c>
      <c r="BG32" s="117">
        <v>5575.583333333333</v>
      </c>
      <c r="BH32" s="117">
        <v>67265.000000000015</v>
      </c>
      <c r="BK32" s="117">
        <v>6372.583333333333</v>
      </c>
      <c r="BL32" s="117">
        <v>6372.583333333333</v>
      </c>
      <c r="BM32" s="117">
        <v>6372.583333333333</v>
      </c>
      <c r="BN32" s="117">
        <v>6372.583333333333</v>
      </c>
      <c r="BO32" s="117">
        <v>6372.583333333333</v>
      </c>
      <c r="BP32" s="117">
        <v>6372.583333333333</v>
      </c>
      <c r="BQ32" s="117">
        <v>5222.583333333333</v>
      </c>
      <c r="BR32" s="117">
        <v>5222.583333333333</v>
      </c>
      <c r="BS32" s="117">
        <v>5222.583333333333</v>
      </c>
      <c r="BT32" s="117">
        <v>5222.583333333333</v>
      </c>
      <c r="BU32" s="117">
        <v>5222.583333333333</v>
      </c>
      <c r="BV32" s="117">
        <v>5222.583333333333</v>
      </c>
      <c r="BW32" s="117">
        <v>69571.000000000015</v>
      </c>
      <c r="BZ32" s="117">
        <v>5391</v>
      </c>
      <c r="CA32" s="117">
        <v>5391</v>
      </c>
      <c r="CB32" s="117">
        <v>5391</v>
      </c>
      <c r="CC32" s="117">
        <v>5391</v>
      </c>
      <c r="CD32" s="117">
        <v>5391</v>
      </c>
      <c r="CE32" s="117">
        <v>5390</v>
      </c>
      <c r="CF32" s="117">
        <v>5391</v>
      </c>
      <c r="CG32" s="117">
        <v>5391</v>
      </c>
      <c r="CH32" s="117">
        <v>5391</v>
      </c>
      <c r="CI32" s="117">
        <v>5391</v>
      </c>
      <c r="CJ32" s="117">
        <v>5391</v>
      </c>
      <c r="CK32" s="117">
        <v>5390</v>
      </c>
      <c r="CL32" s="117">
        <v>64690</v>
      </c>
      <c r="CO32" s="117">
        <v>5581</v>
      </c>
      <c r="CP32" s="117">
        <v>5581</v>
      </c>
      <c r="CQ32" s="117">
        <v>5581</v>
      </c>
      <c r="CR32" s="117">
        <v>5581</v>
      </c>
      <c r="CS32" s="117">
        <v>5581</v>
      </c>
      <c r="CT32" s="117">
        <v>5581</v>
      </c>
      <c r="CU32" s="117">
        <v>5581</v>
      </c>
      <c r="CV32" s="117">
        <v>5581</v>
      </c>
      <c r="CW32" s="117">
        <v>5581</v>
      </c>
      <c r="CX32" s="117">
        <v>5581</v>
      </c>
      <c r="CY32" s="117">
        <v>5581</v>
      </c>
      <c r="CZ32" s="117">
        <v>5580</v>
      </c>
      <c r="DA32" s="117">
        <v>66971</v>
      </c>
      <c r="DD32" s="117">
        <v>5589</v>
      </c>
      <c r="DE32" s="117">
        <v>5589</v>
      </c>
      <c r="DF32" s="117">
        <v>5589</v>
      </c>
      <c r="DG32" s="117">
        <v>5589</v>
      </c>
      <c r="DH32" s="117">
        <v>5589</v>
      </c>
      <c r="DI32" s="117">
        <v>5589</v>
      </c>
      <c r="DJ32" s="117">
        <v>5589</v>
      </c>
      <c r="DK32" s="117">
        <v>5589</v>
      </c>
      <c r="DL32" s="117">
        <v>5589</v>
      </c>
      <c r="DM32" s="117">
        <v>5589</v>
      </c>
      <c r="DN32" s="117">
        <v>5589</v>
      </c>
      <c r="DO32" s="117">
        <v>5589</v>
      </c>
      <c r="DP32" s="117">
        <v>67068</v>
      </c>
    </row>
    <row r="33" spans="1:120">
      <c r="A33" s="117" t="s">
        <v>429</v>
      </c>
      <c r="C33" s="117">
        <v>361</v>
      </c>
      <c r="D33" s="117">
        <v>348</v>
      </c>
      <c r="E33" s="117">
        <v>813</v>
      </c>
      <c r="F33" s="117">
        <v>813</v>
      </c>
      <c r="G33" s="117">
        <v>399</v>
      </c>
      <c r="H33" s="117">
        <v>2284</v>
      </c>
      <c r="I33" s="117">
        <v>839</v>
      </c>
      <c r="J33" s="117">
        <v>1594</v>
      </c>
      <c r="K33" s="117">
        <v>799</v>
      </c>
      <c r="L33" s="117">
        <v>443</v>
      </c>
      <c r="M33" s="117">
        <v>842</v>
      </c>
      <c r="N33" s="117">
        <v>585</v>
      </c>
      <c r="O33" s="117">
        <v>10120</v>
      </c>
      <c r="R33" s="117">
        <v>589</v>
      </c>
      <c r="S33" s="117">
        <v>490</v>
      </c>
      <c r="T33" s="117">
        <v>537</v>
      </c>
      <c r="U33" s="117">
        <v>792</v>
      </c>
      <c r="V33" s="117">
        <v>638</v>
      </c>
      <c r="W33" s="117">
        <v>355</v>
      </c>
      <c r="X33" s="117">
        <v>409</v>
      </c>
      <c r="Y33" s="117">
        <v>569</v>
      </c>
      <c r="Z33" s="117">
        <v>149</v>
      </c>
      <c r="AA33" s="117">
        <v>1356</v>
      </c>
      <c r="AB33" s="117">
        <v>1148</v>
      </c>
      <c r="AC33" s="117">
        <v>818</v>
      </c>
      <c r="AD33" s="117">
        <v>7850</v>
      </c>
      <c r="AG33" s="117">
        <v>1190</v>
      </c>
      <c r="AH33" s="117">
        <v>934</v>
      </c>
      <c r="AI33" s="117">
        <v>1552</v>
      </c>
      <c r="AJ33" s="117">
        <v>1552</v>
      </c>
      <c r="AK33" s="117">
        <v>1552</v>
      </c>
      <c r="AL33" s="117">
        <v>1552</v>
      </c>
      <c r="AM33" s="117">
        <v>1552</v>
      </c>
      <c r="AN33" s="117">
        <v>1552</v>
      </c>
      <c r="AO33" s="117">
        <v>1552</v>
      </c>
      <c r="AP33" s="117">
        <v>1552</v>
      </c>
      <c r="AQ33" s="117">
        <v>1552</v>
      </c>
      <c r="AR33" s="117">
        <v>1548</v>
      </c>
      <c r="AS33" s="117">
        <v>17640</v>
      </c>
      <c r="AV33" s="117">
        <v>1498</v>
      </c>
      <c r="AW33" s="117">
        <v>1498</v>
      </c>
      <c r="AX33" s="117">
        <v>1498</v>
      </c>
      <c r="AY33" s="117">
        <v>1498</v>
      </c>
      <c r="AZ33" s="117">
        <v>1498</v>
      </c>
      <c r="BA33" s="117">
        <v>1495</v>
      </c>
      <c r="BB33" s="117">
        <v>1498</v>
      </c>
      <c r="BC33" s="117">
        <v>1498</v>
      </c>
      <c r="BD33" s="117">
        <v>1498</v>
      </c>
      <c r="BE33" s="117">
        <v>1498</v>
      </c>
      <c r="BF33" s="117">
        <v>1498</v>
      </c>
      <c r="BG33" s="117">
        <v>1495</v>
      </c>
      <c r="BH33" s="117">
        <v>17970</v>
      </c>
      <c r="BK33" s="117">
        <v>1512</v>
      </c>
      <c r="BL33" s="117">
        <v>1512</v>
      </c>
      <c r="BM33" s="117">
        <v>1512</v>
      </c>
      <c r="BN33" s="117">
        <v>1512</v>
      </c>
      <c r="BO33" s="117">
        <v>1512</v>
      </c>
      <c r="BP33" s="117">
        <v>1509</v>
      </c>
      <c r="BQ33" s="117">
        <v>1512</v>
      </c>
      <c r="BR33" s="117">
        <v>1512</v>
      </c>
      <c r="BS33" s="117">
        <v>1512</v>
      </c>
      <c r="BT33" s="117">
        <v>1512</v>
      </c>
      <c r="BU33" s="117">
        <v>1512</v>
      </c>
      <c r="BV33" s="117">
        <v>1509</v>
      </c>
      <c r="BW33" s="117">
        <v>18138</v>
      </c>
      <c r="BZ33" s="117">
        <v>1570</v>
      </c>
      <c r="CA33" s="117">
        <v>1570</v>
      </c>
      <c r="CB33" s="117">
        <v>1570</v>
      </c>
      <c r="CC33" s="117">
        <v>1570</v>
      </c>
      <c r="CD33" s="117">
        <v>1570</v>
      </c>
      <c r="CE33" s="117">
        <v>1567</v>
      </c>
      <c r="CF33" s="117">
        <v>1570</v>
      </c>
      <c r="CG33" s="117">
        <v>1570</v>
      </c>
      <c r="CH33" s="117">
        <v>1570</v>
      </c>
      <c r="CI33" s="117">
        <v>1570</v>
      </c>
      <c r="CJ33" s="117">
        <v>1570</v>
      </c>
      <c r="CK33" s="117">
        <v>1567</v>
      </c>
      <c r="CL33" s="117">
        <v>18834</v>
      </c>
      <c r="CO33" s="117">
        <v>1630</v>
      </c>
      <c r="CP33" s="117">
        <v>1630</v>
      </c>
      <c r="CQ33" s="117">
        <v>1630</v>
      </c>
      <c r="CR33" s="117">
        <v>1630</v>
      </c>
      <c r="CS33" s="117">
        <v>1630</v>
      </c>
      <c r="CT33" s="117">
        <v>1628</v>
      </c>
      <c r="CU33" s="117">
        <v>1630</v>
      </c>
      <c r="CV33" s="117">
        <v>1630</v>
      </c>
      <c r="CW33" s="117">
        <v>1630</v>
      </c>
      <c r="CX33" s="117">
        <v>1630</v>
      </c>
      <c r="CY33" s="117">
        <v>1630</v>
      </c>
      <c r="CZ33" s="117">
        <v>1628</v>
      </c>
      <c r="DA33" s="117">
        <v>19556</v>
      </c>
      <c r="DD33" s="117">
        <v>1652</v>
      </c>
      <c r="DE33" s="117">
        <v>1652</v>
      </c>
      <c r="DF33" s="117">
        <v>1652</v>
      </c>
      <c r="DG33" s="117">
        <v>1652</v>
      </c>
      <c r="DH33" s="117">
        <v>1652</v>
      </c>
      <c r="DI33" s="117">
        <v>1649</v>
      </c>
      <c r="DJ33" s="117">
        <v>1652</v>
      </c>
      <c r="DK33" s="117">
        <v>1652</v>
      </c>
      <c r="DL33" s="117">
        <v>1652</v>
      </c>
      <c r="DM33" s="117">
        <v>1652</v>
      </c>
      <c r="DN33" s="117">
        <v>1652</v>
      </c>
      <c r="DO33" s="117">
        <v>1649</v>
      </c>
      <c r="DP33" s="117">
        <v>19818</v>
      </c>
    </row>
    <row r="34" spans="1:120">
      <c r="A34" s="117" t="s">
        <v>430</v>
      </c>
      <c r="C34" s="117">
        <v>49</v>
      </c>
      <c r="D34" s="117">
        <v>250</v>
      </c>
      <c r="E34" s="117">
        <v>129</v>
      </c>
      <c r="F34" s="117">
        <v>1054</v>
      </c>
      <c r="G34" s="117">
        <v>96</v>
      </c>
      <c r="H34" s="117">
        <v>100</v>
      </c>
      <c r="I34" s="117">
        <v>53</v>
      </c>
      <c r="J34" s="117">
        <v>364</v>
      </c>
      <c r="K34" s="117">
        <v>52</v>
      </c>
      <c r="L34" s="117">
        <v>264</v>
      </c>
      <c r="M34" s="117">
        <v>27</v>
      </c>
      <c r="N34" s="117">
        <v>15</v>
      </c>
      <c r="O34" s="117">
        <v>2453</v>
      </c>
      <c r="R34" s="117">
        <v>44</v>
      </c>
      <c r="S34" s="117">
        <v>50</v>
      </c>
      <c r="T34" s="117">
        <v>21</v>
      </c>
      <c r="U34" s="117">
        <v>291</v>
      </c>
      <c r="V34" s="117">
        <v>27</v>
      </c>
      <c r="W34" s="117">
        <v>1375</v>
      </c>
      <c r="X34" s="117">
        <v>64</v>
      </c>
      <c r="Y34" s="117">
        <v>26</v>
      </c>
      <c r="Z34" s="117">
        <v>64</v>
      </c>
      <c r="AA34" s="117">
        <v>50</v>
      </c>
      <c r="AB34" s="117">
        <v>197</v>
      </c>
      <c r="AC34" s="117">
        <v>66</v>
      </c>
      <c r="AD34" s="117">
        <v>2275</v>
      </c>
      <c r="AG34" s="117">
        <v>655</v>
      </c>
      <c r="AH34" s="117">
        <v>51</v>
      </c>
      <c r="AI34" s="117">
        <v>116</v>
      </c>
      <c r="AJ34" s="117">
        <v>330</v>
      </c>
      <c r="AK34" s="117">
        <v>143</v>
      </c>
      <c r="AL34" s="117">
        <v>22</v>
      </c>
      <c r="AM34" s="117">
        <v>9</v>
      </c>
      <c r="AN34" s="117">
        <v>402</v>
      </c>
      <c r="AO34" s="117">
        <v>141</v>
      </c>
      <c r="AP34" s="117">
        <v>102</v>
      </c>
      <c r="AQ34" s="117">
        <v>136</v>
      </c>
      <c r="AR34" s="117">
        <v>661</v>
      </c>
      <c r="AS34" s="117">
        <v>2768</v>
      </c>
      <c r="AV34" s="117">
        <v>447</v>
      </c>
      <c r="AW34" s="117">
        <v>258</v>
      </c>
      <c r="AX34" s="117">
        <v>130</v>
      </c>
      <c r="AY34" s="117">
        <v>368</v>
      </c>
      <c r="AZ34" s="117">
        <v>160</v>
      </c>
      <c r="BA34" s="117">
        <v>25</v>
      </c>
      <c r="BB34" s="117">
        <v>10</v>
      </c>
      <c r="BC34" s="117">
        <v>448</v>
      </c>
      <c r="BD34" s="117">
        <v>157</v>
      </c>
      <c r="BE34" s="117">
        <v>113</v>
      </c>
      <c r="BF34" s="117">
        <v>152</v>
      </c>
      <c r="BG34" s="117">
        <v>287</v>
      </c>
      <c r="BH34" s="117">
        <v>2555</v>
      </c>
      <c r="BK34" s="117">
        <v>457</v>
      </c>
      <c r="BL34" s="117">
        <v>263</v>
      </c>
      <c r="BM34" s="117">
        <v>133</v>
      </c>
      <c r="BN34" s="117">
        <v>376</v>
      </c>
      <c r="BO34" s="117">
        <v>163</v>
      </c>
      <c r="BP34" s="117">
        <v>24</v>
      </c>
      <c r="BQ34" s="117">
        <v>10</v>
      </c>
      <c r="BR34" s="117">
        <v>458</v>
      </c>
      <c r="BS34" s="117">
        <v>160</v>
      </c>
      <c r="BT34" s="117">
        <v>116</v>
      </c>
      <c r="BU34" s="117">
        <v>154</v>
      </c>
      <c r="BV34" s="117">
        <v>295</v>
      </c>
      <c r="BW34" s="117">
        <v>2609</v>
      </c>
      <c r="BZ34" s="117">
        <v>465</v>
      </c>
      <c r="CA34" s="117">
        <v>268</v>
      </c>
      <c r="CB34" s="117">
        <v>136</v>
      </c>
      <c r="CC34" s="117">
        <v>383</v>
      </c>
      <c r="CD34" s="117">
        <v>167</v>
      </c>
      <c r="CE34" s="117">
        <v>25</v>
      </c>
      <c r="CF34" s="117">
        <v>11</v>
      </c>
      <c r="CG34" s="117">
        <v>466</v>
      </c>
      <c r="CH34" s="117">
        <v>164</v>
      </c>
      <c r="CI34" s="117">
        <v>118</v>
      </c>
      <c r="CJ34" s="117">
        <v>158</v>
      </c>
      <c r="CK34" s="117">
        <v>297</v>
      </c>
      <c r="CL34" s="117">
        <v>2658</v>
      </c>
      <c r="CO34" s="117">
        <v>474</v>
      </c>
      <c r="CP34" s="117">
        <v>273</v>
      </c>
      <c r="CQ34" s="117">
        <v>138</v>
      </c>
      <c r="CR34" s="117">
        <v>390</v>
      </c>
      <c r="CS34" s="117">
        <v>170</v>
      </c>
      <c r="CT34" s="117">
        <v>25</v>
      </c>
      <c r="CU34" s="117">
        <v>11</v>
      </c>
      <c r="CV34" s="117">
        <v>475</v>
      </c>
      <c r="CW34" s="117">
        <v>167</v>
      </c>
      <c r="CX34" s="117">
        <v>119</v>
      </c>
      <c r="CY34" s="117">
        <v>161</v>
      </c>
      <c r="CZ34" s="117">
        <v>306</v>
      </c>
      <c r="DA34" s="117">
        <v>2709</v>
      </c>
      <c r="DD34" s="117">
        <v>474</v>
      </c>
      <c r="DE34" s="117">
        <v>273</v>
      </c>
      <c r="DF34" s="117">
        <v>138</v>
      </c>
      <c r="DG34" s="117">
        <v>390</v>
      </c>
      <c r="DH34" s="117">
        <v>170</v>
      </c>
      <c r="DI34" s="117">
        <v>25</v>
      </c>
      <c r="DJ34" s="117">
        <v>11</v>
      </c>
      <c r="DK34" s="117">
        <v>475</v>
      </c>
      <c r="DL34" s="117">
        <v>167</v>
      </c>
      <c r="DM34" s="117">
        <v>119</v>
      </c>
      <c r="DN34" s="117">
        <v>161</v>
      </c>
      <c r="DO34" s="117">
        <v>354</v>
      </c>
      <c r="DP34" s="117">
        <v>2757</v>
      </c>
    </row>
    <row r="35" spans="1:120">
      <c r="A35" s="117" t="s">
        <v>431</v>
      </c>
      <c r="C35" s="117">
        <v>0</v>
      </c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105</v>
      </c>
      <c r="K35" s="117">
        <v>0</v>
      </c>
      <c r="L35" s="117">
        <v>50</v>
      </c>
      <c r="M35" s="117">
        <v>0</v>
      </c>
      <c r="N35" s="117">
        <v>0</v>
      </c>
      <c r="O35" s="117">
        <v>155</v>
      </c>
      <c r="R35" s="117">
        <v>0</v>
      </c>
      <c r="S35" s="117">
        <v>6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12</v>
      </c>
      <c r="Z35" s="117">
        <v>0</v>
      </c>
      <c r="AA35" s="117">
        <v>0</v>
      </c>
      <c r="AB35" s="117">
        <v>4</v>
      </c>
      <c r="AC35" s="117">
        <v>0</v>
      </c>
      <c r="AD35" s="117">
        <v>22</v>
      </c>
      <c r="AG35" s="117">
        <v>33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  <c r="AS35" s="117">
        <v>33</v>
      </c>
      <c r="AV35" s="117">
        <v>0</v>
      </c>
      <c r="AW35" s="117">
        <v>0</v>
      </c>
      <c r="AX35" s="117">
        <v>0</v>
      </c>
      <c r="AY35" s="117">
        <v>0</v>
      </c>
      <c r="AZ35" s="117">
        <v>0</v>
      </c>
      <c r="BA35" s="117">
        <v>0</v>
      </c>
      <c r="BB35" s="117">
        <v>0</v>
      </c>
      <c r="BC35" s="117">
        <v>0</v>
      </c>
      <c r="BD35" s="117">
        <v>0</v>
      </c>
      <c r="BE35" s="117">
        <v>0</v>
      </c>
      <c r="BF35" s="117">
        <v>0</v>
      </c>
      <c r="BG35" s="117">
        <v>0</v>
      </c>
      <c r="BH35" s="117">
        <v>0</v>
      </c>
      <c r="BK35" s="117">
        <v>0</v>
      </c>
      <c r="BL35" s="117">
        <v>0</v>
      </c>
      <c r="BM35" s="117">
        <v>0</v>
      </c>
      <c r="BN35" s="117">
        <v>0</v>
      </c>
      <c r="BO35" s="117">
        <v>0</v>
      </c>
      <c r="BP35" s="117">
        <v>0</v>
      </c>
      <c r="BQ35" s="117">
        <v>0</v>
      </c>
      <c r="BR35" s="117">
        <v>0</v>
      </c>
      <c r="BS35" s="117">
        <v>0</v>
      </c>
      <c r="BT35" s="117">
        <v>0</v>
      </c>
      <c r="BU35" s="117">
        <v>0</v>
      </c>
      <c r="BV35" s="117">
        <v>0</v>
      </c>
      <c r="BW35" s="117">
        <v>0</v>
      </c>
      <c r="BZ35" s="117">
        <v>0</v>
      </c>
      <c r="CA35" s="117">
        <v>0</v>
      </c>
      <c r="CB35" s="117">
        <v>0</v>
      </c>
      <c r="CC35" s="117">
        <v>0</v>
      </c>
      <c r="CD35" s="117">
        <v>0</v>
      </c>
      <c r="CE35" s="117">
        <v>0</v>
      </c>
      <c r="CF35" s="117">
        <v>0</v>
      </c>
      <c r="CG35" s="117">
        <v>0</v>
      </c>
      <c r="CH35" s="117">
        <v>0</v>
      </c>
      <c r="CI35" s="117">
        <v>0</v>
      </c>
      <c r="CJ35" s="117">
        <v>0</v>
      </c>
      <c r="CK35" s="117">
        <v>0</v>
      </c>
      <c r="CL35" s="117">
        <v>0</v>
      </c>
      <c r="CO35" s="117">
        <v>0</v>
      </c>
      <c r="CP35" s="117">
        <v>0</v>
      </c>
      <c r="CQ35" s="117">
        <v>0</v>
      </c>
      <c r="CR35" s="117">
        <v>0</v>
      </c>
      <c r="CS35" s="117">
        <v>0</v>
      </c>
      <c r="CT35" s="117">
        <v>0</v>
      </c>
      <c r="CU35" s="117">
        <v>0</v>
      </c>
      <c r="CV35" s="117">
        <v>0</v>
      </c>
      <c r="CW35" s="117">
        <v>0</v>
      </c>
      <c r="CX35" s="117">
        <v>0</v>
      </c>
      <c r="CY35" s="117">
        <v>0</v>
      </c>
      <c r="CZ35" s="117">
        <v>0</v>
      </c>
      <c r="DA35" s="117">
        <v>0</v>
      </c>
      <c r="DD35" s="117">
        <v>0</v>
      </c>
      <c r="DE35" s="117">
        <v>0</v>
      </c>
      <c r="DF35" s="117">
        <v>0</v>
      </c>
      <c r="DG35" s="117">
        <v>0</v>
      </c>
      <c r="DH35" s="117">
        <v>0</v>
      </c>
      <c r="DI35" s="117">
        <v>0</v>
      </c>
      <c r="DJ35" s="117">
        <v>0</v>
      </c>
      <c r="DK35" s="117">
        <v>0</v>
      </c>
      <c r="DL35" s="117">
        <v>0</v>
      </c>
      <c r="DM35" s="117">
        <v>0</v>
      </c>
      <c r="DN35" s="117">
        <v>0</v>
      </c>
      <c r="DO35" s="117">
        <v>0</v>
      </c>
      <c r="DP35" s="117">
        <v>0</v>
      </c>
    </row>
    <row r="36" spans="1:120">
      <c r="A36" s="117" t="s">
        <v>432</v>
      </c>
      <c r="C36" s="117">
        <v>0</v>
      </c>
      <c r="D36" s="117">
        <v>0</v>
      </c>
      <c r="E36" s="117">
        <v>0</v>
      </c>
      <c r="F36" s="117">
        <v>0</v>
      </c>
      <c r="G36" s="117">
        <v>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7">
        <v>0</v>
      </c>
      <c r="N36" s="117">
        <v>0</v>
      </c>
      <c r="O36" s="117">
        <v>0</v>
      </c>
      <c r="R36" s="117">
        <v>0</v>
      </c>
      <c r="S36" s="117">
        <v>0</v>
      </c>
      <c r="T36" s="117">
        <v>0</v>
      </c>
      <c r="U36" s="117">
        <v>0</v>
      </c>
      <c r="V36" s="117">
        <v>0</v>
      </c>
      <c r="W36" s="117">
        <v>0</v>
      </c>
      <c r="X36" s="117">
        <v>0</v>
      </c>
      <c r="Y36" s="117">
        <v>0</v>
      </c>
      <c r="Z36" s="117">
        <v>0</v>
      </c>
      <c r="AA36" s="117">
        <v>0</v>
      </c>
      <c r="AB36" s="117">
        <v>0</v>
      </c>
      <c r="AC36" s="117">
        <v>0</v>
      </c>
      <c r="AD36" s="117">
        <v>0</v>
      </c>
      <c r="AG36" s="117">
        <v>0</v>
      </c>
      <c r="AH36" s="117">
        <v>0</v>
      </c>
      <c r="AI36" s="117">
        <v>0</v>
      </c>
      <c r="AJ36" s="117">
        <v>0</v>
      </c>
      <c r="AK36" s="117">
        <v>0</v>
      </c>
      <c r="AL36" s="117">
        <v>0</v>
      </c>
      <c r="AM36" s="117">
        <v>0</v>
      </c>
      <c r="AN36" s="117">
        <v>0</v>
      </c>
      <c r="AO36" s="117">
        <v>0</v>
      </c>
      <c r="AP36" s="117">
        <v>0</v>
      </c>
      <c r="AQ36" s="117">
        <v>0</v>
      </c>
      <c r="AR36" s="117">
        <v>0</v>
      </c>
      <c r="AS36" s="117">
        <v>0</v>
      </c>
      <c r="AV36" s="117">
        <v>0</v>
      </c>
      <c r="AW36" s="117">
        <v>0</v>
      </c>
      <c r="AX36" s="117">
        <v>0</v>
      </c>
      <c r="AY36" s="117">
        <v>0</v>
      </c>
      <c r="AZ36" s="117">
        <v>0</v>
      </c>
      <c r="BA36" s="117">
        <v>0</v>
      </c>
      <c r="BB36" s="117">
        <v>0</v>
      </c>
      <c r="BC36" s="117">
        <v>0</v>
      </c>
      <c r="BD36" s="117">
        <v>0</v>
      </c>
      <c r="BE36" s="117">
        <v>0</v>
      </c>
      <c r="BF36" s="117">
        <v>0</v>
      </c>
      <c r="BG36" s="117">
        <v>0</v>
      </c>
      <c r="BH36" s="117">
        <v>0</v>
      </c>
      <c r="BK36" s="117">
        <v>0</v>
      </c>
      <c r="BL36" s="117">
        <v>0</v>
      </c>
      <c r="BM36" s="117">
        <v>0</v>
      </c>
      <c r="BN36" s="117">
        <v>0</v>
      </c>
      <c r="BO36" s="117">
        <v>0</v>
      </c>
      <c r="BP36" s="117">
        <v>0</v>
      </c>
      <c r="BQ36" s="117">
        <v>0</v>
      </c>
      <c r="BR36" s="117">
        <v>0</v>
      </c>
      <c r="BS36" s="117">
        <v>0</v>
      </c>
      <c r="BT36" s="117">
        <v>0</v>
      </c>
      <c r="BU36" s="117">
        <v>0</v>
      </c>
      <c r="BV36" s="117">
        <v>0</v>
      </c>
      <c r="BW36" s="117">
        <v>0</v>
      </c>
      <c r="BZ36" s="117">
        <v>0</v>
      </c>
      <c r="CA36" s="117">
        <v>0</v>
      </c>
      <c r="CB36" s="117">
        <v>0</v>
      </c>
      <c r="CC36" s="117">
        <v>0</v>
      </c>
      <c r="CD36" s="117">
        <v>0</v>
      </c>
      <c r="CE36" s="117">
        <v>0</v>
      </c>
      <c r="CF36" s="117">
        <v>0</v>
      </c>
      <c r="CG36" s="117">
        <v>0</v>
      </c>
      <c r="CH36" s="117">
        <v>0</v>
      </c>
      <c r="CI36" s="117">
        <v>0</v>
      </c>
      <c r="CJ36" s="117">
        <v>0</v>
      </c>
      <c r="CK36" s="117">
        <v>0</v>
      </c>
      <c r="CL36" s="117">
        <v>0</v>
      </c>
      <c r="CO36" s="117">
        <v>0</v>
      </c>
      <c r="CP36" s="117">
        <v>0</v>
      </c>
      <c r="CQ36" s="117">
        <v>0</v>
      </c>
      <c r="CR36" s="117">
        <v>0</v>
      </c>
      <c r="CS36" s="117">
        <v>0</v>
      </c>
      <c r="CT36" s="117">
        <v>0</v>
      </c>
      <c r="CU36" s="117">
        <v>0</v>
      </c>
      <c r="CV36" s="117">
        <v>0</v>
      </c>
      <c r="CW36" s="117">
        <v>0</v>
      </c>
      <c r="CX36" s="117">
        <v>0</v>
      </c>
      <c r="CY36" s="117">
        <v>0</v>
      </c>
      <c r="CZ36" s="117">
        <v>0</v>
      </c>
      <c r="DA36" s="117">
        <v>0</v>
      </c>
      <c r="DD36" s="117">
        <v>0</v>
      </c>
      <c r="DE36" s="117">
        <v>0</v>
      </c>
      <c r="DF36" s="117">
        <v>0</v>
      </c>
      <c r="DG36" s="117">
        <v>0</v>
      </c>
      <c r="DH36" s="117">
        <v>0</v>
      </c>
      <c r="DI36" s="117">
        <v>0</v>
      </c>
      <c r="DJ36" s="117">
        <v>0</v>
      </c>
      <c r="DK36" s="117">
        <v>0</v>
      </c>
      <c r="DL36" s="117">
        <v>0</v>
      </c>
      <c r="DM36" s="117">
        <v>0</v>
      </c>
      <c r="DN36" s="117">
        <v>0</v>
      </c>
      <c r="DO36" s="117">
        <v>0</v>
      </c>
      <c r="DP36" s="117">
        <v>0</v>
      </c>
    </row>
    <row r="38" spans="1:120">
      <c r="A38" s="126" t="s">
        <v>58</v>
      </c>
      <c r="C38" s="117">
        <v>7800</v>
      </c>
      <c r="D38" s="117">
        <v>6332</v>
      </c>
      <c r="E38" s="117">
        <v>7960</v>
      </c>
      <c r="F38" s="117">
        <v>8347</v>
      </c>
      <c r="G38" s="117">
        <v>8366</v>
      </c>
      <c r="H38" s="117">
        <v>10846</v>
      </c>
      <c r="I38" s="117">
        <v>8346</v>
      </c>
      <c r="J38" s="117">
        <v>9738</v>
      </c>
      <c r="K38" s="117">
        <v>9851</v>
      </c>
      <c r="L38" s="117">
        <v>8831</v>
      </c>
      <c r="M38" s="117">
        <v>10303</v>
      </c>
      <c r="N38" s="117">
        <v>4689</v>
      </c>
      <c r="O38" s="117">
        <v>101409</v>
      </c>
      <c r="P38" s="128"/>
      <c r="R38" s="117">
        <v>9849</v>
      </c>
      <c r="S38" s="117">
        <v>10637</v>
      </c>
      <c r="T38" s="117">
        <v>7776</v>
      </c>
      <c r="U38" s="117">
        <v>8385</v>
      </c>
      <c r="V38" s="117">
        <v>9418</v>
      </c>
      <c r="W38" s="117">
        <v>5849</v>
      </c>
      <c r="X38" s="117">
        <v>8143</v>
      </c>
      <c r="Y38" s="117">
        <v>9866</v>
      </c>
      <c r="Z38" s="117">
        <v>6207</v>
      </c>
      <c r="AA38" s="117">
        <v>13032</v>
      </c>
      <c r="AB38" s="117">
        <v>8399</v>
      </c>
      <c r="AC38" s="117">
        <v>12535</v>
      </c>
      <c r="AD38" s="117">
        <v>110096</v>
      </c>
      <c r="AG38" s="117">
        <v>7545</v>
      </c>
      <c r="AH38" s="117">
        <v>11548</v>
      </c>
      <c r="AI38" s="117">
        <v>13938.6</v>
      </c>
      <c r="AJ38" s="117">
        <v>14125.266666666666</v>
      </c>
      <c r="AK38" s="117">
        <v>13938.266666666666</v>
      </c>
      <c r="AL38" s="117">
        <v>13229.266666666666</v>
      </c>
      <c r="AM38" s="117">
        <v>12488.933333333334</v>
      </c>
      <c r="AN38" s="117">
        <v>12621.933333333334</v>
      </c>
      <c r="AO38" s="117">
        <v>12410.933333333334</v>
      </c>
      <c r="AP38" s="117">
        <v>11088.6</v>
      </c>
      <c r="AQ38" s="117">
        <v>11122.6</v>
      </c>
      <c r="AR38" s="117">
        <v>11490.6</v>
      </c>
      <c r="AS38" s="117">
        <v>145548</v>
      </c>
      <c r="AV38" s="117">
        <v>13766.583333333332</v>
      </c>
      <c r="AW38" s="117">
        <v>13577.583333333332</v>
      </c>
      <c r="AX38" s="117">
        <v>13449.583333333332</v>
      </c>
      <c r="AY38" s="117">
        <v>13561.583333333332</v>
      </c>
      <c r="AZ38" s="117">
        <v>13352.583333333332</v>
      </c>
      <c r="BA38" s="117">
        <v>12970.583333333332</v>
      </c>
      <c r="BB38" s="117">
        <v>13183.583333333332</v>
      </c>
      <c r="BC38" s="117">
        <v>13621.583333333332</v>
      </c>
      <c r="BD38" s="117">
        <v>13330.583333333332</v>
      </c>
      <c r="BE38" s="117">
        <v>13299.583333333332</v>
      </c>
      <c r="BF38" s="117">
        <v>13338.583333333332</v>
      </c>
      <c r="BG38" s="117">
        <v>13482.583333333332</v>
      </c>
      <c r="BH38" s="117">
        <v>160935</v>
      </c>
      <c r="BK38" s="117">
        <v>14074.583333333332</v>
      </c>
      <c r="BL38" s="117">
        <v>13880.583333333332</v>
      </c>
      <c r="BM38" s="117">
        <v>13749.583333333332</v>
      </c>
      <c r="BN38" s="117">
        <v>14009.583333333332</v>
      </c>
      <c r="BO38" s="117">
        <v>13796.583333333332</v>
      </c>
      <c r="BP38" s="117">
        <v>13649.583333333332</v>
      </c>
      <c r="BQ38" s="117">
        <v>13259.583333333332</v>
      </c>
      <c r="BR38" s="117">
        <v>13399.583333333332</v>
      </c>
      <c r="BS38" s="117">
        <v>13101.583333333332</v>
      </c>
      <c r="BT38" s="117">
        <v>13057.583333333332</v>
      </c>
      <c r="BU38" s="117">
        <v>13095.583333333332</v>
      </c>
      <c r="BV38" s="117">
        <v>13232.583333333332</v>
      </c>
      <c r="BW38" s="117">
        <v>162307</v>
      </c>
      <c r="BZ38" s="117">
        <v>15761</v>
      </c>
      <c r="CA38" s="117">
        <v>15564</v>
      </c>
      <c r="CB38" s="117">
        <v>15432</v>
      </c>
      <c r="CC38" s="117">
        <v>13613</v>
      </c>
      <c r="CD38" s="117">
        <v>13397</v>
      </c>
      <c r="CE38" s="117">
        <v>13244</v>
      </c>
      <c r="CF38" s="117">
        <v>13370</v>
      </c>
      <c r="CG38" s="117">
        <v>13825</v>
      </c>
      <c r="CH38" s="117">
        <v>13523</v>
      </c>
      <c r="CI38" s="117">
        <v>13540</v>
      </c>
      <c r="CJ38" s="117">
        <v>13580</v>
      </c>
      <c r="CK38" s="117">
        <v>13708</v>
      </c>
      <c r="CL38" s="117">
        <v>168557</v>
      </c>
      <c r="CO38" s="117">
        <v>15475</v>
      </c>
      <c r="CP38" s="117">
        <v>15274</v>
      </c>
      <c r="CQ38" s="117">
        <v>15139</v>
      </c>
      <c r="CR38" s="117">
        <v>15391</v>
      </c>
      <c r="CS38" s="117">
        <v>15171</v>
      </c>
      <c r="CT38" s="117">
        <v>15012</v>
      </c>
      <c r="CU38" s="117">
        <v>13381</v>
      </c>
      <c r="CV38" s="117">
        <v>13841</v>
      </c>
      <c r="CW38" s="117">
        <v>13384</v>
      </c>
      <c r="CX38" s="117">
        <v>13336</v>
      </c>
      <c r="CY38" s="117">
        <v>13379</v>
      </c>
      <c r="CZ38" s="117">
        <v>13350</v>
      </c>
      <c r="DA38" s="117">
        <v>172133</v>
      </c>
      <c r="DD38" s="117">
        <v>14079</v>
      </c>
      <c r="DE38" s="117">
        <v>13878</v>
      </c>
      <c r="DF38" s="117">
        <v>13743</v>
      </c>
      <c r="DG38" s="117">
        <v>13995</v>
      </c>
      <c r="DH38" s="117">
        <v>13775</v>
      </c>
      <c r="DI38" s="117">
        <v>13633</v>
      </c>
      <c r="DJ38" s="117">
        <v>13616</v>
      </c>
      <c r="DK38" s="117">
        <v>14080</v>
      </c>
      <c r="DL38" s="117">
        <v>13772</v>
      </c>
      <c r="DM38" s="117">
        <v>13724</v>
      </c>
      <c r="DN38" s="117">
        <v>13766</v>
      </c>
      <c r="DO38" s="117">
        <v>13963</v>
      </c>
      <c r="DP38" s="117">
        <v>166024</v>
      </c>
    </row>
    <row r="41" spans="1:120">
      <c r="A41" s="440" t="s">
        <v>446</v>
      </c>
      <c r="C41" s="124" t="s">
        <v>434</v>
      </c>
      <c r="D41" s="124" t="s">
        <v>435</v>
      </c>
      <c r="E41" s="124" t="s">
        <v>436</v>
      </c>
      <c r="F41" s="124" t="s">
        <v>437</v>
      </c>
      <c r="G41" s="124" t="s">
        <v>438</v>
      </c>
      <c r="H41" s="124" t="s">
        <v>439</v>
      </c>
      <c r="I41" s="124" t="s">
        <v>440</v>
      </c>
      <c r="J41" s="124" t="s">
        <v>441</v>
      </c>
      <c r="K41" s="124" t="s">
        <v>442</v>
      </c>
      <c r="L41" s="124" t="s">
        <v>443</v>
      </c>
      <c r="M41" s="124" t="s">
        <v>444</v>
      </c>
      <c r="N41" s="124" t="s">
        <v>445</v>
      </c>
      <c r="O41" s="126" t="s">
        <v>58</v>
      </c>
      <c r="R41" s="124" t="s">
        <v>434</v>
      </c>
      <c r="S41" s="124" t="s">
        <v>435</v>
      </c>
      <c r="T41" s="124" t="s">
        <v>436</v>
      </c>
      <c r="U41" s="124" t="s">
        <v>437</v>
      </c>
      <c r="V41" s="124" t="s">
        <v>438</v>
      </c>
      <c r="W41" s="124" t="s">
        <v>439</v>
      </c>
      <c r="X41" s="124" t="s">
        <v>440</v>
      </c>
      <c r="Y41" s="124" t="s">
        <v>441</v>
      </c>
      <c r="Z41" s="124" t="s">
        <v>442</v>
      </c>
      <c r="AA41" s="124" t="s">
        <v>443</v>
      </c>
      <c r="AB41" s="124" t="s">
        <v>444</v>
      </c>
      <c r="AC41" s="124" t="s">
        <v>445</v>
      </c>
      <c r="AD41" s="126" t="s">
        <v>58</v>
      </c>
      <c r="AG41" s="124" t="s">
        <v>434</v>
      </c>
      <c r="AH41" s="124" t="s">
        <v>435</v>
      </c>
      <c r="AI41" s="126" t="s">
        <v>436</v>
      </c>
      <c r="AJ41" s="126" t="s">
        <v>437</v>
      </c>
      <c r="AK41" s="126" t="s">
        <v>438</v>
      </c>
      <c r="AL41" s="126" t="s">
        <v>439</v>
      </c>
      <c r="AM41" s="126" t="s">
        <v>440</v>
      </c>
      <c r="AN41" s="126" t="s">
        <v>441</v>
      </c>
      <c r="AO41" s="126" t="s">
        <v>442</v>
      </c>
      <c r="AP41" s="126" t="s">
        <v>443</v>
      </c>
      <c r="AQ41" s="126" t="s">
        <v>444</v>
      </c>
      <c r="AR41" s="126" t="s">
        <v>445</v>
      </c>
      <c r="AS41" s="126" t="s">
        <v>58</v>
      </c>
      <c r="AV41" s="126" t="s">
        <v>434</v>
      </c>
      <c r="AW41" s="126" t="s">
        <v>435</v>
      </c>
      <c r="AX41" s="126" t="s">
        <v>436</v>
      </c>
      <c r="AY41" s="126" t="s">
        <v>437</v>
      </c>
      <c r="AZ41" s="126" t="s">
        <v>438</v>
      </c>
      <c r="BA41" s="126" t="s">
        <v>439</v>
      </c>
      <c r="BB41" s="126" t="s">
        <v>440</v>
      </c>
      <c r="BC41" s="126" t="s">
        <v>441</v>
      </c>
      <c r="BD41" s="126" t="s">
        <v>442</v>
      </c>
      <c r="BE41" s="126" t="s">
        <v>443</v>
      </c>
      <c r="BF41" s="126" t="s">
        <v>444</v>
      </c>
      <c r="BG41" s="126" t="s">
        <v>445</v>
      </c>
      <c r="BH41" s="126" t="s">
        <v>58</v>
      </c>
      <c r="BK41" s="126" t="s">
        <v>434</v>
      </c>
      <c r="BL41" s="126" t="s">
        <v>435</v>
      </c>
      <c r="BM41" s="126" t="s">
        <v>436</v>
      </c>
      <c r="BN41" s="126" t="s">
        <v>437</v>
      </c>
      <c r="BO41" s="126" t="s">
        <v>438</v>
      </c>
      <c r="BP41" s="126" t="s">
        <v>439</v>
      </c>
      <c r="BQ41" s="126" t="s">
        <v>440</v>
      </c>
      <c r="BR41" s="126" t="s">
        <v>441</v>
      </c>
      <c r="BS41" s="126" t="s">
        <v>442</v>
      </c>
      <c r="BT41" s="126" t="s">
        <v>443</v>
      </c>
      <c r="BU41" s="126" t="s">
        <v>444</v>
      </c>
      <c r="BV41" s="126" t="s">
        <v>445</v>
      </c>
      <c r="BW41" s="126" t="s">
        <v>58</v>
      </c>
      <c r="BZ41" s="126" t="s">
        <v>434</v>
      </c>
      <c r="CA41" s="126" t="s">
        <v>435</v>
      </c>
      <c r="CB41" s="126" t="s">
        <v>436</v>
      </c>
      <c r="CC41" s="126" t="s">
        <v>437</v>
      </c>
      <c r="CD41" s="126" t="s">
        <v>438</v>
      </c>
      <c r="CE41" s="126" t="s">
        <v>439</v>
      </c>
      <c r="CF41" s="126" t="s">
        <v>440</v>
      </c>
      <c r="CG41" s="126" t="s">
        <v>441</v>
      </c>
      <c r="CH41" s="126" t="s">
        <v>442</v>
      </c>
      <c r="CI41" s="126" t="s">
        <v>443</v>
      </c>
      <c r="CJ41" s="126" t="s">
        <v>444</v>
      </c>
      <c r="CK41" s="126" t="s">
        <v>445</v>
      </c>
      <c r="CL41" s="126" t="s">
        <v>58</v>
      </c>
      <c r="CO41" s="126" t="s">
        <v>434</v>
      </c>
      <c r="CP41" s="126" t="s">
        <v>435</v>
      </c>
      <c r="CQ41" s="126" t="s">
        <v>436</v>
      </c>
      <c r="CR41" s="126" t="s">
        <v>437</v>
      </c>
      <c r="CS41" s="126" t="s">
        <v>438</v>
      </c>
      <c r="CT41" s="126" t="s">
        <v>439</v>
      </c>
      <c r="CU41" s="126" t="s">
        <v>440</v>
      </c>
      <c r="CV41" s="126" t="s">
        <v>441</v>
      </c>
      <c r="CW41" s="126" t="s">
        <v>442</v>
      </c>
      <c r="CX41" s="126" t="s">
        <v>443</v>
      </c>
      <c r="CY41" s="126" t="s">
        <v>444</v>
      </c>
      <c r="CZ41" s="126" t="s">
        <v>445</v>
      </c>
      <c r="DA41" s="126" t="s">
        <v>58</v>
      </c>
      <c r="DD41" s="126" t="s">
        <v>434</v>
      </c>
      <c r="DE41" s="126" t="s">
        <v>435</v>
      </c>
      <c r="DF41" s="126" t="s">
        <v>436</v>
      </c>
      <c r="DG41" s="126" t="s">
        <v>437</v>
      </c>
      <c r="DH41" s="126" t="s">
        <v>438</v>
      </c>
      <c r="DI41" s="126" t="s">
        <v>439</v>
      </c>
      <c r="DJ41" s="126" t="s">
        <v>440</v>
      </c>
      <c r="DK41" s="126" t="s">
        <v>441</v>
      </c>
      <c r="DL41" s="126" t="s">
        <v>442</v>
      </c>
      <c r="DM41" s="126" t="s">
        <v>443</v>
      </c>
      <c r="DN41" s="126" t="s">
        <v>444</v>
      </c>
      <c r="DO41" s="126" t="s">
        <v>445</v>
      </c>
      <c r="DP41" s="126" t="s">
        <v>58</v>
      </c>
    </row>
    <row r="43" spans="1:120">
      <c r="A43" s="117" t="s">
        <v>425</v>
      </c>
      <c r="C43" s="117">
        <v>7</v>
      </c>
      <c r="D43" s="117">
        <v>0</v>
      </c>
      <c r="E43" s="117">
        <v>0</v>
      </c>
      <c r="F43" s="117">
        <v>-4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-4</v>
      </c>
      <c r="N43" s="117">
        <v>115</v>
      </c>
      <c r="O43" s="117">
        <v>114</v>
      </c>
      <c r="R43" s="117">
        <v>1</v>
      </c>
      <c r="S43" s="117">
        <v>0</v>
      </c>
      <c r="T43" s="117">
        <v>88</v>
      </c>
      <c r="U43" s="117">
        <v>4</v>
      </c>
      <c r="V43" s="117">
        <v>4</v>
      </c>
      <c r="W43" s="117">
        <v>1</v>
      </c>
      <c r="X43" s="117">
        <v>0</v>
      </c>
      <c r="Y43" s="117">
        <v>4196</v>
      </c>
      <c r="Z43" s="117">
        <v>362</v>
      </c>
      <c r="AA43" s="117">
        <v>25</v>
      </c>
      <c r="AB43" s="117">
        <v>-79</v>
      </c>
      <c r="AC43" s="117">
        <v>6393</v>
      </c>
      <c r="AD43" s="117">
        <v>10995</v>
      </c>
      <c r="AG43" s="117">
        <v>84</v>
      </c>
      <c r="AH43" s="117">
        <v>38</v>
      </c>
      <c r="AI43" s="117">
        <v>356</v>
      </c>
      <c r="AJ43" s="117">
        <v>91</v>
      </c>
      <c r="AK43" s="117">
        <v>0</v>
      </c>
      <c r="AL43" s="117">
        <v>0</v>
      </c>
      <c r="AM43" s="117">
        <v>130</v>
      </c>
      <c r="AN43" s="117">
        <v>73</v>
      </c>
      <c r="AO43" s="117">
        <v>42</v>
      </c>
      <c r="AP43" s="117">
        <v>0</v>
      </c>
      <c r="AQ43" s="117">
        <v>90</v>
      </c>
      <c r="AR43" s="117">
        <v>3717.1791000000003</v>
      </c>
      <c r="AS43" s="117">
        <v>4621.1791000000003</v>
      </c>
      <c r="AV43" s="117">
        <v>45</v>
      </c>
      <c r="AW43" s="117">
        <v>0</v>
      </c>
      <c r="AX43" s="117">
        <v>2</v>
      </c>
      <c r="AY43" s="117">
        <v>14</v>
      </c>
      <c r="AZ43" s="117">
        <v>0</v>
      </c>
      <c r="BA43" s="117">
        <v>0</v>
      </c>
      <c r="BB43" s="117">
        <v>20</v>
      </c>
      <c r="BC43" s="117">
        <v>11</v>
      </c>
      <c r="BD43" s="117">
        <v>7</v>
      </c>
      <c r="BE43" s="117">
        <v>0</v>
      </c>
      <c r="BF43" s="117">
        <v>14</v>
      </c>
      <c r="BG43" s="117">
        <v>5815.0612907900004</v>
      </c>
      <c r="BH43" s="117">
        <v>5928.0612907900004</v>
      </c>
      <c r="BK43" s="117">
        <v>84</v>
      </c>
      <c r="BL43" s="117">
        <v>0</v>
      </c>
      <c r="BM43" s="117">
        <v>4</v>
      </c>
      <c r="BN43" s="117">
        <v>26</v>
      </c>
      <c r="BO43" s="117">
        <v>0</v>
      </c>
      <c r="BP43" s="117">
        <v>0</v>
      </c>
      <c r="BQ43" s="117">
        <v>38</v>
      </c>
      <c r="BR43" s="117">
        <v>21</v>
      </c>
      <c r="BS43" s="117">
        <v>12</v>
      </c>
      <c r="BT43" s="117">
        <v>0</v>
      </c>
      <c r="BU43" s="117">
        <v>26</v>
      </c>
      <c r="BV43" s="117">
        <v>5680.3958874459513</v>
      </c>
      <c r="BW43" s="117">
        <v>5891.3958874459513</v>
      </c>
      <c r="BZ43" s="117">
        <v>46</v>
      </c>
      <c r="CA43" s="117">
        <v>0</v>
      </c>
      <c r="CB43" s="117">
        <v>2</v>
      </c>
      <c r="CC43" s="117">
        <v>14</v>
      </c>
      <c r="CD43" s="117">
        <v>0</v>
      </c>
      <c r="CE43" s="117">
        <v>0</v>
      </c>
      <c r="CF43" s="117">
        <v>20</v>
      </c>
      <c r="CG43" s="117">
        <v>11</v>
      </c>
      <c r="CH43" s="117">
        <v>7</v>
      </c>
      <c r="CI43" s="117">
        <v>0</v>
      </c>
      <c r="CJ43" s="117">
        <v>14</v>
      </c>
      <c r="CK43" s="117">
        <v>2595.5732259956744</v>
      </c>
      <c r="CL43" s="117">
        <v>2709.5732259956744</v>
      </c>
      <c r="CO43" s="117">
        <v>109</v>
      </c>
      <c r="CP43" s="117">
        <v>0</v>
      </c>
      <c r="CQ43" s="117">
        <v>5</v>
      </c>
      <c r="CR43" s="117">
        <v>34</v>
      </c>
      <c r="CS43" s="117">
        <v>0</v>
      </c>
      <c r="CT43" s="117">
        <v>0</v>
      </c>
      <c r="CU43" s="117">
        <v>49</v>
      </c>
      <c r="CV43" s="117">
        <v>1270</v>
      </c>
      <c r="CW43" s="117">
        <v>16</v>
      </c>
      <c r="CX43" s="117">
        <v>0</v>
      </c>
      <c r="CY43" s="117">
        <v>34</v>
      </c>
      <c r="CZ43" s="117">
        <v>5572.7435165591542</v>
      </c>
      <c r="DA43" s="117">
        <v>7089.7435165591542</v>
      </c>
      <c r="DD43" s="117">
        <v>111</v>
      </c>
      <c r="DE43" s="117">
        <v>0</v>
      </c>
      <c r="DF43" s="117">
        <v>5</v>
      </c>
      <c r="DG43" s="117">
        <v>35</v>
      </c>
      <c r="DH43" s="117">
        <v>0</v>
      </c>
      <c r="DI43" s="117">
        <v>0</v>
      </c>
      <c r="DJ43" s="117">
        <v>50</v>
      </c>
      <c r="DK43" s="117">
        <v>28</v>
      </c>
      <c r="DL43" s="117">
        <v>16</v>
      </c>
      <c r="DM43" s="117">
        <v>0</v>
      </c>
      <c r="DN43" s="117">
        <v>34</v>
      </c>
      <c r="DO43" s="117">
        <v>3354.7644648638106</v>
      </c>
      <c r="DP43" s="117">
        <v>3633.7644648638106</v>
      </c>
    </row>
    <row r="44" spans="1:120">
      <c r="A44" s="117" t="s">
        <v>426</v>
      </c>
      <c r="C44" s="117">
        <v>0</v>
      </c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213</v>
      </c>
      <c r="Y44" s="117">
        <v>18</v>
      </c>
      <c r="Z44" s="117">
        <v>3</v>
      </c>
      <c r="AA44" s="117">
        <v>0</v>
      </c>
      <c r="AB44" s="117">
        <v>0</v>
      </c>
      <c r="AC44" s="117">
        <v>0</v>
      </c>
      <c r="AD44" s="117">
        <v>234</v>
      </c>
      <c r="AG44" s="117">
        <v>0</v>
      </c>
      <c r="AH44" s="117">
        <v>1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  <c r="AS44" s="117">
        <v>1</v>
      </c>
      <c r="AV44" s="117">
        <v>0</v>
      </c>
      <c r="AW44" s="117">
        <v>0</v>
      </c>
      <c r="AX44" s="117">
        <v>0</v>
      </c>
      <c r="AY44" s="117">
        <v>0</v>
      </c>
      <c r="AZ44" s="117">
        <v>0</v>
      </c>
      <c r="BA44" s="117">
        <v>0</v>
      </c>
      <c r="BB44" s="117">
        <v>0</v>
      </c>
      <c r="BC44" s="117">
        <v>0</v>
      </c>
      <c r="BD44" s="117">
        <v>0</v>
      </c>
      <c r="BE44" s="117">
        <v>0</v>
      </c>
      <c r="BF44" s="117">
        <v>0</v>
      </c>
      <c r="BG44" s="117">
        <v>0</v>
      </c>
      <c r="BH44" s="117">
        <v>0</v>
      </c>
      <c r="BK44" s="117">
        <v>0</v>
      </c>
      <c r="BL44" s="117">
        <v>0</v>
      </c>
      <c r="BM44" s="117">
        <v>0</v>
      </c>
      <c r="BN44" s="117">
        <v>0</v>
      </c>
      <c r="BO44" s="117">
        <v>0</v>
      </c>
      <c r="BP44" s="117">
        <v>0</v>
      </c>
      <c r="BQ44" s="117">
        <v>0</v>
      </c>
      <c r="BR44" s="117">
        <v>0</v>
      </c>
      <c r="BS44" s="117">
        <v>0</v>
      </c>
      <c r="BT44" s="117">
        <v>0</v>
      </c>
      <c r="BU44" s="117">
        <v>0</v>
      </c>
      <c r="BV44" s="117">
        <v>0</v>
      </c>
      <c r="BW44" s="117">
        <v>0</v>
      </c>
      <c r="BZ44" s="117">
        <v>0</v>
      </c>
      <c r="CA44" s="117">
        <v>0</v>
      </c>
      <c r="CB44" s="117">
        <v>0</v>
      </c>
      <c r="CC44" s="117">
        <v>0</v>
      </c>
      <c r="CD44" s="117">
        <v>0</v>
      </c>
      <c r="CE44" s="117">
        <v>0</v>
      </c>
      <c r="CF44" s="117">
        <v>0</v>
      </c>
      <c r="CG44" s="117">
        <v>0</v>
      </c>
      <c r="CH44" s="117">
        <v>0</v>
      </c>
      <c r="CI44" s="117">
        <v>0</v>
      </c>
      <c r="CJ44" s="117">
        <v>0</v>
      </c>
      <c r="CK44" s="117">
        <v>0</v>
      </c>
      <c r="CL44" s="117">
        <v>0</v>
      </c>
      <c r="CO44" s="117">
        <v>0</v>
      </c>
      <c r="CP44" s="117">
        <v>0</v>
      </c>
      <c r="CQ44" s="117">
        <v>0</v>
      </c>
      <c r="CR44" s="117">
        <v>0</v>
      </c>
      <c r="CS44" s="117">
        <v>0</v>
      </c>
      <c r="CT44" s="117">
        <v>0</v>
      </c>
      <c r="CU44" s="117">
        <v>0</v>
      </c>
      <c r="CV44" s="117">
        <v>0</v>
      </c>
      <c r="CW44" s="117">
        <v>0</v>
      </c>
      <c r="CX44" s="117">
        <v>0</v>
      </c>
      <c r="CY44" s="117">
        <v>0</v>
      </c>
      <c r="CZ44" s="117">
        <v>0</v>
      </c>
      <c r="DA44" s="117">
        <v>0</v>
      </c>
      <c r="DD44" s="117">
        <v>0</v>
      </c>
      <c r="DE44" s="117">
        <v>0</v>
      </c>
      <c r="DF44" s="117">
        <v>0</v>
      </c>
      <c r="DG44" s="117">
        <v>0</v>
      </c>
      <c r="DH44" s="117">
        <v>0</v>
      </c>
      <c r="DI44" s="117">
        <v>0</v>
      </c>
      <c r="DJ44" s="117">
        <v>0</v>
      </c>
      <c r="DK44" s="117">
        <v>0</v>
      </c>
      <c r="DL44" s="117">
        <v>0</v>
      </c>
      <c r="DM44" s="117">
        <v>0</v>
      </c>
      <c r="DN44" s="117">
        <v>0</v>
      </c>
      <c r="DO44" s="117">
        <v>0</v>
      </c>
      <c r="DP44" s="117">
        <v>0</v>
      </c>
    </row>
    <row r="45" spans="1:120">
      <c r="A45" s="117" t="s">
        <v>19</v>
      </c>
      <c r="C45" s="117">
        <v>10211</v>
      </c>
      <c r="D45" s="117">
        <v>515</v>
      </c>
      <c r="E45" s="117">
        <v>1093</v>
      </c>
      <c r="F45" s="117">
        <v>836</v>
      </c>
      <c r="G45" s="117">
        <v>531</v>
      </c>
      <c r="H45" s="117">
        <v>1907</v>
      </c>
      <c r="I45" s="117">
        <v>382</v>
      </c>
      <c r="J45" s="117">
        <v>810</v>
      </c>
      <c r="K45" s="117">
        <v>157</v>
      </c>
      <c r="L45" s="117">
        <v>352</v>
      </c>
      <c r="M45" s="117">
        <v>1497</v>
      </c>
      <c r="N45" s="117">
        <v>733</v>
      </c>
      <c r="O45" s="117">
        <v>19024</v>
      </c>
      <c r="R45" s="117">
        <v>-111</v>
      </c>
      <c r="S45" s="117">
        <v>269</v>
      </c>
      <c r="T45" s="117">
        <v>4030</v>
      </c>
      <c r="U45" s="117">
        <v>657</v>
      </c>
      <c r="V45" s="117">
        <v>851</v>
      </c>
      <c r="W45" s="117">
        <v>1128</v>
      </c>
      <c r="X45" s="117">
        <v>1264</v>
      </c>
      <c r="Y45" s="117">
        <v>353</v>
      </c>
      <c r="Z45" s="117">
        <v>1178</v>
      </c>
      <c r="AA45" s="117">
        <v>938</v>
      </c>
      <c r="AB45" s="117">
        <v>667</v>
      </c>
      <c r="AC45" s="117">
        <v>1037</v>
      </c>
      <c r="AD45" s="117">
        <v>12261</v>
      </c>
      <c r="AG45" s="117">
        <v>328</v>
      </c>
      <c r="AH45" s="117">
        <v>670</v>
      </c>
      <c r="AI45" s="117">
        <v>1350</v>
      </c>
      <c r="AJ45" s="117">
        <v>179</v>
      </c>
      <c r="AK45" s="117">
        <v>271</v>
      </c>
      <c r="AL45" s="117">
        <v>10482</v>
      </c>
      <c r="AM45" s="117">
        <v>242</v>
      </c>
      <c r="AN45" s="117">
        <v>26232</v>
      </c>
      <c r="AO45" s="117">
        <v>1062</v>
      </c>
      <c r="AP45" s="117">
        <v>278</v>
      </c>
      <c r="AQ45" s="117">
        <v>629</v>
      </c>
      <c r="AR45" s="117">
        <v>2410.8240000000001</v>
      </c>
      <c r="AS45" s="117">
        <v>44133.824000000001</v>
      </c>
      <c r="AV45" s="117">
        <v>218</v>
      </c>
      <c r="AW45" s="117">
        <v>96</v>
      </c>
      <c r="AX45" s="117">
        <v>-26</v>
      </c>
      <c r="AY45" s="117">
        <v>248</v>
      </c>
      <c r="AZ45" s="117">
        <v>374</v>
      </c>
      <c r="BA45" s="117">
        <v>958</v>
      </c>
      <c r="BB45" s="117">
        <v>335</v>
      </c>
      <c r="BC45" s="117">
        <v>466</v>
      </c>
      <c r="BD45" s="117">
        <v>75</v>
      </c>
      <c r="BE45" s="117">
        <v>385</v>
      </c>
      <c r="BF45" s="117">
        <v>870</v>
      </c>
      <c r="BG45" s="117">
        <v>2497.9314575999997</v>
      </c>
      <c r="BH45" s="117">
        <v>6496.9314575999997</v>
      </c>
      <c r="BK45" s="117">
        <v>248</v>
      </c>
      <c r="BL45" s="117">
        <v>96</v>
      </c>
      <c r="BM45" s="117">
        <v>-26</v>
      </c>
      <c r="BN45" s="117">
        <v>248</v>
      </c>
      <c r="BO45" s="117">
        <v>374</v>
      </c>
      <c r="BP45" s="117">
        <v>33371</v>
      </c>
      <c r="BQ45" s="117">
        <v>645</v>
      </c>
      <c r="BR45" s="117">
        <v>466</v>
      </c>
      <c r="BS45" s="117">
        <v>75</v>
      </c>
      <c r="BT45" s="117">
        <v>385</v>
      </c>
      <c r="BU45" s="117">
        <v>870</v>
      </c>
      <c r="BV45" s="117">
        <v>4643.1727341302394</v>
      </c>
      <c r="BW45" s="117">
        <v>41395.172734130239</v>
      </c>
      <c r="BZ45" s="117">
        <v>265</v>
      </c>
      <c r="CA45" s="117">
        <v>116</v>
      </c>
      <c r="CB45" s="117">
        <v>8586</v>
      </c>
      <c r="CC45" s="117">
        <v>300</v>
      </c>
      <c r="CD45" s="117">
        <v>453</v>
      </c>
      <c r="CE45" s="117">
        <v>1161</v>
      </c>
      <c r="CF45" s="117">
        <v>405</v>
      </c>
      <c r="CG45" s="117">
        <v>564</v>
      </c>
      <c r="CH45" s="117">
        <v>90</v>
      </c>
      <c r="CI45" s="117">
        <v>467</v>
      </c>
      <c r="CJ45" s="117">
        <v>1054</v>
      </c>
      <c r="CK45" s="117">
        <v>2865.1886812498697</v>
      </c>
      <c r="CL45" s="117">
        <v>16326.188681249871</v>
      </c>
      <c r="CO45" s="117">
        <v>275</v>
      </c>
      <c r="CP45" s="117">
        <v>121</v>
      </c>
      <c r="CQ45" s="117">
        <v>-33</v>
      </c>
      <c r="CR45" s="117">
        <v>312</v>
      </c>
      <c r="CS45" s="117">
        <v>471</v>
      </c>
      <c r="CT45" s="117">
        <v>40001</v>
      </c>
      <c r="CU45" s="117">
        <v>421</v>
      </c>
      <c r="CV45" s="117">
        <v>587</v>
      </c>
      <c r="CW45" s="117">
        <v>94</v>
      </c>
      <c r="CX45" s="117">
        <v>485</v>
      </c>
      <c r="CY45" s="117">
        <v>1095</v>
      </c>
      <c r="CZ45" s="117">
        <v>1801.413415991191</v>
      </c>
      <c r="DA45" s="117">
        <v>45630.413415991192</v>
      </c>
      <c r="DD45" s="117">
        <v>281</v>
      </c>
      <c r="DE45" s="117">
        <v>123</v>
      </c>
      <c r="DF45" s="117">
        <v>-33</v>
      </c>
      <c r="DG45" s="117">
        <v>319</v>
      </c>
      <c r="DH45" s="117">
        <v>482</v>
      </c>
      <c r="DI45" s="117">
        <v>1233</v>
      </c>
      <c r="DJ45" s="117">
        <v>430</v>
      </c>
      <c r="DK45" s="117">
        <v>599</v>
      </c>
      <c r="DL45" s="117">
        <v>96</v>
      </c>
      <c r="DM45" s="117">
        <v>495</v>
      </c>
      <c r="DN45" s="117">
        <v>1119</v>
      </c>
      <c r="DO45" s="117">
        <v>8437.2148919044139</v>
      </c>
      <c r="DP45" s="117">
        <v>13581.214891904414</v>
      </c>
    </row>
    <row r="46" spans="1:120">
      <c r="A46" s="117" t="s">
        <v>23</v>
      </c>
      <c r="C46" s="117">
        <v>234</v>
      </c>
      <c r="D46" s="117">
        <v>-4</v>
      </c>
      <c r="E46" s="117">
        <v>77</v>
      </c>
      <c r="F46" s="117">
        <v>3183</v>
      </c>
      <c r="G46" s="117">
        <v>1581</v>
      </c>
      <c r="H46" s="117">
        <v>569</v>
      </c>
      <c r="I46" s="117">
        <v>2788</v>
      </c>
      <c r="J46" s="117">
        <v>-220</v>
      </c>
      <c r="K46" s="117">
        <v>17</v>
      </c>
      <c r="L46" s="117">
        <v>526</v>
      </c>
      <c r="M46" s="117">
        <v>-37</v>
      </c>
      <c r="N46" s="117">
        <v>1418</v>
      </c>
      <c r="O46" s="117">
        <v>10132</v>
      </c>
      <c r="R46" s="117">
        <v>5</v>
      </c>
      <c r="S46" s="117">
        <v>15730</v>
      </c>
      <c r="T46" s="117">
        <v>1189</v>
      </c>
      <c r="U46" s="117">
        <v>571</v>
      </c>
      <c r="V46" s="117">
        <v>213</v>
      </c>
      <c r="W46" s="117">
        <v>3860</v>
      </c>
      <c r="X46" s="117">
        <v>357</v>
      </c>
      <c r="Y46" s="117">
        <v>689</v>
      </c>
      <c r="Z46" s="117">
        <v>281</v>
      </c>
      <c r="AA46" s="117">
        <v>646</v>
      </c>
      <c r="AB46" s="117">
        <v>193</v>
      </c>
      <c r="AC46" s="117">
        <v>1032</v>
      </c>
      <c r="AD46" s="117">
        <v>24766</v>
      </c>
      <c r="AG46" s="117">
        <v>338</v>
      </c>
      <c r="AH46" s="117">
        <v>291</v>
      </c>
      <c r="AI46" s="117">
        <v>8114</v>
      </c>
      <c r="AJ46" s="117">
        <v>306</v>
      </c>
      <c r="AK46" s="117">
        <v>350</v>
      </c>
      <c r="AL46" s="117">
        <v>317</v>
      </c>
      <c r="AM46" s="117">
        <v>273</v>
      </c>
      <c r="AN46" s="117">
        <v>330</v>
      </c>
      <c r="AO46" s="117">
        <v>19</v>
      </c>
      <c r="AP46" s="117">
        <v>1691</v>
      </c>
      <c r="AQ46" s="117">
        <v>450</v>
      </c>
      <c r="AR46" s="117">
        <v>4160.5271999999995</v>
      </c>
      <c r="AS46" s="117">
        <v>16639.5272</v>
      </c>
      <c r="AV46" s="117">
        <v>257</v>
      </c>
      <c r="AW46" s="117">
        <v>31</v>
      </c>
      <c r="AX46" s="117">
        <v>169</v>
      </c>
      <c r="AY46" s="117">
        <v>345</v>
      </c>
      <c r="AZ46" s="117">
        <v>394</v>
      </c>
      <c r="BA46" s="117">
        <v>23057</v>
      </c>
      <c r="BB46" s="117">
        <v>11783</v>
      </c>
      <c r="BC46" s="117">
        <v>372</v>
      </c>
      <c r="BD46" s="117">
        <v>22</v>
      </c>
      <c r="BE46" s="117">
        <v>428</v>
      </c>
      <c r="BF46" s="117">
        <v>508</v>
      </c>
      <c r="BG46" s="117">
        <v>14174.056958879999</v>
      </c>
      <c r="BH46" s="117">
        <v>51540.056958879999</v>
      </c>
      <c r="BK46" s="117">
        <v>240</v>
      </c>
      <c r="BL46" s="117">
        <v>29</v>
      </c>
      <c r="BM46" s="117">
        <v>158</v>
      </c>
      <c r="BN46" s="117">
        <v>323</v>
      </c>
      <c r="BO46" s="117">
        <v>369</v>
      </c>
      <c r="BP46" s="117">
        <v>334</v>
      </c>
      <c r="BQ46" s="117">
        <v>288</v>
      </c>
      <c r="BR46" s="117">
        <v>348</v>
      </c>
      <c r="BS46" s="117">
        <v>21</v>
      </c>
      <c r="BT46" s="117">
        <v>400</v>
      </c>
      <c r="BU46" s="117">
        <v>475</v>
      </c>
      <c r="BV46" s="117">
        <v>18788.932708662753</v>
      </c>
      <c r="BW46" s="117">
        <v>21773.932708662753</v>
      </c>
      <c r="BZ46" s="117">
        <v>188</v>
      </c>
      <c r="CA46" s="117">
        <v>23</v>
      </c>
      <c r="CB46" s="117">
        <v>124</v>
      </c>
      <c r="CC46" s="117">
        <v>254</v>
      </c>
      <c r="CD46" s="117">
        <v>289</v>
      </c>
      <c r="CE46" s="117">
        <v>262</v>
      </c>
      <c r="CF46" s="117">
        <v>226</v>
      </c>
      <c r="CG46" s="117">
        <v>273</v>
      </c>
      <c r="CH46" s="117">
        <v>16</v>
      </c>
      <c r="CI46" s="117">
        <v>314</v>
      </c>
      <c r="CJ46" s="117">
        <v>373</v>
      </c>
      <c r="CK46" s="117">
        <v>14070.702282611644</v>
      </c>
      <c r="CL46" s="117">
        <v>16412.702282611644</v>
      </c>
      <c r="CO46" s="117">
        <v>159</v>
      </c>
      <c r="CP46" s="117">
        <v>19</v>
      </c>
      <c r="CQ46" s="117">
        <v>104</v>
      </c>
      <c r="CR46" s="117">
        <v>213</v>
      </c>
      <c r="CS46" s="117">
        <v>244</v>
      </c>
      <c r="CT46" s="117">
        <v>4508</v>
      </c>
      <c r="CU46" s="117">
        <v>190</v>
      </c>
      <c r="CV46" s="117">
        <v>230</v>
      </c>
      <c r="CW46" s="117">
        <v>14</v>
      </c>
      <c r="CX46" s="117">
        <v>265</v>
      </c>
      <c r="CY46" s="117">
        <v>373</v>
      </c>
      <c r="CZ46" s="117">
        <v>46458.161042327461</v>
      </c>
      <c r="DA46" s="117">
        <v>52777.161042327461</v>
      </c>
      <c r="DD46" s="117">
        <v>173</v>
      </c>
      <c r="DE46" s="117">
        <v>21</v>
      </c>
      <c r="DF46" s="117">
        <v>114</v>
      </c>
      <c r="DG46" s="117">
        <v>233</v>
      </c>
      <c r="DH46" s="117">
        <v>266</v>
      </c>
      <c r="DI46" s="117">
        <v>241</v>
      </c>
      <c r="DJ46" s="117">
        <v>207</v>
      </c>
      <c r="DK46" s="117">
        <v>250</v>
      </c>
      <c r="DL46" s="117">
        <v>15</v>
      </c>
      <c r="DM46" s="117">
        <v>288</v>
      </c>
      <c r="DN46" s="117">
        <v>405</v>
      </c>
      <c r="DO46" s="117">
        <v>24194.115933689267</v>
      </c>
      <c r="DP46" s="117">
        <v>26407.115933689267</v>
      </c>
    </row>
    <row r="47" spans="1:120">
      <c r="A47" s="117" t="s">
        <v>427</v>
      </c>
      <c r="C47" s="117">
        <v>516</v>
      </c>
      <c r="D47" s="117">
        <v>184</v>
      </c>
      <c r="E47" s="117">
        <v>317</v>
      </c>
      <c r="F47" s="117">
        <v>623</v>
      </c>
      <c r="G47" s="117">
        <v>1594</v>
      </c>
      <c r="H47" s="117">
        <v>438</v>
      </c>
      <c r="I47" s="117">
        <v>514</v>
      </c>
      <c r="J47" s="117">
        <v>463</v>
      </c>
      <c r="K47" s="117">
        <v>623</v>
      </c>
      <c r="L47" s="117">
        <v>517</v>
      </c>
      <c r="M47" s="117">
        <v>1954</v>
      </c>
      <c r="N47" s="117">
        <v>1014</v>
      </c>
      <c r="O47" s="117">
        <v>8757</v>
      </c>
      <c r="R47" s="117">
        <v>2909</v>
      </c>
      <c r="S47" s="117">
        <v>959</v>
      </c>
      <c r="T47" s="117">
        <v>2433</v>
      </c>
      <c r="U47" s="117">
        <v>660</v>
      </c>
      <c r="V47" s="117">
        <v>861</v>
      </c>
      <c r="W47" s="117">
        <v>235</v>
      </c>
      <c r="X47" s="117">
        <v>521</v>
      </c>
      <c r="Y47" s="117">
        <v>2020</v>
      </c>
      <c r="Z47" s="117">
        <v>308</v>
      </c>
      <c r="AA47" s="117">
        <v>1061</v>
      </c>
      <c r="AB47" s="117">
        <v>2826</v>
      </c>
      <c r="AC47" s="117">
        <v>786</v>
      </c>
      <c r="AD47" s="117">
        <v>15579</v>
      </c>
      <c r="AG47" s="117">
        <v>2932</v>
      </c>
      <c r="AH47" s="117">
        <v>230</v>
      </c>
      <c r="AI47" s="117">
        <v>462</v>
      </c>
      <c r="AJ47" s="117">
        <v>507</v>
      </c>
      <c r="AK47" s="117">
        <v>1202</v>
      </c>
      <c r="AL47" s="117">
        <v>558</v>
      </c>
      <c r="AM47" s="117">
        <v>516</v>
      </c>
      <c r="AN47" s="117">
        <v>724</v>
      </c>
      <c r="AO47" s="117">
        <v>862</v>
      </c>
      <c r="AP47" s="117">
        <v>1050</v>
      </c>
      <c r="AQ47" s="117">
        <v>1713</v>
      </c>
      <c r="AR47" s="117">
        <v>827.21600000000035</v>
      </c>
      <c r="AS47" s="117">
        <v>11583.216</v>
      </c>
      <c r="AV47" s="117">
        <v>599</v>
      </c>
      <c r="AW47" s="117">
        <v>713</v>
      </c>
      <c r="AX47" s="117">
        <v>529</v>
      </c>
      <c r="AY47" s="117">
        <v>578</v>
      </c>
      <c r="AZ47" s="117">
        <v>1371</v>
      </c>
      <c r="BA47" s="117">
        <v>636</v>
      </c>
      <c r="BB47" s="117">
        <v>588</v>
      </c>
      <c r="BC47" s="117">
        <v>826</v>
      </c>
      <c r="BD47" s="117">
        <v>983</v>
      </c>
      <c r="BE47" s="117">
        <v>1197</v>
      </c>
      <c r="BF47" s="117">
        <v>1953</v>
      </c>
      <c r="BG47" s="117">
        <v>3117.7990167999997</v>
      </c>
      <c r="BH47" s="117">
        <v>13090.7990168</v>
      </c>
      <c r="BK47" s="117">
        <v>600</v>
      </c>
      <c r="BL47" s="117">
        <v>714</v>
      </c>
      <c r="BM47" s="117">
        <v>530</v>
      </c>
      <c r="BN47" s="117">
        <v>579</v>
      </c>
      <c r="BO47" s="117">
        <v>1373</v>
      </c>
      <c r="BP47" s="117">
        <v>637</v>
      </c>
      <c r="BQ47" s="117">
        <v>590</v>
      </c>
      <c r="BR47" s="117">
        <v>827</v>
      </c>
      <c r="BS47" s="117">
        <v>984</v>
      </c>
      <c r="BT47" s="117">
        <v>1199</v>
      </c>
      <c r="BU47" s="117">
        <v>1957</v>
      </c>
      <c r="BV47" s="117">
        <v>6910.1265247946394</v>
      </c>
      <c r="BW47" s="117">
        <v>16900.126524794639</v>
      </c>
      <c r="BZ47" s="117">
        <v>627</v>
      </c>
      <c r="CA47" s="117">
        <v>746</v>
      </c>
      <c r="CB47" s="117">
        <v>553</v>
      </c>
      <c r="CC47" s="117">
        <v>605</v>
      </c>
      <c r="CD47" s="117">
        <v>1435</v>
      </c>
      <c r="CE47" s="117">
        <v>1636</v>
      </c>
      <c r="CF47" s="117">
        <v>616</v>
      </c>
      <c r="CG47" s="117">
        <v>864</v>
      </c>
      <c r="CH47" s="117">
        <v>1028</v>
      </c>
      <c r="CI47" s="117">
        <v>1253</v>
      </c>
      <c r="CJ47" s="117">
        <v>2044</v>
      </c>
      <c r="CK47" s="117">
        <v>7099.4100314207772</v>
      </c>
      <c r="CL47" s="117">
        <v>18506.410031420775</v>
      </c>
      <c r="CO47" s="117">
        <v>634</v>
      </c>
      <c r="CP47" s="117">
        <v>755</v>
      </c>
      <c r="CQ47" s="117">
        <v>560</v>
      </c>
      <c r="CR47" s="117">
        <v>613</v>
      </c>
      <c r="CS47" s="117">
        <v>1452</v>
      </c>
      <c r="CT47" s="117">
        <v>674</v>
      </c>
      <c r="CU47" s="117">
        <v>623</v>
      </c>
      <c r="CV47" s="117">
        <v>875</v>
      </c>
      <c r="CW47" s="117">
        <v>1041</v>
      </c>
      <c r="CX47" s="117">
        <v>1268</v>
      </c>
      <c r="CY47" s="117">
        <v>2070</v>
      </c>
      <c r="CZ47" s="117">
        <v>6299.7201562689952</v>
      </c>
      <c r="DA47" s="117">
        <v>16864.720156268995</v>
      </c>
      <c r="DD47" s="117">
        <v>665</v>
      </c>
      <c r="DE47" s="117">
        <v>792</v>
      </c>
      <c r="DF47" s="117">
        <v>587</v>
      </c>
      <c r="DG47" s="117">
        <v>643</v>
      </c>
      <c r="DH47" s="117">
        <v>1523</v>
      </c>
      <c r="DI47" s="117">
        <v>707</v>
      </c>
      <c r="DJ47" s="117">
        <v>654</v>
      </c>
      <c r="DK47" s="117">
        <v>918</v>
      </c>
      <c r="DL47" s="117">
        <v>1092</v>
      </c>
      <c r="DM47" s="117">
        <v>1330</v>
      </c>
      <c r="DN47" s="117">
        <v>2171</v>
      </c>
      <c r="DO47" s="117">
        <v>7208.8415907521248</v>
      </c>
      <c r="DP47" s="117">
        <v>18290.841590752127</v>
      </c>
    </row>
    <row r="48" spans="1:120">
      <c r="A48" s="117" t="s">
        <v>428</v>
      </c>
      <c r="C48" s="117">
        <v>1709</v>
      </c>
      <c r="D48" s="117">
        <v>4069</v>
      </c>
      <c r="E48" s="117">
        <v>2796</v>
      </c>
      <c r="F48" s="117">
        <v>3163</v>
      </c>
      <c r="G48" s="117">
        <v>6344</v>
      </c>
      <c r="H48" s="117">
        <v>4414</v>
      </c>
      <c r="I48" s="117">
        <v>2661</v>
      </c>
      <c r="J48" s="117">
        <v>2391</v>
      </c>
      <c r="K48" s="117">
        <v>4054</v>
      </c>
      <c r="L48" s="117">
        <v>4201</v>
      </c>
      <c r="M48" s="117">
        <v>2821</v>
      </c>
      <c r="N48" s="117">
        <v>2235</v>
      </c>
      <c r="O48" s="117">
        <v>40858</v>
      </c>
      <c r="R48" s="117">
        <v>3633</v>
      </c>
      <c r="S48" s="117">
        <v>2611</v>
      </c>
      <c r="T48" s="117">
        <v>2411</v>
      </c>
      <c r="U48" s="117">
        <v>3514</v>
      </c>
      <c r="V48" s="117">
        <v>4452</v>
      </c>
      <c r="W48" s="117">
        <v>4453</v>
      </c>
      <c r="X48" s="117">
        <v>1871</v>
      </c>
      <c r="Y48" s="117">
        <v>3535</v>
      </c>
      <c r="Z48" s="117">
        <v>2953</v>
      </c>
      <c r="AA48" s="117">
        <v>3578</v>
      </c>
      <c r="AB48" s="117">
        <v>1409</v>
      </c>
      <c r="AC48" s="117">
        <v>5632</v>
      </c>
      <c r="AD48" s="117">
        <v>40052</v>
      </c>
      <c r="AG48" s="117">
        <v>2831</v>
      </c>
      <c r="AH48" s="117">
        <v>1882</v>
      </c>
      <c r="AI48" s="117">
        <v>3818</v>
      </c>
      <c r="AJ48" s="117">
        <v>3963</v>
      </c>
      <c r="AK48" s="117">
        <v>6044</v>
      </c>
      <c r="AL48" s="117">
        <v>7547</v>
      </c>
      <c r="AM48" s="117">
        <v>4168</v>
      </c>
      <c r="AN48" s="117">
        <v>3577</v>
      </c>
      <c r="AO48" s="117">
        <v>3661</v>
      </c>
      <c r="AP48" s="117">
        <v>4316</v>
      </c>
      <c r="AQ48" s="117">
        <v>3718</v>
      </c>
      <c r="AR48" s="117">
        <v>5864.7091999999975</v>
      </c>
      <c r="AS48" s="117">
        <v>51389.709199999998</v>
      </c>
      <c r="AV48" s="117">
        <v>4202</v>
      </c>
      <c r="AW48" s="117">
        <v>4859</v>
      </c>
      <c r="AX48" s="117">
        <v>4247</v>
      </c>
      <c r="AY48" s="117">
        <v>5951</v>
      </c>
      <c r="AZ48" s="117">
        <v>7173</v>
      </c>
      <c r="BA48" s="117">
        <v>5057</v>
      </c>
      <c r="BB48" s="117">
        <v>4209</v>
      </c>
      <c r="BC48" s="117">
        <v>5372</v>
      </c>
      <c r="BD48" s="117">
        <v>3458</v>
      </c>
      <c r="BE48" s="117">
        <v>5480</v>
      </c>
      <c r="BF48" s="117">
        <v>4214</v>
      </c>
      <c r="BG48" s="117">
        <v>5454</v>
      </c>
      <c r="BH48" s="117">
        <v>59676</v>
      </c>
      <c r="BK48" s="117">
        <v>5002</v>
      </c>
      <c r="BL48" s="117">
        <v>3645</v>
      </c>
      <c r="BM48" s="117">
        <v>4114</v>
      </c>
      <c r="BN48" s="117">
        <v>6084</v>
      </c>
      <c r="BO48" s="117">
        <v>6392</v>
      </c>
      <c r="BP48" s="117">
        <v>6020</v>
      </c>
      <c r="BQ48" s="117">
        <v>5011</v>
      </c>
      <c r="BR48" s="117">
        <v>6395</v>
      </c>
      <c r="BS48" s="117">
        <v>4116</v>
      </c>
      <c r="BT48" s="117">
        <v>6714</v>
      </c>
      <c r="BU48" s="117">
        <v>5016</v>
      </c>
      <c r="BV48" s="117">
        <v>3433</v>
      </c>
      <c r="BW48" s="117">
        <v>61942</v>
      </c>
      <c r="BZ48" s="117">
        <v>5043</v>
      </c>
      <c r="CA48" s="117">
        <v>3675</v>
      </c>
      <c r="CB48" s="117">
        <v>4148</v>
      </c>
      <c r="CC48" s="117">
        <v>7142</v>
      </c>
      <c r="CD48" s="117">
        <v>7453</v>
      </c>
      <c r="CE48" s="117">
        <v>6069</v>
      </c>
      <c r="CF48" s="117">
        <v>5052</v>
      </c>
      <c r="CG48" s="117">
        <v>6447</v>
      </c>
      <c r="CH48" s="117">
        <v>4150</v>
      </c>
      <c r="CI48" s="117">
        <v>7778</v>
      </c>
      <c r="CJ48" s="117">
        <v>5057</v>
      </c>
      <c r="CK48" s="117">
        <v>2895</v>
      </c>
      <c r="CL48" s="117">
        <v>64909</v>
      </c>
      <c r="CO48" s="117">
        <v>5176</v>
      </c>
      <c r="CP48" s="117">
        <v>3772</v>
      </c>
      <c r="CQ48" s="117">
        <v>4257</v>
      </c>
      <c r="CR48" s="117">
        <v>6831</v>
      </c>
      <c r="CS48" s="117">
        <v>6899</v>
      </c>
      <c r="CT48" s="117">
        <v>6229</v>
      </c>
      <c r="CU48" s="117">
        <v>5185</v>
      </c>
      <c r="CV48" s="117">
        <v>6617</v>
      </c>
      <c r="CW48" s="117">
        <v>4259</v>
      </c>
      <c r="CX48" s="117">
        <v>5982</v>
      </c>
      <c r="CY48" s="117">
        <v>5191</v>
      </c>
      <c r="CZ48" s="117">
        <v>2970</v>
      </c>
      <c r="DA48" s="117">
        <v>63368</v>
      </c>
      <c r="DD48" s="117">
        <v>5269</v>
      </c>
      <c r="DE48" s="117">
        <v>3840</v>
      </c>
      <c r="DF48" s="117">
        <v>4334</v>
      </c>
      <c r="DG48" s="117">
        <v>6963</v>
      </c>
      <c r="DH48" s="117">
        <v>7038</v>
      </c>
      <c r="DI48" s="117">
        <v>6342</v>
      </c>
      <c r="DJ48" s="117">
        <v>5279</v>
      </c>
      <c r="DK48" s="117">
        <v>6736</v>
      </c>
      <c r="DL48" s="117">
        <v>4336</v>
      </c>
      <c r="DM48" s="117">
        <v>6127</v>
      </c>
      <c r="DN48" s="117">
        <v>5284</v>
      </c>
      <c r="DO48" s="117">
        <v>3690</v>
      </c>
      <c r="DP48" s="117">
        <v>65238</v>
      </c>
    </row>
    <row r="49" spans="1:120">
      <c r="A49" s="117" t="s">
        <v>429</v>
      </c>
      <c r="C49" s="117">
        <v>504</v>
      </c>
      <c r="D49" s="117">
        <v>0</v>
      </c>
      <c r="E49" s="117">
        <v>773</v>
      </c>
      <c r="F49" s="117">
        <v>742</v>
      </c>
      <c r="G49" s="117">
        <v>813</v>
      </c>
      <c r="H49" s="117">
        <v>1137</v>
      </c>
      <c r="I49" s="117">
        <v>1755</v>
      </c>
      <c r="J49" s="117">
        <v>1257</v>
      </c>
      <c r="K49" s="117">
        <v>1306</v>
      </c>
      <c r="L49" s="117">
        <v>610</v>
      </c>
      <c r="M49" s="117">
        <v>-25</v>
      </c>
      <c r="N49" s="117">
        <v>1298</v>
      </c>
      <c r="O49" s="117">
        <v>10170</v>
      </c>
      <c r="R49" s="117">
        <v>797</v>
      </c>
      <c r="S49" s="117">
        <v>256</v>
      </c>
      <c r="T49" s="117">
        <v>871</v>
      </c>
      <c r="U49" s="117">
        <v>175</v>
      </c>
      <c r="V49" s="117">
        <v>724</v>
      </c>
      <c r="W49" s="117">
        <v>713</v>
      </c>
      <c r="X49" s="117">
        <v>230</v>
      </c>
      <c r="Y49" s="117">
        <v>295</v>
      </c>
      <c r="Z49" s="117">
        <v>406</v>
      </c>
      <c r="AA49" s="117">
        <v>261</v>
      </c>
      <c r="AB49" s="117">
        <v>1656</v>
      </c>
      <c r="AC49" s="117">
        <v>993</v>
      </c>
      <c r="AD49" s="117">
        <v>7377</v>
      </c>
      <c r="AG49" s="117">
        <v>987</v>
      </c>
      <c r="AH49" s="117">
        <v>1012</v>
      </c>
      <c r="AI49" s="117">
        <v>1026</v>
      </c>
      <c r="AJ49" s="117">
        <v>1493</v>
      </c>
      <c r="AK49" s="117">
        <v>717</v>
      </c>
      <c r="AL49" s="117">
        <v>1637</v>
      </c>
      <c r="AM49" s="117">
        <v>2166</v>
      </c>
      <c r="AN49" s="117">
        <v>1421</v>
      </c>
      <c r="AO49" s="117">
        <v>1884</v>
      </c>
      <c r="AP49" s="117">
        <v>1660</v>
      </c>
      <c r="AQ49" s="117">
        <v>380</v>
      </c>
      <c r="AR49" s="117">
        <v>2339.7199999999975</v>
      </c>
      <c r="AS49" s="117">
        <v>16722.719999999998</v>
      </c>
      <c r="AV49" s="117">
        <v>1183</v>
      </c>
      <c r="AW49" s="117">
        <v>798</v>
      </c>
      <c r="AX49" s="117">
        <v>1179</v>
      </c>
      <c r="AY49" s="117">
        <v>1716</v>
      </c>
      <c r="AZ49" s="117">
        <v>825</v>
      </c>
      <c r="BA49" s="117">
        <v>1881</v>
      </c>
      <c r="BB49" s="117">
        <v>2490</v>
      </c>
      <c r="BC49" s="117">
        <v>1633</v>
      </c>
      <c r="BD49" s="117">
        <v>2166</v>
      </c>
      <c r="BE49" s="117">
        <v>1909</v>
      </c>
      <c r="BF49" s="117">
        <v>437</v>
      </c>
      <c r="BG49" s="117">
        <v>818.55999999999767</v>
      </c>
      <c r="BH49" s="117">
        <v>17035.559999999998</v>
      </c>
      <c r="BK49" s="117">
        <v>1202</v>
      </c>
      <c r="BL49" s="117">
        <v>811</v>
      </c>
      <c r="BM49" s="117">
        <v>1198</v>
      </c>
      <c r="BN49" s="117">
        <v>1743</v>
      </c>
      <c r="BO49" s="117">
        <v>838</v>
      </c>
      <c r="BP49" s="117">
        <v>1911</v>
      </c>
      <c r="BQ49" s="117">
        <v>2529</v>
      </c>
      <c r="BR49" s="117">
        <v>1659</v>
      </c>
      <c r="BS49" s="117">
        <v>2200</v>
      </c>
      <c r="BT49" s="117">
        <v>1939</v>
      </c>
      <c r="BU49" s="117">
        <v>444</v>
      </c>
      <c r="BV49" s="117">
        <v>720.82400000000052</v>
      </c>
      <c r="BW49" s="117">
        <v>17194.824000000001</v>
      </c>
      <c r="BZ49" s="117">
        <v>1247</v>
      </c>
      <c r="CA49" s="117">
        <v>841</v>
      </c>
      <c r="CB49" s="117">
        <v>1242</v>
      </c>
      <c r="CC49" s="117">
        <v>1808</v>
      </c>
      <c r="CD49" s="117">
        <v>869</v>
      </c>
      <c r="CE49" s="117">
        <v>1982</v>
      </c>
      <c r="CF49" s="117">
        <v>2623</v>
      </c>
      <c r="CG49" s="117">
        <v>1721</v>
      </c>
      <c r="CH49" s="117">
        <v>2282</v>
      </c>
      <c r="CI49" s="117">
        <v>2011</v>
      </c>
      <c r="CJ49" s="117">
        <v>460</v>
      </c>
      <c r="CK49" s="117">
        <v>768.63199999999779</v>
      </c>
      <c r="CL49" s="117">
        <v>17854.631999999998</v>
      </c>
      <c r="CO49" s="117">
        <v>1295</v>
      </c>
      <c r="CP49" s="117">
        <v>873</v>
      </c>
      <c r="CQ49" s="117">
        <v>1290</v>
      </c>
      <c r="CR49" s="117">
        <v>1877</v>
      </c>
      <c r="CS49" s="117">
        <v>902</v>
      </c>
      <c r="CT49" s="117">
        <v>2058</v>
      </c>
      <c r="CU49" s="117">
        <v>2724</v>
      </c>
      <c r="CV49" s="117">
        <v>1787</v>
      </c>
      <c r="CW49" s="117">
        <v>2369</v>
      </c>
      <c r="CX49" s="117">
        <v>2088</v>
      </c>
      <c r="CY49" s="117">
        <v>478</v>
      </c>
      <c r="CZ49" s="117">
        <v>798.08799999999974</v>
      </c>
      <c r="DA49" s="117">
        <v>18539.088</v>
      </c>
      <c r="DD49" s="117">
        <v>1325</v>
      </c>
      <c r="DE49" s="117">
        <v>893</v>
      </c>
      <c r="DF49" s="117">
        <v>1319</v>
      </c>
      <c r="DG49" s="117">
        <v>1921</v>
      </c>
      <c r="DH49" s="117">
        <v>923</v>
      </c>
      <c r="DI49" s="117">
        <v>2106</v>
      </c>
      <c r="DJ49" s="117">
        <v>2787</v>
      </c>
      <c r="DK49" s="117">
        <v>1828</v>
      </c>
      <c r="DL49" s="117">
        <v>2424</v>
      </c>
      <c r="DM49" s="117">
        <v>2136</v>
      </c>
      <c r="DN49" s="117">
        <v>489</v>
      </c>
      <c r="DO49" s="117">
        <v>1070.6479999999974</v>
      </c>
      <c r="DP49" s="117">
        <v>19221.647999999997</v>
      </c>
    </row>
    <row r="50" spans="1:120">
      <c r="A50" s="117" t="s">
        <v>430</v>
      </c>
      <c r="C50" s="117">
        <v>0</v>
      </c>
      <c r="D50" s="117">
        <v>207</v>
      </c>
      <c r="E50" s="117">
        <v>105</v>
      </c>
      <c r="F50" s="117">
        <v>968</v>
      </c>
      <c r="G50" s="117">
        <v>236</v>
      </c>
      <c r="H50" s="117">
        <v>70</v>
      </c>
      <c r="I50" s="117">
        <v>30</v>
      </c>
      <c r="J50" s="117">
        <v>373</v>
      </c>
      <c r="K50" s="117">
        <v>0</v>
      </c>
      <c r="L50" s="117">
        <v>223</v>
      </c>
      <c r="M50" s="117">
        <v>52</v>
      </c>
      <c r="N50" s="117">
        <v>117</v>
      </c>
      <c r="O50" s="117">
        <v>2381</v>
      </c>
      <c r="R50" s="117">
        <v>55</v>
      </c>
      <c r="S50" s="117">
        <v>1</v>
      </c>
      <c r="T50" s="117">
        <v>0</v>
      </c>
      <c r="U50" s="117">
        <v>89</v>
      </c>
      <c r="V50" s="117">
        <v>120</v>
      </c>
      <c r="W50" s="117">
        <v>1383</v>
      </c>
      <c r="X50" s="117">
        <v>74</v>
      </c>
      <c r="Y50" s="117">
        <v>55</v>
      </c>
      <c r="Z50" s="117">
        <v>-5</v>
      </c>
      <c r="AA50" s="117">
        <v>157</v>
      </c>
      <c r="AB50" s="117">
        <v>236</v>
      </c>
      <c r="AC50" s="117">
        <v>0</v>
      </c>
      <c r="AD50" s="117">
        <v>2165</v>
      </c>
      <c r="AG50" s="117">
        <v>620</v>
      </c>
      <c r="AH50" s="117">
        <v>59</v>
      </c>
      <c r="AI50" s="117">
        <v>112</v>
      </c>
      <c r="AJ50" s="117">
        <v>317</v>
      </c>
      <c r="AK50" s="117">
        <v>138</v>
      </c>
      <c r="AL50" s="117">
        <v>21</v>
      </c>
      <c r="AM50" s="117">
        <v>9</v>
      </c>
      <c r="AN50" s="117">
        <v>387</v>
      </c>
      <c r="AO50" s="117">
        <v>136</v>
      </c>
      <c r="AP50" s="117">
        <v>98</v>
      </c>
      <c r="AQ50" s="117">
        <v>131</v>
      </c>
      <c r="AR50" s="117">
        <v>634</v>
      </c>
      <c r="AS50" s="117">
        <v>2662</v>
      </c>
      <c r="AV50" s="117">
        <v>436</v>
      </c>
      <c r="AW50" s="117">
        <v>252</v>
      </c>
      <c r="AX50" s="117">
        <v>127</v>
      </c>
      <c r="AY50" s="117">
        <v>359</v>
      </c>
      <c r="AZ50" s="117">
        <v>156</v>
      </c>
      <c r="BA50" s="117">
        <v>24</v>
      </c>
      <c r="BB50" s="117">
        <v>10</v>
      </c>
      <c r="BC50" s="117">
        <v>437</v>
      </c>
      <c r="BD50" s="117">
        <v>153</v>
      </c>
      <c r="BE50" s="117">
        <v>110</v>
      </c>
      <c r="BF50" s="117">
        <v>148</v>
      </c>
      <c r="BG50" s="117">
        <v>281</v>
      </c>
      <c r="BH50" s="117">
        <v>2493</v>
      </c>
      <c r="BK50" s="117">
        <v>453</v>
      </c>
      <c r="BL50" s="117">
        <v>261</v>
      </c>
      <c r="BM50" s="117">
        <v>132</v>
      </c>
      <c r="BN50" s="117">
        <v>373</v>
      </c>
      <c r="BO50" s="117">
        <v>162</v>
      </c>
      <c r="BP50" s="117">
        <v>24</v>
      </c>
      <c r="BQ50" s="117">
        <v>10</v>
      </c>
      <c r="BR50" s="117">
        <v>454</v>
      </c>
      <c r="BS50" s="117">
        <v>159</v>
      </c>
      <c r="BT50" s="117">
        <v>115</v>
      </c>
      <c r="BU50" s="117">
        <v>153</v>
      </c>
      <c r="BV50" s="117">
        <v>292</v>
      </c>
      <c r="BW50" s="117">
        <v>2588</v>
      </c>
      <c r="BZ50" s="117">
        <v>463</v>
      </c>
      <c r="CA50" s="117">
        <v>267</v>
      </c>
      <c r="CB50" s="117">
        <v>135</v>
      </c>
      <c r="CC50" s="117">
        <v>381</v>
      </c>
      <c r="CD50" s="117">
        <v>166</v>
      </c>
      <c r="CE50" s="117">
        <v>25</v>
      </c>
      <c r="CF50" s="117">
        <v>11</v>
      </c>
      <c r="CG50" s="117">
        <v>464</v>
      </c>
      <c r="CH50" s="117">
        <v>163</v>
      </c>
      <c r="CI50" s="117">
        <v>117</v>
      </c>
      <c r="CJ50" s="117">
        <v>157</v>
      </c>
      <c r="CK50" s="117">
        <v>297</v>
      </c>
      <c r="CL50" s="117">
        <v>2646</v>
      </c>
      <c r="CO50" s="117">
        <v>472</v>
      </c>
      <c r="CP50" s="117">
        <v>272</v>
      </c>
      <c r="CQ50" s="117">
        <v>137</v>
      </c>
      <c r="CR50" s="117">
        <v>388</v>
      </c>
      <c r="CS50" s="117">
        <v>169</v>
      </c>
      <c r="CT50" s="117">
        <v>25</v>
      </c>
      <c r="CU50" s="117">
        <v>11</v>
      </c>
      <c r="CV50" s="117">
        <v>473</v>
      </c>
      <c r="CW50" s="117">
        <v>166</v>
      </c>
      <c r="CX50" s="117">
        <v>119</v>
      </c>
      <c r="CY50" s="117">
        <v>160</v>
      </c>
      <c r="CZ50" s="117">
        <v>306</v>
      </c>
      <c r="DA50" s="117">
        <v>2698</v>
      </c>
      <c r="DD50" s="117">
        <v>522</v>
      </c>
      <c r="DE50" s="117">
        <v>301</v>
      </c>
      <c r="DF50" s="117">
        <v>152</v>
      </c>
      <c r="DG50" s="117">
        <v>429</v>
      </c>
      <c r="DH50" s="117">
        <v>187</v>
      </c>
      <c r="DI50" s="117">
        <v>28</v>
      </c>
      <c r="DJ50" s="117">
        <v>12</v>
      </c>
      <c r="DK50" s="117">
        <v>523</v>
      </c>
      <c r="DL50" s="117">
        <v>184</v>
      </c>
      <c r="DM50" s="117">
        <v>132</v>
      </c>
      <c r="DN50" s="117">
        <v>177</v>
      </c>
      <c r="DO50" s="117">
        <v>392</v>
      </c>
      <c r="DP50" s="117">
        <v>3039</v>
      </c>
    </row>
    <row r="51" spans="1:120">
      <c r="A51" s="117" t="s">
        <v>431</v>
      </c>
      <c r="C51" s="117">
        <v>0</v>
      </c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105</v>
      </c>
      <c r="K51" s="117">
        <v>0</v>
      </c>
      <c r="L51" s="117">
        <v>50</v>
      </c>
      <c r="M51" s="117">
        <v>0</v>
      </c>
      <c r="N51" s="117">
        <v>0</v>
      </c>
      <c r="O51" s="117">
        <v>155</v>
      </c>
      <c r="R51" s="117">
        <v>0</v>
      </c>
      <c r="S51" s="117">
        <v>6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12</v>
      </c>
      <c r="Z51" s="117">
        <v>0</v>
      </c>
      <c r="AA51" s="117">
        <v>0</v>
      </c>
      <c r="AB51" s="117">
        <v>4</v>
      </c>
      <c r="AC51" s="117">
        <v>0</v>
      </c>
      <c r="AD51" s="117">
        <v>22</v>
      </c>
      <c r="AG51" s="117">
        <v>33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  <c r="AS51" s="117">
        <v>33</v>
      </c>
      <c r="AV51" s="117">
        <v>0</v>
      </c>
      <c r="AW51" s="117">
        <v>0</v>
      </c>
      <c r="AX51" s="117">
        <v>0</v>
      </c>
      <c r="AY51" s="117">
        <v>0</v>
      </c>
      <c r="AZ51" s="117">
        <v>0</v>
      </c>
      <c r="BA51" s="117">
        <v>0</v>
      </c>
      <c r="BB51" s="117">
        <v>0</v>
      </c>
      <c r="BC51" s="117">
        <v>0</v>
      </c>
      <c r="BD51" s="117">
        <v>0</v>
      </c>
      <c r="BE51" s="117">
        <v>0</v>
      </c>
      <c r="BF51" s="117">
        <v>0</v>
      </c>
      <c r="BG51" s="117">
        <v>0</v>
      </c>
      <c r="BH51" s="117">
        <v>0</v>
      </c>
      <c r="BK51" s="117">
        <v>0</v>
      </c>
      <c r="BL51" s="117">
        <v>0</v>
      </c>
      <c r="BM51" s="117">
        <v>0</v>
      </c>
      <c r="BN51" s="117">
        <v>0</v>
      </c>
      <c r="BO51" s="117">
        <v>0</v>
      </c>
      <c r="BP51" s="117">
        <v>0</v>
      </c>
      <c r="BQ51" s="117">
        <v>0</v>
      </c>
      <c r="BR51" s="117">
        <v>0</v>
      </c>
      <c r="BS51" s="117">
        <v>0</v>
      </c>
      <c r="BT51" s="117">
        <v>0</v>
      </c>
      <c r="BU51" s="117">
        <v>0</v>
      </c>
      <c r="BV51" s="117">
        <v>0</v>
      </c>
      <c r="BW51" s="117">
        <v>0</v>
      </c>
      <c r="BZ51" s="117">
        <v>0</v>
      </c>
      <c r="CA51" s="117">
        <v>0</v>
      </c>
      <c r="CB51" s="117">
        <v>0</v>
      </c>
      <c r="CC51" s="117">
        <v>0</v>
      </c>
      <c r="CD51" s="117">
        <v>0</v>
      </c>
      <c r="CE51" s="117">
        <v>0</v>
      </c>
      <c r="CF51" s="117">
        <v>0</v>
      </c>
      <c r="CG51" s="117">
        <v>0</v>
      </c>
      <c r="CH51" s="117">
        <v>0</v>
      </c>
      <c r="CI51" s="117">
        <v>0</v>
      </c>
      <c r="CJ51" s="117">
        <v>0</v>
      </c>
      <c r="CK51" s="117">
        <v>0</v>
      </c>
      <c r="CL51" s="117">
        <v>0</v>
      </c>
      <c r="CO51" s="117">
        <v>0</v>
      </c>
      <c r="CP51" s="117">
        <v>0</v>
      </c>
      <c r="CQ51" s="117">
        <v>0</v>
      </c>
      <c r="CR51" s="117">
        <v>0</v>
      </c>
      <c r="CS51" s="117">
        <v>0</v>
      </c>
      <c r="CT51" s="117">
        <v>0</v>
      </c>
      <c r="CU51" s="117">
        <v>0</v>
      </c>
      <c r="CV51" s="117">
        <v>0</v>
      </c>
      <c r="CW51" s="117">
        <v>0</v>
      </c>
      <c r="CX51" s="117">
        <v>0</v>
      </c>
      <c r="CY51" s="117">
        <v>0</v>
      </c>
      <c r="CZ51" s="117">
        <v>0</v>
      </c>
      <c r="DA51" s="117">
        <v>0</v>
      </c>
      <c r="DD51" s="117">
        <v>0</v>
      </c>
      <c r="DE51" s="117">
        <v>0</v>
      </c>
      <c r="DF51" s="117">
        <v>0</v>
      </c>
      <c r="DG51" s="117">
        <v>0</v>
      </c>
      <c r="DH51" s="117">
        <v>0</v>
      </c>
      <c r="DI51" s="117">
        <v>0</v>
      </c>
      <c r="DJ51" s="117">
        <v>0</v>
      </c>
      <c r="DK51" s="117">
        <v>0</v>
      </c>
      <c r="DL51" s="117">
        <v>0</v>
      </c>
      <c r="DM51" s="117">
        <v>0</v>
      </c>
      <c r="DN51" s="117">
        <v>0</v>
      </c>
      <c r="DO51" s="117">
        <v>0</v>
      </c>
      <c r="DP51" s="117">
        <v>0</v>
      </c>
    </row>
    <row r="52" spans="1:120">
      <c r="A52" s="117" t="s">
        <v>432</v>
      </c>
      <c r="C52" s="117">
        <v>0</v>
      </c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  <c r="AS52" s="117">
        <v>0</v>
      </c>
      <c r="AV52" s="117">
        <v>0</v>
      </c>
      <c r="AW52" s="117">
        <v>0</v>
      </c>
      <c r="AX52" s="117">
        <v>0</v>
      </c>
      <c r="AY52" s="117">
        <v>0</v>
      </c>
      <c r="AZ52" s="117">
        <v>0</v>
      </c>
      <c r="BA52" s="117">
        <v>0</v>
      </c>
      <c r="BB52" s="117">
        <v>0</v>
      </c>
      <c r="BC52" s="117">
        <v>0</v>
      </c>
      <c r="BD52" s="117">
        <v>0</v>
      </c>
      <c r="BE52" s="117">
        <v>0</v>
      </c>
      <c r="BF52" s="117">
        <v>0</v>
      </c>
      <c r="BG52" s="117">
        <v>0</v>
      </c>
      <c r="BH52" s="117">
        <v>0</v>
      </c>
      <c r="BK52" s="117">
        <v>0</v>
      </c>
      <c r="BL52" s="117">
        <v>0</v>
      </c>
      <c r="BM52" s="117">
        <v>0</v>
      </c>
      <c r="BN52" s="117">
        <v>0</v>
      </c>
      <c r="BO52" s="117">
        <v>0</v>
      </c>
      <c r="BP52" s="117">
        <v>0</v>
      </c>
      <c r="BQ52" s="117">
        <v>0</v>
      </c>
      <c r="BR52" s="117">
        <v>0</v>
      </c>
      <c r="BS52" s="117">
        <v>0</v>
      </c>
      <c r="BT52" s="117">
        <v>0</v>
      </c>
      <c r="BU52" s="117">
        <v>0</v>
      </c>
      <c r="BV52" s="117">
        <v>0</v>
      </c>
      <c r="BW52" s="117">
        <v>0</v>
      </c>
      <c r="BZ52" s="117">
        <v>0</v>
      </c>
      <c r="CA52" s="117">
        <v>0</v>
      </c>
      <c r="CB52" s="117">
        <v>0</v>
      </c>
      <c r="CC52" s="117">
        <v>0</v>
      </c>
      <c r="CD52" s="117">
        <v>0</v>
      </c>
      <c r="CE52" s="117">
        <v>0</v>
      </c>
      <c r="CF52" s="117">
        <v>0</v>
      </c>
      <c r="CG52" s="117">
        <v>0</v>
      </c>
      <c r="CH52" s="117">
        <v>0</v>
      </c>
      <c r="CI52" s="117">
        <v>0</v>
      </c>
      <c r="CJ52" s="117">
        <v>0</v>
      </c>
      <c r="CK52" s="117">
        <v>0</v>
      </c>
      <c r="CL52" s="117">
        <v>0</v>
      </c>
      <c r="CO52" s="117">
        <v>0</v>
      </c>
      <c r="CP52" s="117">
        <v>0</v>
      </c>
      <c r="CQ52" s="117">
        <v>0</v>
      </c>
      <c r="CR52" s="117">
        <v>0</v>
      </c>
      <c r="CS52" s="117">
        <v>0</v>
      </c>
      <c r="CT52" s="117">
        <v>0</v>
      </c>
      <c r="CU52" s="117">
        <v>0</v>
      </c>
      <c r="CV52" s="117">
        <v>0</v>
      </c>
      <c r="CW52" s="117">
        <v>0</v>
      </c>
      <c r="CX52" s="117">
        <v>0</v>
      </c>
      <c r="CY52" s="117">
        <v>0</v>
      </c>
      <c r="CZ52" s="117">
        <v>0</v>
      </c>
      <c r="DA52" s="117">
        <v>0</v>
      </c>
      <c r="DD52" s="117">
        <v>0</v>
      </c>
      <c r="DE52" s="117">
        <v>0</v>
      </c>
      <c r="DF52" s="117">
        <v>0</v>
      </c>
      <c r="DG52" s="117">
        <v>0</v>
      </c>
      <c r="DH52" s="117">
        <v>0</v>
      </c>
      <c r="DI52" s="117">
        <v>0</v>
      </c>
      <c r="DJ52" s="117">
        <v>0</v>
      </c>
      <c r="DK52" s="117">
        <v>0</v>
      </c>
      <c r="DL52" s="117">
        <v>0</v>
      </c>
      <c r="DM52" s="117">
        <v>0</v>
      </c>
      <c r="DN52" s="117">
        <v>0</v>
      </c>
      <c r="DO52" s="117">
        <v>0</v>
      </c>
      <c r="DP52" s="117">
        <v>0</v>
      </c>
    </row>
    <row r="54" spans="1:120">
      <c r="A54" s="126" t="s">
        <v>58</v>
      </c>
      <c r="C54" s="117">
        <v>13181</v>
      </c>
      <c r="D54" s="117">
        <v>4971</v>
      </c>
      <c r="E54" s="117">
        <v>5161</v>
      </c>
      <c r="F54" s="117">
        <v>9511</v>
      </c>
      <c r="G54" s="117">
        <v>11099</v>
      </c>
      <c r="H54" s="117">
        <v>8535</v>
      </c>
      <c r="I54" s="117">
        <v>8130</v>
      </c>
      <c r="J54" s="117">
        <v>5179</v>
      </c>
      <c r="K54" s="117">
        <v>6157</v>
      </c>
      <c r="L54" s="117">
        <v>6479</v>
      </c>
      <c r="M54" s="117">
        <v>6258</v>
      </c>
      <c r="N54" s="117">
        <v>6930</v>
      </c>
      <c r="O54" s="117">
        <v>91591</v>
      </c>
      <c r="R54" s="117">
        <v>7289</v>
      </c>
      <c r="S54" s="117">
        <v>19832</v>
      </c>
      <c r="T54" s="117">
        <v>11022</v>
      </c>
      <c r="U54" s="117">
        <v>5670</v>
      </c>
      <c r="V54" s="117">
        <v>7225</v>
      </c>
      <c r="W54" s="117">
        <v>11773</v>
      </c>
      <c r="X54" s="117">
        <v>4530</v>
      </c>
      <c r="Y54" s="117">
        <v>11173</v>
      </c>
      <c r="Z54" s="117">
        <v>5486</v>
      </c>
      <c r="AA54" s="117">
        <v>6666</v>
      </c>
      <c r="AB54" s="117">
        <v>6912</v>
      </c>
      <c r="AC54" s="117">
        <v>15873</v>
      </c>
      <c r="AD54" s="117">
        <v>113451</v>
      </c>
      <c r="AG54" s="117">
        <v>8153</v>
      </c>
      <c r="AH54" s="117">
        <v>4183</v>
      </c>
      <c r="AI54" s="117">
        <v>15238</v>
      </c>
      <c r="AJ54" s="117">
        <v>6856</v>
      </c>
      <c r="AK54" s="117">
        <v>8722</v>
      </c>
      <c r="AL54" s="117">
        <v>20562</v>
      </c>
      <c r="AM54" s="117">
        <v>7504</v>
      </c>
      <c r="AN54" s="117">
        <v>32744</v>
      </c>
      <c r="AO54" s="117">
        <v>7666</v>
      </c>
      <c r="AP54" s="117">
        <v>9093</v>
      </c>
      <c r="AQ54" s="117">
        <v>7111</v>
      </c>
      <c r="AR54" s="117">
        <v>19954.175499999994</v>
      </c>
      <c r="AS54" s="117">
        <v>147786.17549999998</v>
      </c>
      <c r="AV54" s="117">
        <v>6940</v>
      </c>
      <c r="AW54" s="117">
        <v>6749</v>
      </c>
      <c r="AX54" s="117">
        <v>6227</v>
      </c>
      <c r="AY54" s="117">
        <v>9211</v>
      </c>
      <c r="AZ54" s="117">
        <v>10293</v>
      </c>
      <c r="BA54" s="117">
        <v>31613</v>
      </c>
      <c r="BB54" s="117">
        <v>19435</v>
      </c>
      <c r="BC54" s="117">
        <v>9117</v>
      </c>
      <c r="BD54" s="117">
        <v>6864</v>
      </c>
      <c r="BE54" s="117">
        <v>9509</v>
      </c>
      <c r="BF54" s="117">
        <v>8144</v>
      </c>
      <c r="BG54" s="117">
        <v>32158.408724069996</v>
      </c>
      <c r="BH54" s="117">
        <v>156260.40872407</v>
      </c>
      <c r="BK54" s="117">
        <v>7829</v>
      </c>
      <c r="BL54" s="117">
        <v>5556</v>
      </c>
      <c r="BM54" s="117">
        <v>6110</v>
      </c>
      <c r="BN54" s="117">
        <v>9376</v>
      </c>
      <c r="BO54" s="117">
        <v>9508</v>
      </c>
      <c r="BP54" s="117">
        <v>42297</v>
      </c>
      <c r="BQ54" s="117">
        <v>9111</v>
      </c>
      <c r="BR54" s="117">
        <v>10170</v>
      </c>
      <c r="BS54" s="117">
        <v>7567</v>
      </c>
      <c r="BT54" s="117">
        <v>10752</v>
      </c>
      <c r="BU54" s="117">
        <v>8941</v>
      </c>
      <c r="BV54" s="117">
        <v>40468.451855033585</v>
      </c>
      <c r="BW54" s="117">
        <v>167685.45185503358</v>
      </c>
      <c r="BZ54" s="117">
        <v>7879</v>
      </c>
      <c r="CA54" s="117">
        <v>5668</v>
      </c>
      <c r="CB54" s="117">
        <v>14790</v>
      </c>
      <c r="CC54" s="117">
        <v>10504</v>
      </c>
      <c r="CD54" s="117">
        <v>10665</v>
      </c>
      <c r="CE54" s="117">
        <v>11135</v>
      </c>
      <c r="CF54" s="117">
        <v>8953</v>
      </c>
      <c r="CG54" s="117">
        <v>10344</v>
      </c>
      <c r="CH54" s="117">
        <v>7736</v>
      </c>
      <c r="CI54" s="117">
        <v>11940</v>
      </c>
      <c r="CJ54" s="117">
        <v>9159</v>
      </c>
      <c r="CK54" s="117">
        <v>30591.506221277959</v>
      </c>
      <c r="CL54" s="117">
        <v>139364.50622127796</v>
      </c>
      <c r="CO54" s="117">
        <v>8120</v>
      </c>
      <c r="CP54" s="117">
        <v>5812</v>
      </c>
      <c r="CQ54" s="117">
        <v>6320</v>
      </c>
      <c r="CR54" s="117">
        <v>10268</v>
      </c>
      <c r="CS54" s="117">
        <v>10137</v>
      </c>
      <c r="CT54" s="117">
        <v>53495</v>
      </c>
      <c r="CU54" s="117">
        <v>9203</v>
      </c>
      <c r="CV54" s="117">
        <v>11839</v>
      </c>
      <c r="CW54" s="117">
        <v>7959</v>
      </c>
      <c r="CX54" s="117">
        <v>10207</v>
      </c>
      <c r="CY54" s="117">
        <v>9401</v>
      </c>
      <c r="CZ54" s="117">
        <v>64206.126131146797</v>
      </c>
      <c r="DA54" s="117">
        <v>206967.1261311468</v>
      </c>
      <c r="DD54" s="117">
        <v>8346</v>
      </c>
      <c r="DE54" s="117">
        <v>5970</v>
      </c>
      <c r="DF54" s="117">
        <v>6478</v>
      </c>
      <c r="DG54" s="117">
        <v>10543</v>
      </c>
      <c r="DH54" s="117">
        <v>10419</v>
      </c>
      <c r="DI54" s="117">
        <v>10657</v>
      </c>
      <c r="DJ54" s="117">
        <v>9419</v>
      </c>
      <c r="DK54" s="117">
        <v>10882</v>
      </c>
      <c r="DL54" s="117">
        <v>8163</v>
      </c>
      <c r="DM54" s="117">
        <v>10508</v>
      </c>
      <c r="DN54" s="117">
        <v>9679</v>
      </c>
      <c r="DO54" s="117">
        <v>48347.584881209623</v>
      </c>
      <c r="DP54" s="117">
        <v>149411.58488120962</v>
      </c>
    </row>
    <row r="57" spans="1:120">
      <c r="A57" s="440" t="s">
        <v>152</v>
      </c>
      <c r="C57" s="124" t="s">
        <v>434</v>
      </c>
      <c r="D57" s="124" t="s">
        <v>435</v>
      </c>
      <c r="E57" s="124" t="s">
        <v>436</v>
      </c>
      <c r="F57" s="124" t="s">
        <v>437</v>
      </c>
      <c r="G57" s="124" t="s">
        <v>438</v>
      </c>
      <c r="H57" s="124" t="s">
        <v>439</v>
      </c>
      <c r="I57" s="124" t="s">
        <v>440</v>
      </c>
      <c r="J57" s="124" t="s">
        <v>441</v>
      </c>
      <c r="K57" s="124" t="s">
        <v>442</v>
      </c>
      <c r="L57" s="124" t="s">
        <v>443</v>
      </c>
      <c r="M57" s="124" t="s">
        <v>444</v>
      </c>
      <c r="N57" s="124" t="s">
        <v>445</v>
      </c>
      <c r="O57" s="126" t="s">
        <v>58</v>
      </c>
      <c r="P57" s="126"/>
      <c r="R57" s="124" t="s">
        <v>434</v>
      </c>
      <c r="S57" s="124" t="s">
        <v>435</v>
      </c>
      <c r="T57" s="124" t="s">
        <v>436</v>
      </c>
      <c r="U57" s="124" t="s">
        <v>437</v>
      </c>
      <c r="V57" s="124" t="s">
        <v>438</v>
      </c>
      <c r="W57" s="124" t="s">
        <v>439</v>
      </c>
      <c r="X57" s="124" t="s">
        <v>440</v>
      </c>
      <c r="Y57" s="124" t="s">
        <v>441</v>
      </c>
      <c r="Z57" s="124" t="s">
        <v>442</v>
      </c>
      <c r="AA57" s="124" t="s">
        <v>443</v>
      </c>
      <c r="AB57" s="124" t="s">
        <v>444</v>
      </c>
      <c r="AC57" s="124" t="s">
        <v>445</v>
      </c>
      <c r="AD57" s="126" t="s">
        <v>58</v>
      </c>
      <c r="AG57" s="124" t="s">
        <v>434</v>
      </c>
      <c r="AH57" s="124" t="s">
        <v>435</v>
      </c>
      <c r="AI57" s="126" t="s">
        <v>436</v>
      </c>
      <c r="AJ57" s="126" t="s">
        <v>437</v>
      </c>
      <c r="AK57" s="126" t="s">
        <v>438</v>
      </c>
      <c r="AL57" s="126" t="s">
        <v>439</v>
      </c>
      <c r="AM57" s="126" t="s">
        <v>440</v>
      </c>
      <c r="AN57" s="126" t="s">
        <v>441</v>
      </c>
      <c r="AO57" s="126" t="s">
        <v>442</v>
      </c>
      <c r="AP57" s="126" t="s">
        <v>443</v>
      </c>
      <c r="AQ57" s="126" t="s">
        <v>444</v>
      </c>
      <c r="AR57" s="126" t="s">
        <v>445</v>
      </c>
      <c r="AS57" s="126" t="s">
        <v>58</v>
      </c>
      <c r="AV57" s="126" t="s">
        <v>434</v>
      </c>
      <c r="AW57" s="126" t="s">
        <v>435</v>
      </c>
      <c r="AX57" s="126" t="s">
        <v>436</v>
      </c>
      <c r="AY57" s="126" t="s">
        <v>437</v>
      </c>
      <c r="AZ57" s="126" t="s">
        <v>438</v>
      </c>
      <c r="BA57" s="126" t="s">
        <v>439</v>
      </c>
      <c r="BB57" s="126" t="s">
        <v>440</v>
      </c>
      <c r="BC57" s="126" t="s">
        <v>441</v>
      </c>
      <c r="BD57" s="126" t="s">
        <v>442</v>
      </c>
      <c r="BE57" s="126" t="s">
        <v>443</v>
      </c>
      <c r="BF57" s="126" t="s">
        <v>444</v>
      </c>
      <c r="BG57" s="126" t="s">
        <v>445</v>
      </c>
      <c r="BH57" s="126" t="s">
        <v>58</v>
      </c>
      <c r="BK57" s="126" t="s">
        <v>434</v>
      </c>
      <c r="BL57" s="126" t="s">
        <v>435</v>
      </c>
      <c r="BM57" s="126" t="s">
        <v>436</v>
      </c>
      <c r="BN57" s="126" t="s">
        <v>437</v>
      </c>
      <c r="BO57" s="126" t="s">
        <v>438</v>
      </c>
      <c r="BP57" s="126" t="s">
        <v>439</v>
      </c>
      <c r="BQ57" s="126" t="s">
        <v>440</v>
      </c>
      <c r="BR57" s="126" t="s">
        <v>441</v>
      </c>
      <c r="BS57" s="126" t="s">
        <v>442</v>
      </c>
      <c r="BT57" s="126" t="s">
        <v>443</v>
      </c>
      <c r="BU57" s="126" t="s">
        <v>444</v>
      </c>
      <c r="BV57" s="126" t="s">
        <v>445</v>
      </c>
      <c r="BW57" s="126" t="s">
        <v>58</v>
      </c>
      <c r="BZ57" s="126" t="s">
        <v>434</v>
      </c>
      <c r="CA57" s="126" t="s">
        <v>435</v>
      </c>
      <c r="CB57" s="126" t="s">
        <v>436</v>
      </c>
      <c r="CC57" s="126" t="s">
        <v>437</v>
      </c>
      <c r="CD57" s="126" t="s">
        <v>438</v>
      </c>
      <c r="CE57" s="126" t="s">
        <v>439</v>
      </c>
      <c r="CF57" s="126" t="s">
        <v>440</v>
      </c>
      <c r="CG57" s="126" t="s">
        <v>441</v>
      </c>
      <c r="CH57" s="126" t="s">
        <v>442</v>
      </c>
      <c r="CI57" s="126" t="s">
        <v>443</v>
      </c>
      <c r="CJ57" s="126" t="s">
        <v>444</v>
      </c>
      <c r="CK57" s="126" t="s">
        <v>445</v>
      </c>
      <c r="CL57" s="126" t="s">
        <v>58</v>
      </c>
      <c r="CO57" s="126" t="s">
        <v>434</v>
      </c>
      <c r="CP57" s="126" t="s">
        <v>435</v>
      </c>
      <c r="CQ57" s="126" t="s">
        <v>436</v>
      </c>
      <c r="CR57" s="126" t="s">
        <v>437</v>
      </c>
      <c r="CS57" s="126" t="s">
        <v>438</v>
      </c>
      <c r="CT57" s="126" t="s">
        <v>439</v>
      </c>
      <c r="CU57" s="126" t="s">
        <v>440</v>
      </c>
      <c r="CV57" s="126" t="s">
        <v>441</v>
      </c>
      <c r="CW57" s="126" t="s">
        <v>442</v>
      </c>
      <c r="CX57" s="126" t="s">
        <v>443</v>
      </c>
      <c r="CY57" s="126" t="s">
        <v>444</v>
      </c>
      <c r="CZ57" s="126" t="s">
        <v>445</v>
      </c>
      <c r="DA57" s="126" t="s">
        <v>58</v>
      </c>
      <c r="DD57" s="126" t="s">
        <v>434</v>
      </c>
      <c r="DE57" s="126" t="s">
        <v>435</v>
      </c>
      <c r="DF57" s="126" t="s">
        <v>436</v>
      </c>
      <c r="DG57" s="126" t="s">
        <v>437</v>
      </c>
      <c r="DH57" s="126" t="s">
        <v>438</v>
      </c>
      <c r="DI57" s="126" t="s">
        <v>439</v>
      </c>
      <c r="DJ57" s="126" t="s">
        <v>440</v>
      </c>
      <c r="DK57" s="126" t="s">
        <v>441</v>
      </c>
      <c r="DL57" s="126" t="s">
        <v>442</v>
      </c>
      <c r="DM57" s="126" t="s">
        <v>443</v>
      </c>
      <c r="DN57" s="126" t="s">
        <v>444</v>
      </c>
      <c r="DO57" s="126" t="s">
        <v>445</v>
      </c>
      <c r="DP57" s="126" t="s">
        <v>58</v>
      </c>
    </row>
    <row r="59" spans="1:120">
      <c r="A59" s="117" t="s">
        <v>425</v>
      </c>
      <c r="C59" s="117">
        <v>0</v>
      </c>
      <c r="D59" s="117">
        <v>0</v>
      </c>
      <c r="E59" s="117">
        <v>0</v>
      </c>
      <c r="F59" s="117">
        <v>0</v>
      </c>
      <c r="G59" s="117">
        <v>0</v>
      </c>
      <c r="H59" s="117">
        <v>4</v>
      </c>
      <c r="I59" s="117">
        <v>6</v>
      </c>
      <c r="J59" s="117">
        <v>6</v>
      </c>
      <c r="K59" s="117">
        <v>7</v>
      </c>
      <c r="L59" s="117">
        <v>9</v>
      </c>
      <c r="M59" s="117">
        <v>10</v>
      </c>
      <c r="N59" s="117">
        <v>17</v>
      </c>
      <c r="O59" s="117">
        <v>59</v>
      </c>
      <c r="R59" s="117">
        <v>23</v>
      </c>
      <c r="S59" s="117">
        <v>23</v>
      </c>
      <c r="T59" s="117">
        <v>24</v>
      </c>
      <c r="U59" s="117">
        <v>26</v>
      </c>
      <c r="V59" s="117">
        <v>28</v>
      </c>
      <c r="W59" s="117">
        <v>48</v>
      </c>
      <c r="X59" s="117">
        <v>37</v>
      </c>
      <c r="Y59" s="117">
        <v>38</v>
      </c>
      <c r="Z59" s="117">
        <v>20</v>
      </c>
      <c r="AA59" s="117">
        <v>24</v>
      </c>
      <c r="AB59" s="117">
        <v>25</v>
      </c>
      <c r="AC59" s="117">
        <v>40</v>
      </c>
      <c r="AD59" s="117">
        <v>356</v>
      </c>
      <c r="AG59" s="117">
        <v>0</v>
      </c>
      <c r="AH59" s="117">
        <v>0</v>
      </c>
      <c r="AI59" s="117">
        <v>1.1928937971570956</v>
      </c>
      <c r="AJ59" s="117">
        <v>2.64386859290037</v>
      </c>
      <c r="AK59" s="117">
        <v>4.1074457706730874</v>
      </c>
      <c r="AL59" s="117">
        <v>5.5785483455881559</v>
      </c>
      <c r="AM59" s="117">
        <v>7.0572150116092516</v>
      </c>
      <c r="AN59" s="117">
        <v>8.5434846616560343</v>
      </c>
      <c r="AO59" s="117">
        <v>10.037396388627142</v>
      </c>
      <c r="AP59" s="117">
        <v>11.538989486428441</v>
      </c>
      <c r="AQ59" s="117">
        <v>13.089437719874041</v>
      </c>
      <c r="AR59" s="117">
        <v>14.647858022632102</v>
      </c>
      <c r="AS59" s="117">
        <v>78.437137797145724</v>
      </c>
      <c r="AV59" s="117">
        <v>2.2824518824449029</v>
      </c>
      <c r="AW59" s="117">
        <v>3.9621768955614916</v>
      </c>
      <c r="AX59" s="117">
        <v>5.6504704676874038</v>
      </c>
      <c r="AY59" s="117">
        <v>7.3473763084792321</v>
      </c>
      <c r="AZ59" s="117">
        <v>9.0529383505638634</v>
      </c>
      <c r="BA59" s="117">
        <v>10.767200750675878</v>
      </c>
      <c r="BB59" s="117">
        <v>12.495309058517158</v>
      </c>
      <c r="BC59" s="117">
        <v>15.706470206705632</v>
      </c>
      <c r="BD59" s="117">
        <v>18.934012026475372</v>
      </c>
      <c r="BE59" s="117">
        <v>22.178018078379424</v>
      </c>
      <c r="BF59" s="117">
        <v>25.504887529540301</v>
      </c>
      <c r="BG59" s="117">
        <v>28.848727899742077</v>
      </c>
      <c r="BH59" s="117">
        <v>162.73003945477274</v>
      </c>
      <c r="BK59" s="117">
        <v>3.2382461050235594</v>
      </c>
      <c r="BL59" s="117">
        <v>4.6869852029537578</v>
      </c>
      <c r="BM59" s="117">
        <v>6.1433498580278938</v>
      </c>
      <c r="BN59" s="117">
        <v>7.60211662591911</v>
      </c>
      <c r="BO59" s="117">
        <v>9.0738253144908452</v>
      </c>
      <c r="BP59" s="117">
        <v>10.553280462532037</v>
      </c>
      <c r="BQ59" s="117">
        <v>12.035259262095138</v>
      </c>
      <c r="BR59" s="117">
        <v>14.856724843102462</v>
      </c>
      <c r="BS59" s="117">
        <v>17.693041439760819</v>
      </c>
      <c r="BT59" s="117">
        <v>20.544287221609967</v>
      </c>
      <c r="BU59" s="117">
        <v>23.410540769641418</v>
      </c>
      <c r="BV59" s="117">
        <v>26.291881078464204</v>
      </c>
      <c r="BW59" s="117">
        <v>156.12953818362121</v>
      </c>
      <c r="BZ59" s="117">
        <v>0.37027571024249756</v>
      </c>
      <c r="CA59" s="117">
        <v>1.8512912492722233</v>
      </c>
      <c r="CB59" s="117">
        <v>3.3401022351426319</v>
      </c>
      <c r="CC59" s="117">
        <v>4.8367496998279638</v>
      </c>
      <c r="CD59" s="117">
        <v>6.3412748912776209</v>
      </c>
      <c r="CE59" s="117">
        <v>7.8537192745529749</v>
      </c>
      <c r="CF59" s="117">
        <v>9.3530702046791987</v>
      </c>
      <c r="CG59" s="117">
        <v>10.88136741977293</v>
      </c>
      <c r="CH59" s="117">
        <v>12.417708952689845</v>
      </c>
      <c r="CI59" s="117">
        <v>13.962137145357023</v>
      </c>
      <c r="CJ59" s="117">
        <v>15.672602024753886</v>
      </c>
      <c r="CK59" s="117">
        <v>17.392070076425991</v>
      </c>
      <c r="CL59" s="117">
        <v>104.27236888399479</v>
      </c>
      <c r="CO59" s="117">
        <v>6.1283809712929438</v>
      </c>
      <c r="CP59" s="117">
        <v>8.81747139219042</v>
      </c>
      <c r="CQ59" s="117">
        <v>11.520934302427104</v>
      </c>
      <c r="CR59" s="117">
        <v>14.238846519222751</v>
      </c>
      <c r="CS59" s="117">
        <v>16.971285270365193</v>
      </c>
      <c r="CT59" s="117">
        <v>19.718328196404705</v>
      </c>
      <c r="CU59" s="117">
        <v>22.44264017233165</v>
      </c>
      <c r="CV59" s="117">
        <v>25.218926068182974</v>
      </c>
      <c r="CW59" s="117">
        <v>21.34515961637743</v>
      </c>
      <c r="CX59" s="117">
        <v>23.297834532368135</v>
      </c>
      <c r="CY59" s="117">
        <v>25.260945988236756</v>
      </c>
      <c r="CZ59" s="117">
        <v>27.242566874689473</v>
      </c>
      <c r="DA59" s="117">
        <v>222.20331990408954</v>
      </c>
      <c r="DD59" s="117">
        <v>1.749321900322454E-3</v>
      </c>
      <c r="DE59" s="117">
        <v>1.3419475508473688</v>
      </c>
      <c r="DF59" s="117">
        <v>2.6894175149048092</v>
      </c>
      <c r="DG59" s="117">
        <v>4.0441986695280931</v>
      </c>
      <c r="DH59" s="117">
        <v>5.4090436169193818</v>
      </c>
      <c r="DI59" s="117">
        <v>6.778581096529531</v>
      </c>
      <c r="DJ59" s="117">
        <v>8.1446977714062569</v>
      </c>
      <c r="DK59" s="117">
        <v>9.5290785420575421</v>
      </c>
      <c r="DL59" s="117">
        <v>10.920970776340598</v>
      </c>
      <c r="DM59" s="117">
        <v>12.320415230445553</v>
      </c>
      <c r="DN59" s="117">
        <v>13.727452881700117</v>
      </c>
      <c r="DO59" s="117">
        <v>15.142124929769484</v>
      </c>
      <c r="DP59" s="117">
        <v>90.049677902349046</v>
      </c>
    </row>
    <row r="60" spans="1:120">
      <c r="A60" s="117" t="s">
        <v>426</v>
      </c>
      <c r="C60" s="117">
        <v>0</v>
      </c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0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  <c r="AS60" s="117">
        <v>0</v>
      </c>
      <c r="AV60" s="117">
        <v>0</v>
      </c>
      <c r="AW60" s="117">
        <v>0</v>
      </c>
      <c r="AX60" s="117">
        <v>0</v>
      </c>
      <c r="AY60" s="117">
        <v>0</v>
      </c>
      <c r="AZ60" s="117">
        <v>0</v>
      </c>
      <c r="BA60" s="117">
        <v>0</v>
      </c>
      <c r="BB60" s="117">
        <v>0</v>
      </c>
      <c r="BC60" s="117">
        <v>0</v>
      </c>
      <c r="BD60" s="117">
        <v>0</v>
      </c>
      <c r="BE60" s="117">
        <v>0</v>
      </c>
      <c r="BF60" s="117">
        <v>0</v>
      </c>
      <c r="BG60" s="117">
        <v>0</v>
      </c>
      <c r="BH60" s="117">
        <v>0</v>
      </c>
      <c r="BK60" s="117">
        <v>0</v>
      </c>
      <c r="BL60" s="117">
        <v>0</v>
      </c>
      <c r="BM60" s="117">
        <v>0</v>
      </c>
      <c r="BN60" s="117">
        <v>0</v>
      </c>
      <c r="BO60" s="117">
        <v>0</v>
      </c>
      <c r="BP60" s="117">
        <v>0</v>
      </c>
      <c r="BQ60" s="117">
        <v>0</v>
      </c>
      <c r="BR60" s="117">
        <v>0</v>
      </c>
      <c r="BS60" s="117">
        <v>0</v>
      </c>
      <c r="BT60" s="117">
        <v>0</v>
      </c>
      <c r="BU60" s="117">
        <v>0</v>
      </c>
      <c r="BV60" s="117">
        <v>0</v>
      </c>
      <c r="BW60" s="117">
        <v>0</v>
      </c>
      <c r="BZ60" s="117">
        <v>0</v>
      </c>
      <c r="CA60" s="117">
        <v>0</v>
      </c>
      <c r="CB60" s="117">
        <v>0</v>
      </c>
      <c r="CC60" s="117">
        <v>0</v>
      </c>
      <c r="CD60" s="117">
        <v>0</v>
      </c>
      <c r="CE60" s="117">
        <v>0</v>
      </c>
      <c r="CF60" s="117">
        <v>0</v>
      </c>
      <c r="CG60" s="117">
        <v>0</v>
      </c>
      <c r="CH60" s="117">
        <v>0</v>
      </c>
      <c r="CI60" s="117">
        <v>0</v>
      </c>
      <c r="CJ60" s="117">
        <v>0</v>
      </c>
      <c r="CK60" s="117">
        <v>0</v>
      </c>
      <c r="CL60" s="117">
        <v>0</v>
      </c>
      <c r="CO60" s="117">
        <v>0</v>
      </c>
      <c r="CP60" s="117">
        <v>0</v>
      </c>
      <c r="CQ60" s="117">
        <v>0</v>
      </c>
      <c r="CR60" s="117">
        <v>0</v>
      </c>
      <c r="CS60" s="117">
        <v>0</v>
      </c>
      <c r="CT60" s="117">
        <v>0</v>
      </c>
      <c r="CU60" s="117">
        <v>0</v>
      </c>
      <c r="CV60" s="117">
        <v>0</v>
      </c>
      <c r="CW60" s="117">
        <v>0</v>
      </c>
      <c r="CX60" s="117">
        <v>0</v>
      </c>
      <c r="CY60" s="117">
        <v>0</v>
      </c>
      <c r="CZ60" s="117">
        <v>0</v>
      </c>
      <c r="DA60" s="117">
        <v>0</v>
      </c>
      <c r="DD60" s="117">
        <v>0</v>
      </c>
      <c r="DE60" s="117">
        <v>0</v>
      </c>
      <c r="DF60" s="117">
        <v>0</v>
      </c>
      <c r="DG60" s="117">
        <v>0</v>
      </c>
      <c r="DH60" s="117">
        <v>0</v>
      </c>
      <c r="DI60" s="117">
        <v>0</v>
      </c>
      <c r="DJ60" s="117">
        <v>0</v>
      </c>
      <c r="DK60" s="117">
        <v>0</v>
      </c>
      <c r="DL60" s="117">
        <v>0</v>
      </c>
      <c r="DM60" s="117">
        <v>0</v>
      </c>
      <c r="DN60" s="117">
        <v>0</v>
      </c>
      <c r="DO60" s="117">
        <v>0</v>
      </c>
      <c r="DP60" s="117">
        <v>0</v>
      </c>
    </row>
    <row r="61" spans="1:120">
      <c r="A61" s="117" t="s">
        <v>19</v>
      </c>
      <c r="C61" s="117">
        <v>82</v>
      </c>
      <c r="D61" s="117">
        <v>43</v>
      </c>
      <c r="E61" s="117">
        <v>46</v>
      </c>
      <c r="F61" s="117">
        <v>39</v>
      </c>
      <c r="G61" s="117">
        <v>42</v>
      </c>
      <c r="H61" s="117">
        <v>-16</v>
      </c>
      <c r="I61" s="117">
        <v>33</v>
      </c>
      <c r="J61" s="117">
        <v>35</v>
      </c>
      <c r="K61" s="117">
        <v>-6</v>
      </c>
      <c r="L61" s="117">
        <v>37</v>
      </c>
      <c r="M61" s="117">
        <v>39</v>
      </c>
      <c r="N61" s="117">
        <v>61.858990586253725</v>
      </c>
      <c r="O61" s="117">
        <v>435.85899058625375</v>
      </c>
      <c r="R61" s="117">
        <v>73</v>
      </c>
      <c r="S61" s="117">
        <v>79</v>
      </c>
      <c r="T61" s="117">
        <v>93</v>
      </c>
      <c r="U61" s="117">
        <v>86.004938622031204</v>
      </c>
      <c r="V61" s="117">
        <v>90</v>
      </c>
      <c r="W61" s="117">
        <v>130</v>
      </c>
      <c r="X61" s="117">
        <v>84</v>
      </c>
      <c r="Y61" s="117">
        <v>97</v>
      </c>
      <c r="Z61" s="117">
        <v>106</v>
      </c>
      <c r="AA61" s="117">
        <v>119</v>
      </c>
      <c r="AB61" s="117">
        <v>128</v>
      </c>
      <c r="AC61" s="117">
        <v>181</v>
      </c>
      <c r="AD61" s="117">
        <v>1266.0049386220312</v>
      </c>
      <c r="AG61" s="117">
        <v>141</v>
      </c>
      <c r="AH61" s="117">
        <v>148</v>
      </c>
      <c r="AI61" s="117">
        <v>165.8645748512275</v>
      </c>
      <c r="AJ61" s="117">
        <v>176.68527630673137</v>
      </c>
      <c r="AK61" s="117">
        <v>193.68547974525771</v>
      </c>
      <c r="AL61" s="117">
        <v>210.77309455116441</v>
      </c>
      <c r="AM61" s="117">
        <v>177.61822132361399</v>
      </c>
      <c r="AN61" s="117">
        <v>188.46593589243415</v>
      </c>
      <c r="AO61" s="117">
        <v>66.225511413573315</v>
      </c>
      <c r="AP61" s="117">
        <v>71.320121786979627</v>
      </c>
      <c r="AQ61" s="117">
        <v>76.440927544495224</v>
      </c>
      <c r="AR61" s="117">
        <v>81.588063377116853</v>
      </c>
      <c r="AS61" s="117">
        <v>1697.6672067925942</v>
      </c>
      <c r="AV61" s="117">
        <v>77.855881449342306</v>
      </c>
      <c r="AW61" s="117">
        <v>86.603648910053835</v>
      </c>
      <c r="AX61" s="117">
        <v>95.396040199726372</v>
      </c>
      <c r="AY61" s="117">
        <v>104.23583353585397</v>
      </c>
      <c r="AZ61" s="117">
        <v>113.11816955650907</v>
      </c>
      <c r="BA61" s="117">
        <v>122.04581586291896</v>
      </c>
      <c r="BB61" s="117">
        <v>131.01900359045041</v>
      </c>
      <c r="BC61" s="117">
        <v>141.12451377712176</v>
      </c>
      <c r="BD61" s="117">
        <v>151.28157386611502</v>
      </c>
      <c r="BE61" s="117">
        <v>161.49044682212775</v>
      </c>
      <c r="BF61" s="117">
        <v>171.74884636742627</v>
      </c>
      <c r="BG61" s="117">
        <v>182.06467689702333</v>
      </c>
      <c r="BH61" s="117">
        <v>1537.9844508346691</v>
      </c>
      <c r="BK61" s="117">
        <v>195.40127496312115</v>
      </c>
      <c r="BL61" s="117">
        <v>207.20960169597419</v>
      </c>
      <c r="BM61" s="117">
        <v>219.08008252572731</v>
      </c>
      <c r="BN61" s="117">
        <v>231.01304460557054</v>
      </c>
      <c r="BO61" s="117">
        <v>243.00881681069205</v>
      </c>
      <c r="BP61" s="117">
        <v>255.06772974734105</v>
      </c>
      <c r="BQ61" s="117">
        <v>96.586893620362417</v>
      </c>
      <c r="BR61" s="117">
        <v>104.46430156391693</v>
      </c>
      <c r="BS61" s="117">
        <v>112.38317289070275</v>
      </c>
      <c r="BT61" s="117">
        <v>120.34372584664058</v>
      </c>
      <c r="BU61" s="117">
        <v>128.34617982640637</v>
      </c>
      <c r="BV61" s="117">
        <v>136.39075537947795</v>
      </c>
      <c r="BW61" s="117">
        <v>2049.2955794759332</v>
      </c>
      <c r="BZ61" s="117">
        <v>130.31329426465584</v>
      </c>
      <c r="CA61" s="117">
        <v>151.05872026339046</v>
      </c>
      <c r="CB61" s="117">
        <v>171.91334151450332</v>
      </c>
      <c r="CC61" s="117">
        <v>147.52144605538561</v>
      </c>
      <c r="CD61" s="117">
        <v>157.48288801111457</v>
      </c>
      <c r="CE61" s="117">
        <v>167.49676283414033</v>
      </c>
      <c r="CF61" s="117">
        <v>177.53176501672675</v>
      </c>
      <c r="CG61" s="117">
        <v>187.65116874933778</v>
      </c>
      <c r="CH61" s="117">
        <v>197.82383679402255</v>
      </c>
      <c r="CI61" s="117">
        <v>208.05004951185924</v>
      </c>
      <c r="CJ61" s="117">
        <v>218.33008873962953</v>
      </c>
      <c r="CK61" s="117">
        <v>228.66423779758617</v>
      </c>
      <c r="CL61" s="117">
        <v>2143.837599552352</v>
      </c>
      <c r="CO61" s="117">
        <v>235.09272375894869</v>
      </c>
      <c r="CP61" s="117">
        <v>251.12476719979404</v>
      </c>
      <c r="CQ61" s="117">
        <v>267.24517011574756</v>
      </c>
      <c r="CR61" s="117">
        <v>283.45173239519914</v>
      </c>
      <c r="CS61" s="117">
        <v>299.74491453755172</v>
      </c>
      <c r="CT61" s="117">
        <v>316.12517950345796</v>
      </c>
      <c r="CU61" s="117">
        <v>125.23311201889561</v>
      </c>
      <c r="CV61" s="117">
        <v>132.86130202978012</v>
      </c>
      <c r="CW61" s="117">
        <v>140.53026273351929</v>
      </c>
      <c r="CX61" s="117">
        <v>148.24021203886917</v>
      </c>
      <c r="CY61" s="117">
        <v>155.98869664921364</v>
      </c>
      <c r="CZ61" s="117">
        <v>163.78126726581718</v>
      </c>
      <c r="DA61" s="117">
        <v>2519.4193402467945</v>
      </c>
      <c r="DD61" s="117">
        <v>172.44472029595721</v>
      </c>
      <c r="DE61" s="117">
        <v>183.10353280328869</v>
      </c>
      <c r="DF61" s="117">
        <v>193.82017859189935</v>
      </c>
      <c r="DG61" s="117">
        <v>204.59497145738538</v>
      </c>
      <c r="DH61" s="117">
        <v>215.42822689795526</v>
      </c>
      <c r="DI61" s="117">
        <v>226.32026212366856</v>
      </c>
      <c r="DJ61" s="117">
        <v>237.26054433505686</v>
      </c>
      <c r="DK61" s="117">
        <v>248.27103877510103</v>
      </c>
      <c r="DL61" s="117">
        <v>259.34127467523149</v>
      </c>
      <c r="DM61" s="117">
        <v>270.47157618456572</v>
      </c>
      <c r="DN61" s="117">
        <v>281.6622692110102</v>
      </c>
      <c r="DO61" s="117">
        <v>292.9136814308041</v>
      </c>
      <c r="DP61" s="117">
        <v>2785.6322767819238</v>
      </c>
    </row>
    <row r="62" spans="1:120">
      <c r="A62" s="117" t="s">
        <v>23</v>
      </c>
      <c r="C62" s="117">
        <v>123</v>
      </c>
      <c r="D62" s="117">
        <v>125</v>
      </c>
      <c r="E62" s="117">
        <v>136</v>
      </c>
      <c r="F62" s="117">
        <v>142</v>
      </c>
      <c r="G62" s="117">
        <v>133</v>
      </c>
      <c r="H62" s="117">
        <v>-26</v>
      </c>
      <c r="I62" s="117">
        <v>111</v>
      </c>
      <c r="J62" s="117">
        <v>107</v>
      </c>
      <c r="K62" s="117">
        <v>-10</v>
      </c>
      <c r="L62" s="117">
        <v>100</v>
      </c>
      <c r="M62" s="117">
        <v>110</v>
      </c>
      <c r="N62" s="117">
        <v>181</v>
      </c>
      <c r="O62" s="117">
        <v>1232</v>
      </c>
      <c r="R62" s="117">
        <v>174</v>
      </c>
      <c r="S62" s="117">
        <v>193</v>
      </c>
      <c r="T62" s="117">
        <v>128</v>
      </c>
      <c r="U62" s="117">
        <v>131</v>
      </c>
      <c r="V62" s="117">
        <v>133</v>
      </c>
      <c r="W62" s="117">
        <v>213</v>
      </c>
      <c r="X62" s="117">
        <v>120</v>
      </c>
      <c r="Y62" s="117">
        <v>122</v>
      </c>
      <c r="Z62" s="117">
        <v>126</v>
      </c>
      <c r="AA62" s="117">
        <v>128</v>
      </c>
      <c r="AB62" s="117">
        <v>109</v>
      </c>
      <c r="AC62" s="117">
        <v>182</v>
      </c>
      <c r="AD62" s="117">
        <v>1759</v>
      </c>
      <c r="AG62" s="117">
        <v>120</v>
      </c>
      <c r="AH62" s="117">
        <v>123</v>
      </c>
      <c r="AI62" s="117">
        <v>135.41928666366334</v>
      </c>
      <c r="AJ62" s="117">
        <v>101.8353120146554</v>
      </c>
      <c r="AK62" s="117">
        <v>109.02782049287349</v>
      </c>
      <c r="AL62" s="117">
        <v>116.25731129328841</v>
      </c>
      <c r="AM62" s="117">
        <v>123.53425813821509</v>
      </c>
      <c r="AN62" s="117">
        <v>137.30670168134381</v>
      </c>
      <c r="AO62" s="117">
        <v>151.14996014893069</v>
      </c>
      <c r="AP62" s="117">
        <v>165.0643976559935</v>
      </c>
      <c r="AQ62" s="117">
        <v>172.3095018790915</v>
      </c>
      <c r="AR62" s="117">
        <v>186.33273717098447</v>
      </c>
      <c r="AS62" s="117">
        <v>1641.2372871390396</v>
      </c>
      <c r="AV62" s="117">
        <v>180.66001448416583</v>
      </c>
      <c r="AW62" s="117">
        <v>192.51594451777774</v>
      </c>
      <c r="AX62" s="117">
        <v>204.43490422278319</v>
      </c>
      <c r="AY62" s="117">
        <v>216.41466454024876</v>
      </c>
      <c r="AZ62" s="117">
        <v>228.45553562429578</v>
      </c>
      <c r="BA62" s="117">
        <v>240.55782921119408</v>
      </c>
      <c r="BB62" s="117">
        <v>136.9355538008038</v>
      </c>
      <c r="BC62" s="117">
        <v>85.959256060044225</v>
      </c>
      <c r="BD62" s="117">
        <v>93.263920388244074</v>
      </c>
      <c r="BE62" s="117">
        <v>100.60584703429399</v>
      </c>
      <c r="BF62" s="117">
        <v>107.9852260795269</v>
      </c>
      <c r="BG62" s="117">
        <v>115.40224857491226</v>
      </c>
      <c r="BH62" s="117">
        <v>1903.1909445382903</v>
      </c>
      <c r="BK62" s="117">
        <v>59.817788289207805</v>
      </c>
      <c r="BL62" s="117">
        <v>67.117417537800748</v>
      </c>
      <c r="BM62" s="117">
        <v>74.452837193007895</v>
      </c>
      <c r="BN62" s="117">
        <v>81.829499222644557</v>
      </c>
      <c r="BO62" s="117">
        <v>89.329206231460816</v>
      </c>
      <c r="BP62" s="117">
        <v>96.868388563639542</v>
      </c>
      <c r="BQ62" s="117">
        <v>104.41567250834852</v>
      </c>
      <c r="BR62" s="117">
        <v>115.89773293535279</v>
      </c>
      <c r="BS62" s="117">
        <v>127.45075729392414</v>
      </c>
      <c r="BT62" s="117">
        <v>139.06459194439526</v>
      </c>
      <c r="BU62" s="117">
        <v>150.74218875776464</v>
      </c>
      <c r="BV62" s="117">
        <v>162.47861976933709</v>
      </c>
      <c r="BW62" s="117">
        <v>1269.4647002468837</v>
      </c>
      <c r="BZ62" s="117">
        <v>79.664099878958396</v>
      </c>
      <c r="CA62" s="117">
        <v>91.303269953169973</v>
      </c>
      <c r="CB62" s="117">
        <v>103.00054560508208</v>
      </c>
      <c r="CC62" s="117">
        <v>114.7593908274155</v>
      </c>
      <c r="CD62" s="117">
        <v>126.58012969665722</v>
      </c>
      <c r="CE62" s="117">
        <v>138.46571978613403</v>
      </c>
      <c r="CF62" s="117">
        <v>150.41387065452969</v>
      </c>
      <c r="CG62" s="117">
        <v>163.41183323427691</v>
      </c>
      <c r="CH62" s="117">
        <v>176.47557986580466</v>
      </c>
      <c r="CI62" s="117">
        <v>189.61072039094131</v>
      </c>
      <c r="CJ62" s="117">
        <v>202.98869701466933</v>
      </c>
      <c r="CK62" s="117">
        <v>216.43708971632341</v>
      </c>
      <c r="CL62" s="117">
        <v>1753.1109466239625</v>
      </c>
      <c r="CO62" s="117">
        <v>161.1511407239295</v>
      </c>
      <c r="CP62" s="117">
        <v>174.60786614588639</v>
      </c>
      <c r="CQ62" s="117">
        <v>188.1333074234457</v>
      </c>
      <c r="CR62" s="117">
        <v>201.73103866903995</v>
      </c>
      <c r="CS62" s="117">
        <v>215.40144625375834</v>
      </c>
      <c r="CT62" s="117">
        <v>229.14491861374319</v>
      </c>
      <c r="CU62" s="117">
        <v>220.02756659726694</v>
      </c>
      <c r="CV62" s="117">
        <v>232.8978480353623</v>
      </c>
      <c r="CW62" s="117">
        <v>245.83691778244267</v>
      </c>
      <c r="CX62" s="117">
        <v>258.84514349413996</v>
      </c>
      <c r="CY62" s="117">
        <v>271.92289479110974</v>
      </c>
      <c r="CZ62" s="117">
        <v>285.07054326953369</v>
      </c>
      <c r="DA62" s="117">
        <v>2684.7706317996585</v>
      </c>
      <c r="DD62" s="117">
        <v>52.53129495453215</v>
      </c>
      <c r="DE62" s="117">
        <v>64.34927074626043</v>
      </c>
      <c r="DF62" s="117">
        <v>76.233810922548656</v>
      </c>
      <c r="DG62" s="117">
        <v>88.182835013383325</v>
      </c>
      <c r="DH62" s="117">
        <v>100.19940583246776</v>
      </c>
      <c r="DI62" s="117">
        <v>112.27846401391973</v>
      </c>
      <c r="DJ62" s="117">
        <v>124.48545898975382</v>
      </c>
      <c r="DK62" s="117">
        <v>136.69900295778484</v>
      </c>
      <c r="DL62" s="117">
        <v>148.9761030379639</v>
      </c>
      <c r="DM62" s="117">
        <v>161.31981700986333</v>
      </c>
      <c r="DN62" s="117">
        <v>173.73050631148885</v>
      </c>
      <c r="DO62" s="117">
        <v>186.20853434196025</v>
      </c>
      <c r="DP62" s="117">
        <v>1425.194504131927</v>
      </c>
    </row>
    <row r="63" spans="1:120">
      <c r="A63" s="117" t="s">
        <v>427</v>
      </c>
      <c r="C63" s="117">
        <v>5</v>
      </c>
      <c r="D63" s="117">
        <v>5</v>
      </c>
      <c r="E63" s="117">
        <v>6</v>
      </c>
      <c r="F63" s="117">
        <v>7</v>
      </c>
      <c r="G63" s="117">
        <v>6</v>
      </c>
      <c r="H63" s="117">
        <v>0</v>
      </c>
      <c r="I63" s="117">
        <v>6</v>
      </c>
      <c r="J63" s="117">
        <v>9</v>
      </c>
      <c r="K63" s="117">
        <v>4</v>
      </c>
      <c r="L63" s="117">
        <v>13</v>
      </c>
      <c r="M63" s="117">
        <v>14</v>
      </c>
      <c r="N63" s="117">
        <v>21</v>
      </c>
      <c r="O63" s="117">
        <v>96</v>
      </c>
      <c r="R63" s="117">
        <v>9</v>
      </c>
      <c r="S63" s="117">
        <v>17</v>
      </c>
      <c r="T63" s="117">
        <v>14</v>
      </c>
      <c r="U63" s="117">
        <v>14</v>
      </c>
      <c r="V63" s="117">
        <v>14</v>
      </c>
      <c r="W63" s="117">
        <v>25</v>
      </c>
      <c r="X63" s="117">
        <v>21</v>
      </c>
      <c r="Y63" s="117">
        <v>10</v>
      </c>
      <c r="Z63" s="117">
        <v>23</v>
      </c>
      <c r="AA63" s="117">
        <v>24</v>
      </c>
      <c r="AB63" s="117">
        <v>20</v>
      </c>
      <c r="AC63" s="117">
        <v>20</v>
      </c>
      <c r="AD63" s="117">
        <v>211</v>
      </c>
      <c r="AG63" s="117">
        <v>13</v>
      </c>
      <c r="AH63" s="117">
        <v>11</v>
      </c>
      <c r="AI63" s="117">
        <v>7.9902918475674634</v>
      </c>
      <c r="AJ63" s="117">
        <v>8.8489197929571901</v>
      </c>
      <c r="AK63" s="117">
        <v>9.701679050225394</v>
      </c>
      <c r="AL63" s="117">
        <v>10.558823011064561</v>
      </c>
      <c r="AM63" s="117">
        <v>11.42037422067164</v>
      </c>
      <c r="AN63" s="117">
        <v>12.728548730491582</v>
      </c>
      <c r="AO63" s="117">
        <v>14.043449590563085</v>
      </c>
      <c r="AP63" s="117">
        <v>15.365111386323628</v>
      </c>
      <c r="AQ63" s="117">
        <v>16.693568881041504</v>
      </c>
      <c r="AR63" s="117">
        <v>18.028857016730225</v>
      </c>
      <c r="AS63" s="117">
        <v>149.37962352763628</v>
      </c>
      <c r="AV63" s="117">
        <v>20.311796219998357</v>
      </c>
      <c r="AW63" s="117">
        <v>21.088764237701241</v>
      </c>
      <c r="AX63" s="117">
        <v>21.869695699572695</v>
      </c>
      <c r="AY63" s="117">
        <v>22.654610823806166</v>
      </c>
      <c r="AZ63" s="117">
        <v>23.443529931731479</v>
      </c>
      <c r="BA63" s="117">
        <v>24.236473448340984</v>
      </c>
      <c r="BB63" s="117">
        <v>25.038563070534732</v>
      </c>
      <c r="BC63" s="117">
        <v>26.319152884039163</v>
      </c>
      <c r="BD63" s="117">
        <v>27.606275200958187</v>
      </c>
      <c r="BE63" s="117">
        <v>28.899963344687322</v>
      </c>
      <c r="BF63" s="117">
        <v>30.200250808610328</v>
      </c>
      <c r="BG63" s="117">
        <v>31.50717125696632</v>
      </c>
      <c r="BH63" s="117">
        <v>303.17624692694699</v>
      </c>
      <c r="BK63" s="117">
        <v>28.610277542085552</v>
      </c>
      <c r="BL63" s="117">
        <v>30.529433662492025</v>
      </c>
      <c r="BM63" s="117">
        <v>32.458691418648655</v>
      </c>
      <c r="BN63" s="117">
        <v>34.398103981344292</v>
      </c>
      <c r="BO63" s="117">
        <v>36.347724801236566</v>
      </c>
      <c r="BP63" s="117">
        <v>38.307607610325064</v>
      </c>
      <c r="BQ63" s="117">
        <v>40.288333587577625</v>
      </c>
      <c r="BR63" s="117">
        <v>42.116314234320178</v>
      </c>
      <c r="BS63" s="117">
        <v>43.953916607224251</v>
      </c>
      <c r="BT63" s="117">
        <v>45.80119135103515</v>
      </c>
      <c r="BU63" s="117">
        <v>47.658189377071004</v>
      </c>
      <c r="BV63" s="117">
        <v>49.524961864625801</v>
      </c>
      <c r="BW63" s="117">
        <v>469.99474603798615</v>
      </c>
      <c r="BZ63" s="117">
        <v>23.204551098723556</v>
      </c>
      <c r="CA63" s="117">
        <v>25.132098808841789</v>
      </c>
      <c r="CB63" s="117">
        <v>27.069792324531353</v>
      </c>
      <c r="CC63" s="117">
        <v>29.017685049072554</v>
      </c>
      <c r="CD63" s="117">
        <v>30.975830666838277</v>
      </c>
      <c r="CE63" s="117">
        <v>32.944283144773479</v>
      </c>
      <c r="CF63" s="117">
        <v>29.812158541254163</v>
      </c>
      <c r="CG63" s="117">
        <v>31.463934593159063</v>
      </c>
      <c r="CH63" s="117">
        <v>33.12440490387894</v>
      </c>
      <c r="CI63" s="117">
        <v>34.793615236358647</v>
      </c>
      <c r="CJ63" s="117">
        <v>36.471611594420018</v>
      </c>
      <c r="CK63" s="117">
        <v>38.158440224029796</v>
      </c>
      <c r="CL63" s="117">
        <v>372.16840618588162</v>
      </c>
      <c r="CO63" s="117">
        <v>10.99909637680417</v>
      </c>
      <c r="CP63" s="117">
        <v>13.136987577372089</v>
      </c>
      <c r="CQ63" s="117">
        <v>15.288977620754487</v>
      </c>
      <c r="CR63" s="117">
        <v>17.449797121526071</v>
      </c>
      <c r="CS63" s="117">
        <v>19.622165640879345</v>
      </c>
      <c r="CT63" s="117">
        <v>21.80614490531676</v>
      </c>
      <c r="CU63" s="117">
        <v>23.991107491101872</v>
      </c>
      <c r="CV63" s="117">
        <v>26.198437614133688</v>
      </c>
      <c r="CW63" s="117">
        <v>28.417565342933923</v>
      </c>
      <c r="CX63" s="117">
        <v>30.648553732638927</v>
      </c>
      <c r="CY63" s="117">
        <v>32.891466175398357</v>
      </c>
      <c r="CZ63" s="117">
        <v>35.146366402176433</v>
      </c>
      <c r="DA63" s="117">
        <v>275.59666600103611</v>
      </c>
      <c r="DD63" s="117">
        <v>10.999607157843025</v>
      </c>
      <c r="DE63" s="117">
        <v>13.20793221704827</v>
      </c>
      <c r="DF63" s="117">
        <v>15.428239350637245</v>
      </c>
      <c r="DG63" s="117">
        <v>17.657880639065247</v>
      </c>
      <c r="DH63" s="117">
        <v>19.902332593532883</v>
      </c>
      <c r="DI63" s="117">
        <v>22.158962642052856</v>
      </c>
      <c r="DJ63" s="117">
        <v>24.422410995990063</v>
      </c>
      <c r="DK63" s="117">
        <v>26.703566381218401</v>
      </c>
      <c r="DL63" s="117">
        <v>28.997099008371663</v>
      </c>
      <c r="DM63" s="117">
        <v>31.303076034697728</v>
      </c>
      <c r="DN63" s="117">
        <v>33.621564981830673</v>
      </c>
      <c r="DO63" s="117">
        <v>35.95263373776784</v>
      </c>
      <c r="DP63" s="117">
        <v>280.35530574005588</v>
      </c>
    </row>
    <row r="64" spans="1:120">
      <c r="A64" s="117" t="s">
        <v>428</v>
      </c>
      <c r="C64" s="117">
        <v>29</v>
      </c>
      <c r="D64" s="117">
        <v>26</v>
      </c>
      <c r="E64" s="117">
        <v>26</v>
      </c>
      <c r="F64" s="117">
        <v>30</v>
      </c>
      <c r="G64" s="117">
        <v>25</v>
      </c>
      <c r="H64" s="117">
        <v>-8</v>
      </c>
      <c r="I64" s="117">
        <v>27</v>
      </c>
      <c r="J64" s="117">
        <v>22</v>
      </c>
      <c r="K64" s="117">
        <v>-3</v>
      </c>
      <c r="L64" s="117">
        <v>15</v>
      </c>
      <c r="M64" s="117">
        <v>14</v>
      </c>
      <c r="N64" s="117">
        <v>23</v>
      </c>
      <c r="O64" s="117">
        <v>226</v>
      </c>
      <c r="R64" s="117">
        <v>24</v>
      </c>
      <c r="S64" s="117">
        <v>15</v>
      </c>
      <c r="T64" s="117">
        <v>26</v>
      </c>
      <c r="U64" s="117">
        <v>23</v>
      </c>
      <c r="V64" s="117">
        <v>29</v>
      </c>
      <c r="W64" s="117">
        <v>38</v>
      </c>
      <c r="X64" s="117">
        <v>30</v>
      </c>
      <c r="Y64" s="117">
        <v>34</v>
      </c>
      <c r="Z64" s="117">
        <v>25</v>
      </c>
      <c r="AA64" s="117">
        <v>40</v>
      </c>
      <c r="AB64" s="117">
        <v>38</v>
      </c>
      <c r="AC64" s="117">
        <v>51</v>
      </c>
      <c r="AD64" s="117">
        <v>373</v>
      </c>
      <c r="AG64" s="117">
        <v>31</v>
      </c>
      <c r="AH64" s="117">
        <v>36</v>
      </c>
      <c r="AI64" s="117">
        <v>36.214564051019565</v>
      </c>
      <c r="AJ64" s="117">
        <v>37.912455883723851</v>
      </c>
      <c r="AK64" s="117">
        <v>48.188717256215369</v>
      </c>
      <c r="AL64" s="117">
        <v>48.707293816092545</v>
      </c>
      <c r="AM64" s="117">
        <v>34.517893880690309</v>
      </c>
      <c r="AN64" s="117">
        <v>33.735577814735755</v>
      </c>
      <c r="AO64" s="117">
        <v>38.630910136178173</v>
      </c>
      <c r="AP64" s="117">
        <v>36.82596023727487</v>
      </c>
      <c r="AQ64" s="117">
        <v>40.537433127766285</v>
      </c>
      <c r="AR64" s="117">
        <v>39.578682957835774</v>
      </c>
      <c r="AS64" s="117">
        <v>461.84948916153252</v>
      </c>
      <c r="AV64" s="117">
        <v>39.16322169708846</v>
      </c>
      <c r="AW64" s="117">
        <v>42.396069163983249</v>
      </c>
      <c r="AX64" s="117">
        <v>36.478609541654713</v>
      </c>
      <c r="AY64" s="117">
        <v>35.662738688026408</v>
      </c>
      <c r="AZ64" s="117">
        <v>38.234982471738412</v>
      </c>
      <c r="BA64" s="117">
        <v>33.352238165603097</v>
      </c>
      <c r="BB64" s="117">
        <v>34.642504937260213</v>
      </c>
      <c r="BC64" s="117">
        <v>35.93960863450426</v>
      </c>
      <c r="BD64" s="117">
        <v>37.243074016867673</v>
      </c>
      <c r="BE64" s="117">
        <v>38.553188594759042</v>
      </c>
      <c r="BF64" s="117">
        <v>39.867435702981723</v>
      </c>
      <c r="BG64" s="117">
        <v>41.190937589982425</v>
      </c>
      <c r="BH64" s="117">
        <v>452.72460920444968</v>
      </c>
      <c r="BK64" s="117">
        <v>36.99828459000171</v>
      </c>
      <c r="BL64" s="117">
        <v>37.243470759022095</v>
      </c>
      <c r="BM64" s="117">
        <v>37.484683903493483</v>
      </c>
      <c r="BN64" s="117">
        <v>37.727166693147822</v>
      </c>
      <c r="BO64" s="117">
        <v>37.970925810866731</v>
      </c>
      <c r="BP64" s="117">
        <v>38.215967974707731</v>
      </c>
      <c r="BQ64" s="117">
        <v>38.462299938089394</v>
      </c>
      <c r="BR64" s="117">
        <v>38.712560281013822</v>
      </c>
      <c r="BS64" s="117">
        <v>38.961506098756416</v>
      </c>
      <c r="BT64" s="117">
        <v>39.209130472205992</v>
      </c>
      <c r="BU64" s="117">
        <v>39.460690027904796</v>
      </c>
      <c r="BV64" s="117">
        <v>39.713573687971206</v>
      </c>
      <c r="BW64" s="117">
        <v>460.16026023718121</v>
      </c>
      <c r="BZ64" s="117">
        <v>40.004391714985843</v>
      </c>
      <c r="CA64" s="117">
        <v>40.004414831138114</v>
      </c>
      <c r="CB64" s="117">
        <v>40.004438068964149</v>
      </c>
      <c r="CC64" s="117">
        <v>40.004461429104381</v>
      </c>
      <c r="CD64" s="117">
        <v>40.004484912202635</v>
      </c>
      <c r="CE64" s="117">
        <v>40.0045085189061</v>
      </c>
      <c r="CF64" s="117">
        <v>40.004532249865392</v>
      </c>
      <c r="CG64" s="117">
        <v>40.00455610573453</v>
      </c>
      <c r="CH64" s="117">
        <v>40.004580087171</v>
      </c>
      <c r="CI64" s="117">
        <v>40.004604194835721</v>
      </c>
      <c r="CJ64" s="117">
        <v>40.004628429393122</v>
      </c>
      <c r="CK64" s="117">
        <v>40.004652791511099</v>
      </c>
      <c r="CL64" s="117">
        <v>480.05425333381208</v>
      </c>
      <c r="CO64" s="117">
        <v>41.00474939983112</v>
      </c>
      <c r="CP64" s="117">
        <v>41.004774784138732</v>
      </c>
      <c r="CQ64" s="117">
        <v>41.004800304118866</v>
      </c>
      <c r="CR64" s="117">
        <v>41.004825960496667</v>
      </c>
      <c r="CS64" s="117">
        <v>41.004851754001137</v>
      </c>
      <c r="CT64" s="117">
        <v>41.00220531532743</v>
      </c>
      <c r="CU64" s="117">
        <v>41.002217102164643</v>
      </c>
      <c r="CV64" s="117">
        <v>41.002228951999435</v>
      </c>
      <c r="CW64" s="117">
        <v>41.00224086516851</v>
      </c>
      <c r="CX64" s="117">
        <v>41.002252842010378</v>
      </c>
      <c r="CY64" s="117">
        <v>41.002264882865362</v>
      </c>
      <c r="CZ64" s="117">
        <v>41.002276988075572</v>
      </c>
      <c r="DA64" s="117">
        <v>492.03968915019783</v>
      </c>
      <c r="DD64" s="117">
        <v>43.002323904021175</v>
      </c>
      <c r="DE64" s="117">
        <v>43.005049445878164</v>
      </c>
      <c r="DF64" s="117">
        <v>43.005076843491508</v>
      </c>
      <c r="DG64" s="117">
        <v>43.002391457093886</v>
      </c>
      <c r="DH64" s="117">
        <v>43.002404432818025</v>
      </c>
      <c r="DI64" s="117">
        <v>43.002417478946704</v>
      </c>
      <c r="DJ64" s="117">
        <v>43.002430595861917</v>
      </c>
      <c r="DK64" s="117">
        <v>43.00244378394774</v>
      </c>
      <c r="DL64" s="117">
        <v>43.002457043590347</v>
      </c>
      <c r="DM64" s="117">
        <v>43.002470375177985</v>
      </c>
      <c r="DN64" s="117">
        <v>43.00248377910102</v>
      </c>
      <c r="DO64" s="117">
        <v>43.00249725575194</v>
      </c>
      <c r="DP64" s="117">
        <v>516.03444639568045</v>
      </c>
    </row>
    <row r="65" spans="1:120">
      <c r="A65" s="117" t="s">
        <v>429</v>
      </c>
      <c r="C65" s="117">
        <v>0</v>
      </c>
      <c r="D65" s="117">
        <v>0</v>
      </c>
      <c r="E65" s="117">
        <v>0</v>
      </c>
      <c r="F65" s="117">
        <v>0</v>
      </c>
      <c r="G65" s="117">
        <v>0</v>
      </c>
      <c r="H65" s="117">
        <v>0</v>
      </c>
      <c r="I65" s="117">
        <v>0</v>
      </c>
      <c r="J65" s="117">
        <v>0</v>
      </c>
      <c r="K65" s="117">
        <v>0</v>
      </c>
      <c r="L65" s="117">
        <v>0</v>
      </c>
      <c r="M65" s="117">
        <v>0</v>
      </c>
      <c r="N65" s="117">
        <v>0</v>
      </c>
      <c r="O65" s="117">
        <v>0</v>
      </c>
      <c r="R65" s="117">
        <v>0</v>
      </c>
      <c r="S65" s="117">
        <v>0</v>
      </c>
      <c r="T65" s="117">
        <v>0</v>
      </c>
      <c r="U65" s="117">
        <v>0</v>
      </c>
      <c r="V65" s="117">
        <v>0</v>
      </c>
      <c r="W65" s="117">
        <v>0</v>
      </c>
      <c r="X65" s="117">
        <v>0</v>
      </c>
      <c r="Y65" s="117">
        <v>0</v>
      </c>
      <c r="Z65" s="117">
        <v>0</v>
      </c>
      <c r="AA65" s="117">
        <v>0</v>
      </c>
      <c r="AB65" s="117">
        <v>0</v>
      </c>
      <c r="AC65" s="117">
        <v>0</v>
      </c>
      <c r="AD65" s="117">
        <v>0</v>
      </c>
      <c r="AG65" s="117">
        <v>0</v>
      </c>
      <c r="AH65" s="117">
        <v>0</v>
      </c>
      <c r="AI65" s="117">
        <v>0</v>
      </c>
      <c r="AJ65" s="117">
        <v>0</v>
      </c>
      <c r="AK65" s="117">
        <v>0</v>
      </c>
      <c r="AL65" s="117">
        <v>0</v>
      </c>
      <c r="AM65" s="117">
        <v>0</v>
      </c>
      <c r="AN65" s="117">
        <v>0</v>
      </c>
      <c r="AO65" s="117">
        <v>0</v>
      </c>
      <c r="AP65" s="117">
        <v>0</v>
      </c>
      <c r="AQ65" s="117">
        <v>0</v>
      </c>
      <c r="AR65" s="117">
        <v>0</v>
      </c>
      <c r="AS65" s="117">
        <v>0</v>
      </c>
      <c r="AV65" s="117">
        <v>0</v>
      </c>
      <c r="AW65" s="117">
        <v>0</v>
      </c>
      <c r="AX65" s="117">
        <v>0</v>
      </c>
      <c r="AY65" s="117">
        <v>0</v>
      </c>
      <c r="AZ65" s="117">
        <v>0</v>
      </c>
      <c r="BA65" s="117">
        <v>0</v>
      </c>
      <c r="BB65" s="117">
        <v>0</v>
      </c>
      <c r="BC65" s="117">
        <v>0</v>
      </c>
      <c r="BD65" s="117">
        <v>0</v>
      </c>
      <c r="BE65" s="117">
        <v>0</v>
      </c>
      <c r="BF65" s="117">
        <v>0</v>
      </c>
      <c r="BG65" s="117">
        <v>0</v>
      </c>
      <c r="BH65" s="117">
        <v>0</v>
      </c>
      <c r="BK65" s="117">
        <v>0</v>
      </c>
      <c r="BL65" s="117">
        <v>0</v>
      </c>
      <c r="BM65" s="117">
        <v>0</v>
      </c>
      <c r="BN65" s="117">
        <v>0</v>
      </c>
      <c r="BO65" s="117">
        <v>0</v>
      </c>
      <c r="BP65" s="117">
        <v>0</v>
      </c>
      <c r="BQ65" s="117">
        <v>0</v>
      </c>
      <c r="BR65" s="117">
        <v>0</v>
      </c>
      <c r="BS65" s="117">
        <v>0</v>
      </c>
      <c r="BT65" s="117">
        <v>0</v>
      </c>
      <c r="BU65" s="117">
        <v>0</v>
      </c>
      <c r="BV65" s="117">
        <v>0</v>
      </c>
      <c r="BW65" s="117">
        <v>0</v>
      </c>
      <c r="BZ65" s="117">
        <v>0</v>
      </c>
      <c r="CA65" s="117">
        <v>0</v>
      </c>
      <c r="CB65" s="117">
        <v>0</v>
      </c>
      <c r="CC65" s="117">
        <v>0</v>
      </c>
      <c r="CD65" s="117">
        <v>0</v>
      </c>
      <c r="CE65" s="117">
        <v>0</v>
      </c>
      <c r="CF65" s="117">
        <v>0</v>
      </c>
      <c r="CG65" s="117">
        <v>0</v>
      </c>
      <c r="CH65" s="117">
        <v>0</v>
      </c>
      <c r="CI65" s="117">
        <v>0</v>
      </c>
      <c r="CJ65" s="117">
        <v>0</v>
      </c>
      <c r="CK65" s="117">
        <v>0</v>
      </c>
      <c r="CL65" s="117">
        <v>0</v>
      </c>
      <c r="CO65" s="117">
        <v>0</v>
      </c>
      <c r="CP65" s="117">
        <v>0</v>
      </c>
      <c r="CQ65" s="117">
        <v>0</v>
      </c>
      <c r="CR65" s="117">
        <v>0</v>
      </c>
      <c r="CS65" s="117">
        <v>0</v>
      </c>
      <c r="CT65" s="117">
        <v>0</v>
      </c>
      <c r="CU65" s="117">
        <v>0</v>
      </c>
      <c r="CV65" s="117">
        <v>0</v>
      </c>
      <c r="CW65" s="117">
        <v>0</v>
      </c>
      <c r="CX65" s="117">
        <v>0</v>
      </c>
      <c r="CY65" s="117">
        <v>0</v>
      </c>
      <c r="CZ65" s="117">
        <v>0</v>
      </c>
      <c r="DA65" s="117">
        <v>0</v>
      </c>
      <c r="DD65" s="117">
        <v>0</v>
      </c>
      <c r="DE65" s="117">
        <v>0</v>
      </c>
      <c r="DF65" s="117">
        <v>0</v>
      </c>
      <c r="DG65" s="117">
        <v>0</v>
      </c>
      <c r="DH65" s="117">
        <v>0</v>
      </c>
      <c r="DI65" s="117">
        <v>0</v>
      </c>
      <c r="DJ65" s="117">
        <v>0</v>
      </c>
      <c r="DK65" s="117">
        <v>0</v>
      </c>
      <c r="DL65" s="117">
        <v>0</v>
      </c>
      <c r="DM65" s="117">
        <v>0</v>
      </c>
      <c r="DN65" s="117">
        <v>0</v>
      </c>
      <c r="DO65" s="117">
        <v>0</v>
      </c>
      <c r="DP65" s="117">
        <v>0</v>
      </c>
    </row>
    <row r="66" spans="1:120">
      <c r="A66" s="117" t="s">
        <v>430</v>
      </c>
      <c r="C66" s="117">
        <v>0</v>
      </c>
      <c r="D66" s="117">
        <v>0</v>
      </c>
      <c r="E66" s="117">
        <v>0</v>
      </c>
      <c r="F66" s="117">
        <v>0</v>
      </c>
      <c r="G66" s="117">
        <v>0</v>
      </c>
      <c r="H66" s="117">
        <v>0</v>
      </c>
      <c r="I66" s="117">
        <v>0</v>
      </c>
      <c r="J66" s="117">
        <v>0</v>
      </c>
      <c r="K66" s="117">
        <v>0</v>
      </c>
      <c r="L66" s="117">
        <v>0</v>
      </c>
      <c r="M66" s="117">
        <v>0</v>
      </c>
      <c r="N66" s="117">
        <v>0</v>
      </c>
      <c r="O66" s="117">
        <v>0</v>
      </c>
      <c r="R66" s="117">
        <v>0</v>
      </c>
      <c r="S66" s="117">
        <v>0</v>
      </c>
      <c r="T66" s="117">
        <v>0</v>
      </c>
      <c r="U66" s="117">
        <v>0</v>
      </c>
      <c r="V66" s="117">
        <v>0</v>
      </c>
      <c r="W66" s="117">
        <v>0</v>
      </c>
      <c r="X66" s="117">
        <v>0</v>
      </c>
      <c r="Y66" s="117">
        <v>0</v>
      </c>
      <c r="Z66" s="117">
        <v>0</v>
      </c>
      <c r="AA66" s="117">
        <v>0</v>
      </c>
      <c r="AB66" s="117">
        <v>0</v>
      </c>
      <c r="AC66" s="117">
        <v>0</v>
      </c>
      <c r="AD66" s="117">
        <v>0</v>
      </c>
      <c r="AG66" s="117">
        <v>0</v>
      </c>
      <c r="AH66" s="117">
        <v>0</v>
      </c>
      <c r="AI66" s="117">
        <v>0</v>
      </c>
      <c r="AJ66" s="117">
        <v>0</v>
      </c>
      <c r="AK66" s="117">
        <v>0</v>
      </c>
      <c r="AL66" s="117">
        <v>0</v>
      </c>
      <c r="AM66" s="117">
        <v>0</v>
      </c>
      <c r="AN66" s="117">
        <v>0</v>
      </c>
      <c r="AO66" s="117">
        <v>0</v>
      </c>
      <c r="AP66" s="117">
        <v>0</v>
      </c>
      <c r="AQ66" s="117">
        <v>0</v>
      </c>
      <c r="AR66" s="117">
        <v>0</v>
      </c>
      <c r="AS66" s="117">
        <v>0</v>
      </c>
      <c r="AV66" s="117">
        <v>0</v>
      </c>
      <c r="AW66" s="117">
        <v>0</v>
      </c>
      <c r="AX66" s="117">
        <v>0</v>
      </c>
      <c r="AY66" s="117">
        <v>0</v>
      </c>
      <c r="AZ66" s="117">
        <v>0</v>
      </c>
      <c r="BA66" s="117">
        <v>0</v>
      </c>
      <c r="BB66" s="117">
        <v>0</v>
      </c>
      <c r="BC66" s="117">
        <v>0</v>
      </c>
      <c r="BD66" s="117">
        <v>0</v>
      </c>
      <c r="BE66" s="117">
        <v>0</v>
      </c>
      <c r="BF66" s="117">
        <v>0</v>
      </c>
      <c r="BG66" s="117">
        <v>0</v>
      </c>
      <c r="BH66" s="117">
        <v>0</v>
      </c>
      <c r="BK66" s="117">
        <v>0</v>
      </c>
      <c r="BL66" s="117">
        <v>0</v>
      </c>
      <c r="BM66" s="117">
        <v>0</v>
      </c>
      <c r="BN66" s="117">
        <v>0</v>
      </c>
      <c r="BO66" s="117">
        <v>0</v>
      </c>
      <c r="BP66" s="117">
        <v>0</v>
      </c>
      <c r="BQ66" s="117">
        <v>0</v>
      </c>
      <c r="BR66" s="117">
        <v>0</v>
      </c>
      <c r="BS66" s="117">
        <v>0</v>
      </c>
      <c r="BT66" s="117">
        <v>0</v>
      </c>
      <c r="BU66" s="117">
        <v>0</v>
      </c>
      <c r="BV66" s="117">
        <v>0</v>
      </c>
      <c r="BW66" s="117">
        <v>0</v>
      </c>
      <c r="BZ66" s="117">
        <v>0</v>
      </c>
      <c r="CA66" s="117">
        <v>0</v>
      </c>
      <c r="CB66" s="117">
        <v>0</v>
      </c>
      <c r="CC66" s="117">
        <v>0</v>
      </c>
      <c r="CD66" s="117">
        <v>0</v>
      </c>
      <c r="CE66" s="117">
        <v>0</v>
      </c>
      <c r="CF66" s="117">
        <v>0</v>
      </c>
      <c r="CG66" s="117">
        <v>0</v>
      </c>
      <c r="CH66" s="117">
        <v>0</v>
      </c>
      <c r="CI66" s="117">
        <v>0</v>
      </c>
      <c r="CJ66" s="117">
        <v>0</v>
      </c>
      <c r="CK66" s="117">
        <v>0</v>
      </c>
      <c r="CL66" s="117">
        <v>0</v>
      </c>
      <c r="CO66" s="117">
        <v>0</v>
      </c>
      <c r="CP66" s="117">
        <v>0</v>
      </c>
      <c r="CQ66" s="117">
        <v>0</v>
      </c>
      <c r="CR66" s="117">
        <v>0</v>
      </c>
      <c r="CS66" s="117">
        <v>0</v>
      </c>
      <c r="CT66" s="117">
        <v>0</v>
      </c>
      <c r="CU66" s="117">
        <v>0</v>
      </c>
      <c r="CV66" s="117">
        <v>0</v>
      </c>
      <c r="CW66" s="117">
        <v>0</v>
      </c>
      <c r="CX66" s="117">
        <v>0</v>
      </c>
      <c r="CY66" s="117">
        <v>0</v>
      </c>
      <c r="CZ66" s="117">
        <v>0</v>
      </c>
      <c r="DA66" s="117">
        <v>0</v>
      </c>
      <c r="DD66" s="117">
        <v>0</v>
      </c>
      <c r="DE66" s="117">
        <v>0</v>
      </c>
      <c r="DF66" s="117">
        <v>0</v>
      </c>
      <c r="DG66" s="117">
        <v>0</v>
      </c>
      <c r="DH66" s="117">
        <v>0</v>
      </c>
      <c r="DI66" s="117">
        <v>0</v>
      </c>
      <c r="DJ66" s="117">
        <v>0</v>
      </c>
      <c r="DK66" s="117">
        <v>0</v>
      </c>
      <c r="DL66" s="117">
        <v>0</v>
      </c>
      <c r="DM66" s="117">
        <v>0</v>
      </c>
      <c r="DN66" s="117">
        <v>0</v>
      </c>
      <c r="DO66" s="117">
        <v>0</v>
      </c>
      <c r="DP66" s="117">
        <v>0</v>
      </c>
    </row>
    <row r="67" spans="1:120">
      <c r="A67" s="117" t="s">
        <v>431</v>
      </c>
      <c r="C67" s="117">
        <v>0</v>
      </c>
      <c r="D67" s="117">
        <v>0</v>
      </c>
      <c r="E67" s="117">
        <v>0</v>
      </c>
      <c r="F67" s="117">
        <v>0</v>
      </c>
      <c r="G67" s="117">
        <v>0</v>
      </c>
      <c r="H67" s="117">
        <v>0</v>
      </c>
      <c r="I67" s="117">
        <v>0</v>
      </c>
      <c r="J67" s="117">
        <v>0</v>
      </c>
      <c r="K67" s="117">
        <v>0</v>
      </c>
      <c r="L67" s="117">
        <v>0</v>
      </c>
      <c r="M67" s="117">
        <v>0</v>
      </c>
      <c r="N67" s="117">
        <v>0</v>
      </c>
      <c r="O67" s="117">
        <v>0</v>
      </c>
      <c r="R67" s="117">
        <v>0</v>
      </c>
      <c r="S67" s="117">
        <v>0</v>
      </c>
      <c r="T67" s="117">
        <v>0</v>
      </c>
      <c r="U67" s="117">
        <v>0</v>
      </c>
      <c r="V67" s="117">
        <v>0</v>
      </c>
      <c r="W67" s="117">
        <v>0</v>
      </c>
      <c r="X67" s="117">
        <v>0</v>
      </c>
      <c r="Y67" s="117">
        <v>0</v>
      </c>
      <c r="Z67" s="117">
        <v>0</v>
      </c>
      <c r="AA67" s="117">
        <v>0</v>
      </c>
      <c r="AB67" s="117">
        <v>0</v>
      </c>
      <c r="AC67" s="117">
        <v>0</v>
      </c>
      <c r="AD67" s="117">
        <v>0</v>
      </c>
      <c r="AG67" s="117">
        <v>0</v>
      </c>
      <c r="AH67" s="117">
        <v>0</v>
      </c>
      <c r="AI67" s="117">
        <v>0</v>
      </c>
      <c r="AJ67" s="117">
        <v>0</v>
      </c>
      <c r="AK67" s="117">
        <v>0</v>
      </c>
      <c r="AL67" s="117">
        <v>0</v>
      </c>
      <c r="AM67" s="117">
        <v>0</v>
      </c>
      <c r="AN67" s="117">
        <v>0</v>
      </c>
      <c r="AO67" s="117">
        <v>0</v>
      </c>
      <c r="AP67" s="117">
        <v>0</v>
      </c>
      <c r="AQ67" s="117">
        <v>0</v>
      </c>
      <c r="AR67" s="117">
        <v>0</v>
      </c>
      <c r="AS67" s="117">
        <v>0</v>
      </c>
      <c r="AV67" s="117">
        <v>0</v>
      </c>
      <c r="AW67" s="117">
        <v>0</v>
      </c>
      <c r="AX67" s="117">
        <v>0</v>
      </c>
      <c r="AY67" s="117">
        <v>0</v>
      </c>
      <c r="AZ67" s="117">
        <v>0</v>
      </c>
      <c r="BA67" s="117">
        <v>0</v>
      </c>
      <c r="BB67" s="117">
        <v>0</v>
      </c>
      <c r="BC67" s="117">
        <v>0</v>
      </c>
      <c r="BD67" s="117">
        <v>0</v>
      </c>
      <c r="BE67" s="117">
        <v>0</v>
      </c>
      <c r="BF67" s="117">
        <v>0</v>
      </c>
      <c r="BG67" s="117">
        <v>0</v>
      </c>
      <c r="BH67" s="117">
        <v>0</v>
      </c>
      <c r="BK67" s="117">
        <v>0</v>
      </c>
      <c r="BL67" s="117">
        <v>0</v>
      </c>
      <c r="BM67" s="117">
        <v>0</v>
      </c>
      <c r="BN67" s="117">
        <v>0</v>
      </c>
      <c r="BO67" s="117">
        <v>0</v>
      </c>
      <c r="BP67" s="117">
        <v>0</v>
      </c>
      <c r="BQ67" s="117">
        <v>0</v>
      </c>
      <c r="BR67" s="117">
        <v>0</v>
      </c>
      <c r="BS67" s="117">
        <v>0</v>
      </c>
      <c r="BT67" s="117">
        <v>0</v>
      </c>
      <c r="BU67" s="117">
        <v>0</v>
      </c>
      <c r="BV67" s="117">
        <v>0</v>
      </c>
      <c r="BW67" s="117">
        <v>0</v>
      </c>
      <c r="BZ67" s="117">
        <v>0</v>
      </c>
      <c r="CA67" s="117">
        <v>0</v>
      </c>
      <c r="CB67" s="117">
        <v>0</v>
      </c>
      <c r="CC67" s="117">
        <v>0</v>
      </c>
      <c r="CD67" s="117">
        <v>0</v>
      </c>
      <c r="CE67" s="117">
        <v>0</v>
      </c>
      <c r="CF67" s="117">
        <v>0</v>
      </c>
      <c r="CG67" s="117">
        <v>0</v>
      </c>
      <c r="CH67" s="117">
        <v>0</v>
      </c>
      <c r="CI67" s="117">
        <v>0</v>
      </c>
      <c r="CJ67" s="117">
        <v>0</v>
      </c>
      <c r="CK67" s="117">
        <v>0</v>
      </c>
      <c r="CL67" s="117">
        <v>0</v>
      </c>
      <c r="CO67" s="117">
        <v>0</v>
      </c>
      <c r="CP67" s="117">
        <v>0</v>
      </c>
      <c r="CQ67" s="117">
        <v>0</v>
      </c>
      <c r="CR67" s="117">
        <v>0</v>
      </c>
      <c r="CS67" s="117">
        <v>0</v>
      </c>
      <c r="CT67" s="117">
        <v>0</v>
      </c>
      <c r="CU67" s="117">
        <v>0</v>
      </c>
      <c r="CV67" s="117">
        <v>0</v>
      </c>
      <c r="CW67" s="117">
        <v>0</v>
      </c>
      <c r="CX67" s="117">
        <v>0</v>
      </c>
      <c r="CY67" s="117">
        <v>0</v>
      </c>
      <c r="CZ67" s="117">
        <v>0</v>
      </c>
      <c r="DA67" s="117">
        <v>0</v>
      </c>
      <c r="DD67" s="117">
        <v>0</v>
      </c>
      <c r="DE67" s="117">
        <v>0</v>
      </c>
      <c r="DF67" s="117">
        <v>0</v>
      </c>
      <c r="DG67" s="117">
        <v>0</v>
      </c>
      <c r="DH67" s="117">
        <v>0</v>
      </c>
      <c r="DI67" s="117">
        <v>0</v>
      </c>
      <c r="DJ67" s="117">
        <v>0</v>
      </c>
      <c r="DK67" s="117">
        <v>0</v>
      </c>
      <c r="DL67" s="117">
        <v>0</v>
      </c>
      <c r="DM67" s="117">
        <v>0</v>
      </c>
      <c r="DN67" s="117">
        <v>0</v>
      </c>
      <c r="DO67" s="117">
        <v>0</v>
      </c>
      <c r="DP67" s="117">
        <v>0</v>
      </c>
    </row>
    <row r="68" spans="1:120">
      <c r="A68" s="117" t="s">
        <v>432</v>
      </c>
      <c r="C68" s="117">
        <v>0</v>
      </c>
      <c r="D68" s="117">
        <v>0</v>
      </c>
      <c r="E68" s="117">
        <v>0</v>
      </c>
      <c r="F68" s="117">
        <v>0</v>
      </c>
      <c r="G68" s="117">
        <v>0</v>
      </c>
      <c r="H68" s="117">
        <v>0</v>
      </c>
      <c r="I68" s="117">
        <v>0</v>
      </c>
      <c r="J68" s="117">
        <v>0</v>
      </c>
      <c r="K68" s="117">
        <v>0</v>
      </c>
      <c r="L68" s="117">
        <v>0</v>
      </c>
      <c r="M68" s="117">
        <v>0</v>
      </c>
      <c r="N68" s="117">
        <v>0</v>
      </c>
      <c r="O68" s="117">
        <v>0</v>
      </c>
      <c r="R68" s="117">
        <v>0</v>
      </c>
      <c r="S68" s="117">
        <v>0</v>
      </c>
      <c r="T68" s="117">
        <v>0</v>
      </c>
      <c r="U68" s="117">
        <v>0</v>
      </c>
      <c r="V68" s="117">
        <v>0</v>
      </c>
      <c r="W68" s="117">
        <v>0</v>
      </c>
      <c r="X68" s="117">
        <v>0</v>
      </c>
      <c r="Y68" s="117">
        <v>0</v>
      </c>
      <c r="Z68" s="117">
        <v>0</v>
      </c>
      <c r="AA68" s="117">
        <v>0</v>
      </c>
      <c r="AB68" s="117">
        <v>0</v>
      </c>
      <c r="AC68" s="117">
        <v>0</v>
      </c>
      <c r="AD68" s="117">
        <v>0</v>
      </c>
      <c r="AG68" s="117">
        <v>0</v>
      </c>
      <c r="AH68" s="117">
        <v>0</v>
      </c>
      <c r="AI68" s="117">
        <v>0</v>
      </c>
      <c r="AJ68" s="117">
        <v>0</v>
      </c>
      <c r="AK68" s="117">
        <v>0</v>
      </c>
      <c r="AL68" s="117">
        <v>0</v>
      </c>
      <c r="AM68" s="117">
        <v>0</v>
      </c>
      <c r="AN68" s="117">
        <v>0</v>
      </c>
      <c r="AO68" s="117">
        <v>0</v>
      </c>
      <c r="AP68" s="117">
        <v>0</v>
      </c>
      <c r="AQ68" s="117">
        <v>0</v>
      </c>
      <c r="AR68" s="117">
        <v>0</v>
      </c>
      <c r="AS68" s="117">
        <v>0</v>
      </c>
      <c r="AV68" s="117">
        <v>0</v>
      </c>
      <c r="AW68" s="117">
        <v>0</v>
      </c>
      <c r="AX68" s="117">
        <v>0</v>
      </c>
      <c r="AY68" s="117">
        <v>0</v>
      </c>
      <c r="AZ68" s="117">
        <v>0</v>
      </c>
      <c r="BA68" s="117">
        <v>0</v>
      </c>
      <c r="BB68" s="117">
        <v>0</v>
      </c>
      <c r="BC68" s="117">
        <v>0</v>
      </c>
      <c r="BD68" s="117">
        <v>0</v>
      </c>
      <c r="BE68" s="117">
        <v>0</v>
      </c>
      <c r="BF68" s="117">
        <v>0</v>
      </c>
      <c r="BG68" s="117">
        <v>0</v>
      </c>
      <c r="BH68" s="117">
        <v>0</v>
      </c>
      <c r="BK68" s="117">
        <v>0</v>
      </c>
      <c r="BL68" s="117">
        <v>0</v>
      </c>
      <c r="BM68" s="117">
        <v>0</v>
      </c>
      <c r="BN68" s="117">
        <v>0</v>
      </c>
      <c r="BO68" s="117">
        <v>0</v>
      </c>
      <c r="BP68" s="117">
        <v>0</v>
      </c>
      <c r="BQ68" s="117">
        <v>0</v>
      </c>
      <c r="BR68" s="117">
        <v>0</v>
      </c>
      <c r="BS68" s="117">
        <v>0</v>
      </c>
      <c r="BT68" s="117">
        <v>0</v>
      </c>
      <c r="BU68" s="117">
        <v>0</v>
      </c>
      <c r="BV68" s="117">
        <v>0</v>
      </c>
      <c r="BW68" s="117">
        <v>0</v>
      </c>
      <c r="BZ68" s="117">
        <v>0</v>
      </c>
      <c r="CA68" s="117">
        <v>0</v>
      </c>
      <c r="CB68" s="117">
        <v>0</v>
      </c>
      <c r="CC68" s="117">
        <v>0</v>
      </c>
      <c r="CD68" s="117">
        <v>0</v>
      </c>
      <c r="CE68" s="117">
        <v>0</v>
      </c>
      <c r="CF68" s="117">
        <v>0</v>
      </c>
      <c r="CG68" s="117">
        <v>0</v>
      </c>
      <c r="CH68" s="117">
        <v>0</v>
      </c>
      <c r="CI68" s="117">
        <v>0</v>
      </c>
      <c r="CJ68" s="117">
        <v>0</v>
      </c>
      <c r="CK68" s="117">
        <v>0</v>
      </c>
      <c r="CL68" s="117">
        <v>0</v>
      </c>
      <c r="CO68" s="117">
        <v>0</v>
      </c>
      <c r="CP68" s="117">
        <v>0</v>
      </c>
      <c r="CQ68" s="117">
        <v>0</v>
      </c>
      <c r="CR68" s="117">
        <v>0</v>
      </c>
      <c r="CS68" s="117">
        <v>0</v>
      </c>
      <c r="CT68" s="117">
        <v>0</v>
      </c>
      <c r="CU68" s="117">
        <v>0</v>
      </c>
      <c r="CV68" s="117">
        <v>0</v>
      </c>
      <c r="CW68" s="117">
        <v>0</v>
      </c>
      <c r="CX68" s="117">
        <v>0</v>
      </c>
      <c r="CY68" s="117">
        <v>0</v>
      </c>
      <c r="CZ68" s="117">
        <v>0</v>
      </c>
      <c r="DA68" s="117">
        <v>0</v>
      </c>
      <c r="DD68" s="117">
        <v>0</v>
      </c>
      <c r="DE68" s="117">
        <v>0</v>
      </c>
      <c r="DF68" s="117">
        <v>0</v>
      </c>
      <c r="DG68" s="117">
        <v>0</v>
      </c>
      <c r="DH68" s="117">
        <v>0</v>
      </c>
      <c r="DI68" s="117">
        <v>0</v>
      </c>
      <c r="DJ68" s="117">
        <v>0</v>
      </c>
      <c r="DK68" s="117">
        <v>0</v>
      </c>
      <c r="DL68" s="117">
        <v>0</v>
      </c>
      <c r="DM68" s="117">
        <v>0</v>
      </c>
      <c r="DN68" s="117">
        <v>0</v>
      </c>
      <c r="DO68" s="117">
        <v>0</v>
      </c>
      <c r="DP68" s="117">
        <v>0</v>
      </c>
    </row>
    <row r="70" spans="1:120">
      <c r="A70" s="126" t="s">
        <v>58</v>
      </c>
      <c r="C70" s="117">
        <v>239</v>
      </c>
      <c r="D70" s="117">
        <v>199</v>
      </c>
      <c r="E70" s="117">
        <v>214</v>
      </c>
      <c r="F70" s="117">
        <v>218</v>
      </c>
      <c r="G70" s="117">
        <v>206</v>
      </c>
      <c r="H70" s="117">
        <v>-46</v>
      </c>
      <c r="I70" s="117">
        <v>183</v>
      </c>
      <c r="J70" s="117">
        <v>179</v>
      </c>
      <c r="K70" s="117">
        <v>-8</v>
      </c>
      <c r="L70" s="117">
        <v>174</v>
      </c>
      <c r="M70" s="117">
        <v>187</v>
      </c>
      <c r="N70" s="117">
        <v>303.85899058625375</v>
      </c>
      <c r="O70" s="117">
        <v>2048.8589905862536</v>
      </c>
      <c r="R70" s="117">
        <v>303</v>
      </c>
      <c r="S70" s="117">
        <v>327</v>
      </c>
      <c r="T70" s="117">
        <v>285</v>
      </c>
      <c r="U70" s="117">
        <v>280.0049386220312</v>
      </c>
      <c r="V70" s="117">
        <v>294</v>
      </c>
      <c r="W70" s="117">
        <v>454</v>
      </c>
      <c r="X70" s="117">
        <v>292</v>
      </c>
      <c r="Y70" s="117">
        <v>301</v>
      </c>
      <c r="Z70" s="117">
        <v>300</v>
      </c>
      <c r="AA70" s="117">
        <v>335</v>
      </c>
      <c r="AB70" s="117">
        <v>320</v>
      </c>
      <c r="AC70" s="117">
        <v>474</v>
      </c>
      <c r="AD70" s="117">
        <v>3965.0049386220312</v>
      </c>
      <c r="AG70" s="117">
        <v>305</v>
      </c>
      <c r="AH70" s="117">
        <v>318</v>
      </c>
      <c r="AI70" s="117">
        <v>346.68161121063497</v>
      </c>
      <c r="AJ70" s="117">
        <v>327.92583259096818</v>
      </c>
      <c r="AK70" s="117">
        <v>364.71114231524507</v>
      </c>
      <c r="AL70" s="117">
        <v>391.87507101719808</v>
      </c>
      <c r="AM70" s="117">
        <v>354.14796257480032</v>
      </c>
      <c r="AN70" s="117">
        <v>380.78024878066134</v>
      </c>
      <c r="AO70" s="117">
        <v>280.08722767787242</v>
      </c>
      <c r="AP70" s="117">
        <v>300.11458055300011</v>
      </c>
      <c r="AQ70" s="117">
        <v>319.07086915226859</v>
      </c>
      <c r="AR70" s="117">
        <v>340.17619854529943</v>
      </c>
      <c r="AS70" s="117">
        <v>4028.5707444179479</v>
      </c>
      <c r="AV70" s="117">
        <v>320.2733657330399</v>
      </c>
      <c r="AW70" s="117">
        <v>346.56660372507758</v>
      </c>
      <c r="AX70" s="117">
        <v>363.82972013142432</v>
      </c>
      <c r="AY70" s="117">
        <v>386.31522389641458</v>
      </c>
      <c r="AZ70" s="117">
        <v>412.30515593483858</v>
      </c>
      <c r="BA70" s="117">
        <v>430.95955743873299</v>
      </c>
      <c r="BB70" s="117">
        <v>340.13093445756635</v>
      </c>
      <c r="BC70" s="117">
        <v>305.04900156241507</v>
      </c>
      <c r="BD70" s="117">
        <v>328.32885549866035</v>
      </c>
      <c r="BE70" s="117">
        <v>351.72746387424752</v>
      </c>
      <c r="BF70" s="117">
        <v>375.30664648808551</v>
      </c>
      <c r="BG70" s="117">
        <v>399.01376221862643</v>
      </c>
      <c r="BH70" s="117">
        <v>4359.806290959129</v>
      </c>
      <c r="BK70" s="117">
        <v>324.06587148943981</v>
      </c>
      <c r="BL70" s="117">
        <v>346.78690885824278</v>
      </c>
      <c r="BM70" s="117">
        <v>369.61964489890522</v>
      </c>
      <c r="BN70" s="117">
        <v>392.56993112862637</v>
      </c>
      <c r="BO70" s="117">
        <v>415.73049896874699</v>
      </c>
      <c r="BP70" s="117">
        <v>439.01297435854542</v>
      </c>
      <c r="BQ70" s="117">
        <v>291.78845891647308</v>
      </c>
      <c r="BR70" s="117">
        <v>316.04763385770616</v>
      </c>
      <c r="BS70" s="117">
        <v>340.44239433036842</v>
      </c>
      <c r="BT70" s="117">
        <v>364.96292683588689</v>
      </c>
      <c r="BU70" s="117">
        <v>389.61778875878821</v>
      </c>
      <c r="BV70" s="117">
        <v>414.3997917798763</v>
      </c>
      <c r="BW70" s="117">
        <v>4405.0448241816057</v>
      </c>
      <c r="BZ70" s="117">
        <v>273.55661266756613</v>
      </c>
      <c r="CA70" s="117">
        <v>309.34979510581252</v>
      </c>
      <c r="CB70" s="117">
        <v>345.32821974822355</v>
      </c>
      <c r="CC70" s="117">
        <v>336.13973306080601</v>
      </c>
      <c r="CD70" s="117">
        <v>361.38460817809039</v>
      </c>
      <c r="CE70" s="117">
        <v>386.76499355850694</v>
      </c>
      <c r="CF70" s="117">
        <v>407.11539666705522</v>
      </c>
      <c r="CG70" s="117">
        <v>433.41286010228129</v>
      </c>
      <c r="CH70" s="117">
        <v>459.84611060356701</v>
      </c>
      <c r="CI70" s="117">
        <v>486.42112647935193</v>
      </c>
      <c r="CJ70" s="117">
        <v>513.46762780286588</v>
      </c>
      <c r="CK70" s="117">
        <v>540.65649060587646</v>
      </c>
      <c r="CL70" s="117">
        <v>4853.4435745800029</v>
      </c>
      <c r="CO70" s="117">
        <v>454.37609123080642</v>
      </c>
      <c r="CP70" s="117">
        <v>488.69186709938162</v>
      </c>
      <c r="CQ70" s="117">
        <v>523.19318976649367</v>
      </c>
      <c r="CR70" s="117">
        <v>557.8762406654846</v>
      </c>
      <c r="CS70" s="117">
        <v>592.74466345655571</v>
      </c>
      <c r="CT70" s="117">
        <v>627.79677653424994</v>
      </c>
      <c r="CU70" s="117">
        <v>432.69664338176074</v>
      </c>
      <c r="CV70" s="117">
        <v>458.17874269945855</v>
      </c>
      <c r="CW70" s="117">
        <v>477.13214634044181</v>
      </c>
      <c r="CX70" s="117">
        <v>502.03399664002654</v>
      </c>
      <c r="CY70" s="117">
        <v>527.0662684868239</v>
      </c>
      <c r="CZ70" s="117">
        <v>552.24302080029236</v>
      </c>
      <c r="DA70" s="117">
        <v>6194.0296471017764</v>
      </c>
      <c r="DD70" s="117">
        <v>278.97969563425386</v>
      </c>
      <c r="DE70" s="117">
        <v>305.00773276332296</v>
      </c>
      <c r="DF70" s="117">
        <v>331.17672322348159</v>
      </c>
      <c r="DG70" s="117">
        <v>357.48227723645596</v>
      </c>
      <c r="DH70" s="117">
        <v>383.94141337369331</v>
      </c>
      <c r="DI70" s="117">
        <v>410.53868735511742</v>
      </c>
      <c r="DJ70" s="117">
        <v>437.31554268806894</v>
      </c>
      <c r="DK70" s="117">
        <v>464.2051304401096</v>
      </c>
      <c r="DL70" s="117">
        <v>491.23790454149798</v>
      </c>
      <c r="DM70" s="117">
        <v>518.41735483475031</v>
      </c>
      <c r="DN70" s="117">
        <v>545.74427716513082</v>
      </c>
      <c r="DO70" s="117">
        <v>573.21947169605357</v>
      </c>
      <c r="DP70" s="117">
        <v>5097.266210951937</v>
      </c>
    </row>
    <row r="74" spans="1:120">
      <c r="A74" s="117" t="s">
        <v>447</v>
      </c>
      <c r="C74" s="117">
        <v>76265</v>
      </c>
      <c r="R74" s="117">
        <v>82889</v>
      </c>
      <c r="AG74" s="117">
        <v>94911</v>
      </c>
      <c r="AV74" s="117">
        <v>105390</v>
      </c>
      <c r="BK74" s="117">
        <v>114286</v>
      </c>
      <c r="BZ74" s="117">
        <v>125908</v>
      </c>
      <c r="CO74" s="117">
        <v>145434</v>
      </c>
      <c r="DD74" s="117">
        <v>134726</v>
      </c>
    </row>
    <row r="94" spans="26:26">
      <c r="Z94" s="118"/>
    </row>
  </sheetData>
  <sheetProtection formatCells="0"/>
  <mergeCells count="21">
    <mergeCell ref="CN1:DA1"/>
    <mergeCell ref="B2:O2"/>
    <mergeCell ref="R2:AD2"/>
    <mergeCell ref="AE2:AS2"/>
    <mergeCell ref="AV2:BI2"/>
    <mergeCell ref="BJ2:BW2"/>
    <mergeCell ref="BY2:CL2"/>
    <mergeCell ref="CN2:DA2"/>
    <mergeCell ref="B1:O1"/>
    <mergeCell ref="R1:AD1"/>
    <mergeCell ref="AE1:AS1"/>
    <mergeCell ref="AV1:BI1"/>
    <mergeCell ref="BJ1:BW1"/>
    <mergeCell ref="BY1:CL1"/>
    <mergeCell ref="CN3:DA3"/>
    <mergeCell ref="B3:O3"/>
    <mergeCell ref="R3:AD3"/>
    <mergeCell ref="AE3:AS3"/>
    <mergeCell ref="AV3:BI3"/>
    <mergeCell ref="BJ3:BW3"/>
    <mergeCell ref="BY3:CL3"/>
  </mergeCells>
  <pageMargins left="0.75" right="0.75" top="1" bottom="1" header="0.5" footer="0.5"/>
  <pageSetup scale="44" orientation="portrait" r:id="rId1"/>
  <headerFooter alignWithMargins="0">
    <oddFooter>&amp;L&amp;Z &amp;F
&amp;A&amp;RPage &amp;P of &amp;N
&amp;D &amp;T</oddFooter>
  </headerFooter>
  <colBreaks count="5" manualBreakCount="5">
    <brk id="1" max="73" man="1"/>
    <brk id="16" max="73" man="1"/>
    <brk id="30" max="73" man="1"/>
    <brk id="45" max="73" man="1"/>
    <brk id="60" max="73" man="1"/>
  </colBreaks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FF787-9E14-4358-A182-9320D17F9044}">
  <sheetPr>
    <tabColor rgb="FF00B0F0"/>
  </sheetPr>
  <dimension ref="A2:AY165"/>
  <sheetViews>
    <sheetView topLeftCell="D120" zoomScale="95" zoomScaleNormal="95" workbookViewId="0">
      <pane xSplit="3" topLeftCell="AL1" activePane="topRight" state="frozen"/>
      <selection activeCell="A35" sqref="A35"/>
      <selection pane="topRight" activeCell="D3" sqref="A3:XFD3"/>
    </sheetView>
  </sheetViews>
  <sheetFormatPr defaultColWidth="9.26953125" defaultRowHeight="12.5"/>
  <cols>
    <col min="1" max="3" width="0" style="37" hidden="1" customWidth="1"/>
    <col min="4" max="4" width="9.26953125" style="37"/>
    <col min="5" max="5" width="13.26953125" style="37" customWidth="1"/>
    <col min="6" max="6" width="61.7265625" style="37" customWidth="1"/>
    <col min="7" max="9" width="23.453125" style="37" hidden="1" customWidth="1"/>
    <col min="10" max="11" width="14.7265625" style="37" hidden="1" customWidth="1"/>
    <col min="12" max="12" width="14.1796875" style="37" bestFit="1" customWidth="1"/>
    <col min="13" max="13" width="14.7265625" style="37" customWidth="1"/>
    <col min="14" max="14" width="10" style="37" bestFit="1" customWidth="1"/>
    <col min="15" max="16" width="19" style="37" bestFit="1" customWidth="1"/>
    <col min="17" max="20" width="10" style="37" bestFit="1" customWidth="1"/>
    <col min="21" max="21" width="11.7265625" style="37" bestFit="1" customWidth="1"/>
    <col min="22" max="22" width="16.1796875" style="37" bestFit="1" customWidth="1"/>
    <col min="23" max="23" width="16.7265625" style="37" bestFit="1" customWidth="1"/>
    <col min="24" max="24" width="10" style="37" bestFit="1" customWidth="1"/>
    <col min="25" max="25" width="16.1796875" style="37" bestFit="1" customWidth="1"/>
    <col min="26" max="26" width="16.7265625" style="37" bestFit="1" customWidth="1"/>
    <col min="27" max="30" width="10" style="37" bestFit="1" customWidth="1"/>
    <col min="31" max="31" width="14.453125" style="37" bestFit="1" customWidth="1"/>
    <col min="32" max="16384" width="9.26953125" style="37"/>
  </cols>
  <sheetData>
    <row r="2" spans="1:51" ht="13" thickBot="1"/>
    <row r="3" spans="1:51" ht="13">
      <c r="A3" s="606">
        <v>1</v>
      </c>
      <c r="B3" s="606"/>
      <c r="C3" s="38"/>
      <c r="D3" s="94">
        <v>2</v>
      </c>
      <c r="E3" s="94">
        <v>3</v>
      </c>
      <c r="F3" s="94">
        <v>4</v>
      </c>
      <c r="G3" s="94"/>
      <c r="H3" s="94"/>
      <c r="I3" s="94"/>
      <c r="J3" s="94">
        <v>5</v>
      </c>
      <c r="K3" s="94">
        <v>6</v>
      </c>
      <c r="L3" s="94">
        <v>7</v>
      </c>
      <c r="M3" s="94">
        <v>8</v>
      </c>
      <c r="N3" s="94">
        <v>9</v>
      </c>
      <c r="O3" s="94">
        <v>10</v>
      </c>
      <c r="P3" s="94">
        <v>11</v>
      </c>
      <c r="Q3" s="94">
        <v>12</v>
      </c>
      <c r="R3" s="94">
        <v>13</v>
      </c>
      <c r="S3" s="94">
        <v>14</v>
      </c>
      <c r="T3" s="94">
        <v>15</v>
      </c>
      <c r="U3" s="94">
        <v>16</v>
      </c>
    </row>
    <row r="4" spans="1:51" ht="13.5" thickBot="1">
      <c r="A4" s="606">
        <v>219512</v>
      </c>
      <c r="B4" s="606"/>
      <c r="C4" s="42"/>
      <c r="J4" s="95"/>
      <c r="K4" s="619" t="s">
        <v>448</v>
      </c>
      <c r="L4" s="609"/>
      <c r="M4" s="609"/>
      <c r="N4" s="609"/>
      <c r="O4" s="609"/>
      <c r="P4" s="609"/>
      <c r="Q4" s="609"/>
      <c r="R4" s="609"/>
      <c r="S4" s="609"/>
      <c r="T4" s="609"/>
      <c r="U4" s="609"/>
      <c r="V4" s="618" t="s">
        <v>449</v>
      </c>
      <c r="W4" s="618"/>
      <c r="X4" s="618"/>
      <c r="Y4" s="618"/>
      <c r="Z4" s="618"/>
      <c r="AA4" s="618"/>
      <c r="AB4" s="618"/>
      <c r="AC4" s="618"/>
      <c r="AD4" s="618"/>
      <c r="AE4" s="618"/>
      <c r="AF4" s="616" t="s">
        <v>152</v>
      </c>
      <c r="AG4" s="616"/>
      <c r="AH4" s="616"/>
      <c r="AI4" s="616"/>
      <c r="AJ4" s="616"/>
      <c r="AK4" s="616"/>
      <c r="AL4" s="616"/>
      <c r="AM4" s="616"/>
      <c r="AN4" s="616"/>
      <c r="AO4" s="616"/>
      <c r="AP4" s="617" t="s">
        <v>153</v>
      </c>
      <c r="AQ4" s="617"/>
      <c r="AR4" s="617"/>
      <c r="AS4" s="617"/>
      <c r="AT4" s="617"/>
      <c r="AU4" s="617"/>
      <c r="AV4" s="617"/>
      <c r="AW4" s="617"/>
      <c r="AX4" s="617"/>
      <c r="AY4" s="617"/>
    </row>
    <row r="5" spans="1:51" s="47" customFormat="1" ht="47" thickBot="1">
      <c r="A5" s="40" t="s">
        <v>150</v>
      </c>
      <c r="B5" s="41" t="s">
        <v>150</v>
      </c>
      <c r="C5" s="46"/>
      <c r="D5" s="96" t="s">
        <v>155</v>
      </c>
      <c r="E5" s="48" t="s">
        <v>156</v>
      </c>
      <c r="F5" s="97" t="s">
        <v>157</v>
      </c>
      <c r="G5" s="97" t="s">
        <v>158</v>
      </c>
      <c r="H5" s="97" t="s">
        <v>159</v>
      </c>
      <c r="I5" s="97"/>
      <c r="J5" s="98" t="s">
        <v>160</v>
      </c>
      <c r="K5" s="219" t="s">
        <v>161</v>
      </c>
      <c r="L5" s="261" t="s">
        <v>162</v>
      </c>
      <c r="M5" s="262" t="s">
        <v>163</v>
      </c>
      <c r="N5" s="262">
        <v>2025</v>
      </c>
      <c r="O5" s="262" t="s">
        <v>164</v>
      </c>
      <c r="P5" s="262" t="s">
        <v>165</v>
      </c>
      <c r="Q5" s="262">
        <v>2026</v>
      </c>
      <c r="R5" s="262">
        <v>2027</v>
      </c>
      <c r="S5" s="262">
        <v>2028</v>
      </c>
      <c r="T5" s="262">
        <v>2029</v>
      </c>
      <c r="U5" s="263" t="s">
        <v>166</v>
      </c>
      <c r="V5" s="329" t="s">
        <v>162</v>
      </c>
      <c r="W5" s="330" t="s">
        <v>163</v>
      </c>
      <c r="X5" s="330">
        <v>2025</v>
      </c>
      <c r="Y5" s="330" t="s">
        <v>164</v>
      </c>
      <c r="Z5" s="330" t="s">
        <v>165</v>
      </c>
      <c r="AA5" s="330">
        <v>2026</v>
      </c>
      <c r="AB5" s="330">
        <v>2027</v>
      </c>
      <c r="AC5" s="330">
        <v>2028</v>
      </c>
      <c r="AD5" s="330">
        <v>2029</v>
      </c>
      <c r="AE5" s="331" t="s">
        <v>166</v>
      </c>
      <c r="AF5" s="294" t="s">
        <v>162</v>
      </c>
      <c r="AG5" s="295" t="s">
        <v>163</v>
      </c>
      <c r="AH5" s="295">
        <v>2025</v>
      </c>
      <c r="AI5" s="295" t="s">
        <v>164</v>
      </c>
      <c r="AJ5" s="295" t="s">
        <v>165</v>
      </c>
      <c r="AK5" s="295">
        <v>2026</v>
      </c>
      <c r="AL5" s="295">
        <v>2027</v>
      </c>
      <c r="AM5" s="295">
        <v>2028</v>
      </c>
      <c r="AN5" s="295">
        <v>2029</v>
      </c>
      <c r="AO5" s="296" t="s">
        <v>166</v>
      </c>
      <c r="AP5" s="312" t="s">
        <v>162</v>
      </c>
      <c r="AQ5" s="313" t="s">
        <v>163</v>
      </c>
      <c r="AR5" s="313">
        <v>2025</v>
      </c>
      <c r="AS5" s="313" t="s">
        <v>164</v>
      </c>
      <c r="AT5" s="313" t="s">
        <v>165</v>
      </c>
      <c r="AU5" s="313">
        <v>2026</v>
      </c>
      <c r="AV5" s="313">
        <v>2027</v>
      </c>
      <c r="AW5" s="313">
        <v>2028</v>
      </c>
      <c r="AX5" s="313">
        <v>2029</v>
      </c>
      <c r="AY5" s="565" t="s">
        <v>166</v>
      </c>
    </row>
    <row r="6" spans="1:51" s="47" customFormat="1" ht="14.5">
      <c r="A6" s="44" t="s">
        <v>154</v>
      </c>
      <c r="B6" s="45" t="s">
        <v>154</v>
      </c>
      <c r="C6" s="50">
        <v>0</v>
      </c>
      <c r="D6" s="65">
        <v>22</v>
      </c>
      <c r="E6" s="99" t="s">
        <v>450</v>
      </c>
      <c r="F6" s="99" t="s">
        <v>451</v>
      </c>
      <c r="G6" s="99" t="s">
        <v>148</v>
      </c>
      <c r="H6" s="99" t="s">
        <v>180</v>
      </c>
      <c r="I6" s="99" t="s">
        <v>1048</v>
      </c>
      <c r="J6" s="54" t="s">
        <v>249</v>
      </c>
      <c r="K6" s="140">
        <v>36</v>
      </c>
      <c r="L6" s="264">
        <v>10</v>
      </c>
      <c r="M6" s="265">
        <v>30</v>
      </c>
      <c r="N6" s="265">
        <v>40</v>
      </c>
      <c r="O6" s="265">
        <v>10</v>
      </c>
      <c r="P6" s="265">
        <v>30</v>
      </c>
      <c r="Q6" s="265">
        <v>40</v>
      </c>
      <c r="R6" s="265">
        <v>40</v>
      </c>
      <c r="S6" s="265">
        <v>40</v>
      </c>
      <c r="T6" s="266">
        <v>40</v>
      </c>
      <c r="U6" s="267">
        <f t="shared" ref="U6:U16" si="0">SUM(T6,S6,R6,Q6,N6)</f>
        <v>200</v>
      </c>
      <c r="V6" s="327">
        <f>L6*Inflation!$F$19</f>
        <v>10.213786213786214</v>
      </c>
      <c r="W6" s="328">
        <f>M6*Inflation!$F$19</f>
        <v>30.641358641358639</v>
      </c>
      <c r="X6" s="328">
        <f>N6*Inflation!$F$19</f>
        <v>40.855144855144857</v>
      </c>
      <c r="Y6" s="328">
        <f>O6*Inflation!$F$19*Inflation!$F$20</f>
        <v>10.428291708291711</v>
      </c>
      <c r="Z6" s="328">
        <f>P6*Inflation!$F$19*Inflation!$F$20</f>
        <v>31.284875124875128</v>
      </c>
      <c r="AA6" s="328">
        <f>Q6*Inflation!$F$19*Inflation!$F$20</f>
        <v>41.713166833166845</v>
      </c>
      <c r="AB6" s="328">
        <f>R6*Inflation!$F$19*Inflation!$F$20*Inflation!$F$21</f>
        <v>42.505654345654357</v>
      </c>
      <c r="AC6" s="328">
        <f>S6*Inflation!$F$19*Inflation!$F$20*Inflation!$F$21*Inflation!$F$22</f>
        <v>43.313166833166846</v>
      </c>
      <c r="AD6" s="328">
        <f>T6*Inflation!$F$19*Inflation!$F$20*Inflation!$F$21*Inflation!$F$22*Inflation!$F$23</f>
        <v>44.092867132867148</v>
      </c>
      <c r="AE6" s="325">
        <f t="shared" ref="AE6:AE16" si="1">SUM(AD6,AC6,AB6,AA6,X6)</f>
        <v>212.48000000000005</v>
      </c>
      <c r="AF6" s="297">
        <f>(V6/V$17)*SUM('G Summary CWIP'!$AV$61:$BA$61)</f>
        <v>0.37822052662765215</v>
      </c>
      <c r="AG6" s="298">
        <f>W6/W$17*SUM('G Summary CWIP'!$BB$61:$BG$61)</f>
        <v>1.0565933396952489</v>
      </c>
      <c r="AH6" s="298">
        <f t="shared" ref="AH6:AH16" si="2">AF6+AG6</f>
        <v>1.4348138663229011</v>
      </c>
      <c r="AI6" s="298">
        <f>Y6/Y$17*SUM('G Summary CWIP'!$BJ$61:$BO$61)</f>
        <v>0.3239116914274312</v>
      </c>
      <c r="AJ6" s="298">
        <f>Z6/Z$17*SUM('G Summary CWIP'!$BP$61:$BU$61)</f>
        <v>1.0755664520621289</v>
      </c>
      <c r="AK6" s="298">
        <f t="shared" ref="AK6:AK16" si="3">AJ6+AI6</f>
        <v>1.39947814348956</v>
      </c>
      <c r="AL6" s="298">
        <f>AB6/AB$17*'G Summary CWIP'!$CJ$61</f>
        <v>1.7490828116407069</v>
      </c>
      <c r="AM6" s="298">
        <f>AC6/AC$17*'G Summary CWIP'!$CX$61</f>
        <v>1.9248995897546106</v>
      </c>
      <c r="AN6" s="298">
        <f>AD6/AD$17*'G Summary CWIP'!$DL$61</f>
        <v>1.2823268205645459</v>
      </c>
      <c r="AO6" s="299">
        <f t="shared" ref="AO6:AO16" si="4">SUM(AN6,AM6,AL6,AK6,AH6)</f>
        <v>7.7906012317723246</v>
      </c>
      <c r="AP6" s="310">
        <f t="shared" ref="AP6:AP16" si="5">V6+AF6</f>
        <v>10.592006740413867</v>
      </c>
      <c r="AQ6" s="311">
        <f t="shared" ref="AQ6:AQ16" si="6">W6+AG6</f>
        <v>31.697951981053887</v>
      </c>
      <c r="AR6" s="311">
        <f t="shared" ref="AR6:AR16" si="7">X6+AH6</f>
        <v>42.289958721467755</v>
      </c>
      <c r="AS6" s="311">
        <f t="shared" ref="AS6:AS16" si="8">Y6+AI6</f>
        <v>10.752203399719143</v>
      </c>
      <c r="AT6" s="311">
        <f t="shared" ref="AT6:AT16" si="9">Z6+AJ6</f>
        <v>32.360441576937255</v>
      </c>
      <c r="AU6" s="311">
        <f t="shared" ref="AU6:AU16" si="10">AA6+AK6</f>
        <v>43.112644976656405</v>
      </c>
      <c r="AV6" s="311">
        <f t="shared" ref="AV6:AV16" si="11">AB6+AL6</f>
        <v>44.254737157295061</v>
      </c>
      <c r="AW6" s="311">
        <f t="shared" ref="AW6:AW16" si="12">AC6+AM6</f>
        <v>45.238066422921456</v>
      </c>
      <c r="AX6" s="311">
        <f t="shared" ref="AX6:AX16" si="13">AD6+AN6</f>
        <v>45.375193953431697</v>
      </c>
      <c r="AY6" s="318">
        <f t="shared" ref="AY6:AY16" si="14">SUM(AX6,AW6,AV6,AU6,AR6)</f>
        <v>220.27060123177239</v>
      </c>
    </row>
    <row r="7" spans="1:51" s="47" customFormat="1" ht="14.5">
      <c r="A7" s="44" t="s">
        <v>154</v>
      </c>
      <c r="B7" s="45" t="s">
        <v>150</v>
      </c>
      <c r="C7" s="50">
        <v>0</v>
      </c>
      <c r="D7" s="65">
        <v>22</v>
      </c>
      <c r="E7" s="99" t="s">
        <v>450</v>
      </c>
      <c r="F7" s="99" t="s">
        <v>452</v>
      </c>
      <c r="G7" s="99" t="s">
        <v>148</v>
      </c>
      <c r="H7" s="99" t="s">
        <v>180</v>
      </c>
      <c r="I7" s="99" t="s">
        <v>1048</v>
      </c>
      <c r="J7" s="54" t="s">
        <v>249</v>
      </c>
      <c r="K7" s="140">
        <v>130</v>
      </c>
      <c r="L7" s="264">
        <v>25</v>
      </c>
      <c r="M7" s="265">
        <v>75</v>
      </c>
      <c r="N7" s="265">
        <v>100</v>
      </c>
      <c r="O7" s="265">
        <v>25</v>
      </c>
      <c r="P7" s="265">
        <v>75</v>
      </c>
      <c r="Q7" s="265">
        <v>100</v>
      </c>
      <c r="R7" s="265">
        <v>100</v>
      </c>
      <c r="S7" s="265">
        <v>100</v>
      </c>
      <c r="T7" s="266">
        <v>140</v>
      </c>
      <c r="U7" s="267">
        <f t="shared" si="0"/>
        <v>540</v>
      </c>
      <c r="V7" s="327">
        <f>L7*Inflation!$F$19</f>
        <v>25.534465534465532</v>
      </c>
      <c r="W7" s="328">
        <f>M7*Inflation!$F$19</f>
        <v>76.603396603396604</v>
      </c>
      <c r="X7" s="328">
        <f>N7*Inflation!$F$19</f>
        <v>102.13786213786213</v>
      </c>
      <c r="Y7" s="328">
        <f>O7*Inflation!$F$19*Inflation!$F$20</f>
        <v>26.070729270729274</v>
      </c>
      <c r="Z7" s="328">
        <f>P7*Inflation!$F$19*Inflation!$F$20</f>
        <v>78.212187812187821</v>
      </c>
      <c r="AA7" s="328">
        <f>Q7*Inflation!$F$19*Inflation!$F$20</f>
        <v>104.28291708291709</v>
      </c>
      <c r="AB7" s="328">
        <f>R7*Inflation!$F$19*Inflation!$F$20*Inflation!$F$21</f>
        <v>106.26413586413587</v>
      </c>
      <c r="AC7" s="328">
        <f>S7*Inflation!$F$19*Inflation!$F$20*Inflation!$F$21*Inflation!$F$22</f>
        <v>108.28291708291709</v>
      </c>
      <c r="AD7" s="328">
        <f>T7*Inflation!$F$19*Inflation!$F$20*Inflation!$F$21*Inflation!$F$22*Inflation!$F$23</f>
        <v>154.32503496503497</v>
      </c>
      <c r="AE7" s="325">
        <f t="shared" si="1"/>
        <v>575.29286713286717</v>
      </c>
      <c r="AF7" s="297">
        <f>(V7/V$17)*SUM('G Summary CWIP'!$AV$61:$BA$61)</f>
        <v>0.94555131656913038</v>
      </c>
      <c r="AG7" s="298">
        <f>W7/W$17*SUM('G Summary CWIP'!$BB$61:$BG$61)</f>
        <v>2.6414833492381229</v>
      </c>
      <c r="AH7" s="298">
        <f t="shared" si="2"/>
        <v>3.5870346658072534</v>
      </c>
      <c r="AI7" s="298">
        <f>Y7/Y$17*SUM('G Summary CWIP'!$BJ$61:$BO$61)</f>
        <v>0.80977922856857798</v>
      </c>
      <c r="AJ7" s="298">
        <f>Z7/Z$17*SUM('G Summary CWIP'!$BP$61:$BU$61)</f>
        <v>2.6889161301553224</v>
      </c>
      <c r="AK7" s="298">
        <f t="shared" si="3"/>
        <v>3.4986953587239005</v>
      </c>
      <c r="AL7" s="298">
        <f>AB7/AB$17*'G Summary CWIP'!$CJ$61</f>
        <v>4.3727070291017665</v>
      </c>
      <c r="AM7" s="298">
        <f>AC7/AC$17*'G Summary CWIP'!$CX$61</f>
        <v>4.8122489743865255</v>
      </c>
      <c r="AN7" s="298">
        <f>AD7/AD$17*'G Summary CWIP'!$DL$61</f>
        <v>4.4881438719759101</v>
      </c>
      <c r="AO7" s="299">
        <f t="shared" si="4"/>
        <v>20.758829899995355</v>
      </c>
      <c r="AP7" s="310">
        <f t="shared" si="5"/>
        <v>26.480016851034662</v>
      </c>
      <c r="AQ7" s="311">
        <f t="shared" si="6"/>
        <v>79.244879952634733</v>
      </c>
      <c r="AR7" s="311">
        <f t="shared" si="7"/>
        <v>105.72489680366938</v>
      </c>
      <c r="AS7" s="311">
        <f t="shared" si="8"/>
        <v>26.88050849929785</v>
      </c>
      <c r="AT7" s="311">
        <f t="shared" si="9"/>
        <v>80.901103942343141</v>
      </c>
      <c r="AU7" s="311">
        <f t="shared" si="10"/>
        <v>107.781612441641</v>
      </c>
      <c r="AV7" s="311">
        <f t="shared" si="11"/>
        <v>110.63684289323763</v>
      </c>
      <c r="AW7" s="311">
        <f t="shared" si="12"/>
        <v>113.09516605730362</v>
      </c>
      <c r="AX7" s="311">
        <f t="shared" si="13"/>
        <v>158.81317883701089</v>
      </c>
      <c r="AY7" s="318">
        <f t="shared" si="14"/>
        <v>596.05169703286253</v>
      </c>
    </row>
    <row r="8" spans="1:51" s="47" customFormat="1" ht="14.5">
      <c r="A8" s="44" t="s">
        <v>150</v>
      </c>
      <c r="B8" s="45" t="s">
        <v>154</v>
      </c>
      <c r="C8" s="50">
        <v>0</v>
      </c>
      <c r="D8" s="65">
        <v>22</v>
      </c>
      <c r="E8" s="99" t="s">
        <v>453</v>
      </c>
      <c r="F8" s="99" t="s">
        <v>454</v>
      </c>
      <c r="G8" s="99" t="s">
        <v>147</v>
      </c>
      <c r="H8" s="99" t="s">
        <v>172</v>
      </c>
      <c r="I8" s="99" t="s">
        <v>1048</v>
      </c>
      <c r="J8" s="54">
        <v>45627</v>
      </c>
      <c r="K8" s="140">
        <v>895</v>
      </c>
      <c r="L8" s="264">
        <v>0</v>
      </c>
      <c r="M8" s="265">
        <v>0</v>
      </c>
      <c r="N8" s="265">
        <v>0</v>
      </c>
      <c r="O8" s="265">
        <v>0</v>
      </c>
      <c r="P8" s="265">
        <v>0</v>
      </c>
      <c r="Q8" s="265">
        <v>0</v>
      </c>
      <c r="R8" s="265">
        <v>0</v>
      </c>
      <c r="S8" s="265">
        <v>0</v>
      </c>
      <c r="T8" s="266">
        <v>0</v>
      </c>
      <c r="U8" s="267">
        <f t="shared" si="0"/>
        <v>0</v>
      </c>
      <c r="V8" s="327">
        <f>L8*Inflation!$F$19</f>
        <v>0</v>
      </c>
      <c r="W8" s="328">
        <f>M8*Inflation!$F$19</f>
        <v>0</v>
      </c>
      <c r="X8" s="328">
        <f>N8*Inflation!$F$19</f>
        <v>0</v>
      </c>
      <c r="Y8" s="328">
        <f>O8*Inflation!$F$19*Inflation!$F$20</f>
        <v>0</v>
      </c>
      <c r="Z8" s="328">
        <f>P8*Inflation!$F$19*Inflation!$F$20</f>
        <v>0</v>
      </c>
      <c r="AA8" s="328">
        <f>Q8*Inflation!$F$19*Inflation!$F$20</f>
        <v>0</v>
      </c>
      <c r="AB8" s="328">
        <f>R8*Inflation!$F$19*Inflation!$F$20*Inflation!$F$21</f>
        <v>0</v>
      </c>
      <c r="AC8" s="328">
        <f>S8*Inflation!$F$19*Inflation!$F$20*Inflation!$F$21*Inflation!$F$22</f>
        <v>0</v>
      </c>
      <c r="AD8" s="328">
        <f>T8*Inflation!$F$19*Inflation!$F$20*Inflation!$F$21*Inflation!$F$22*Inflation!$F$23</f>
        <v>0</v>
      </c>
      <c r="AE8" s="325">
        <f t="shared" si="1"/>
        <v>0</v>
      </c>
      <c r="AF8" s="297">
        <f>(V8/V$17)*SUM('G Summary CWIP'!$AV$61:$BA$61)</f>
        <v>0</v>
      </c>
      <c r="AG8" s="298">
        <f>W8/W$17*SUM('G Summary CWIP'!$BB$61:$BG$61)</f>
        <v>0</v>
      </c>
      <c r="AH8" s="298">
        <f t="shared" si="2"/>
        <v>0</v>
      </c>
      <c r="AI8" s="298">
        <f>Y8/Y$17*SUM('G Summary CWIP'!$BJ$61:$BO$61)</f>
        <v>0</v>
      </c>
      <c r="AJ8" s="298">
        <f>Z8/Z$17*SUM('G Summary CWIP'!$BP$61:$BU$61)</f>
        <v>0</v>
      </c>
      <c r="AK8" s="298">
        <f t="shared" si="3"/>
        <v>0</v>
      </c>
      <c r="AL8" s="298">
        <f>AB8/AB$17*'G Summary CWIP'!$CJ$61</f>
        <v>0</v>
      </c>
      <c r="AM8" s="298">
        <f>AC8/AC$17*'G Summary CWIP'!$CX$61</f>
        <v>0</v>
      </c>
      <c r="AN8" s="298">
        <f>AD8/AD$17*'G Summary CWIP'!$DL$61</f>
        <v>0</v>
      </c>
      <c r="AO8" s="299">
        <f t="shared" si="4"/>
        <v>0</v>
      </c>
      <c r="AP8" s="310">
        <f t="shared" si="5"/>
        <v>0</v>
      </c>
      <c r="AQ8" s="311">
        <f t="shared" si="6"/>
        <v>0</v>
      </c>
      <c r="AR8" s="311">
        <f t="shared" si="7"/>
        <v>0</v>
      </c>
      <c r="AS8" s="311">
        <f t="shared" si="8"/>
        <v>0</v>
      </c>
      <c r="AT8" s="311">
        <f t="shared" si="9"/>
        <v>0</v>
      </c>
      <c r="AU8" s="311">
        <f t="shared" si="10"/>
        <v>0</v>
      </c>
      <c r="AV8" s="311">
        <f t="shared" si="11"/>
        <v>0</v>
      </c>
      <c r="AW8" s="311">
        <f t="shared" si="12"/>
        <v>0</v>
      </c>
      <c r="AX8" s="311">
        <f t="shared" si="13"/>
        <v>0</v>
      </c>
      <c r="AY8" s="318">
        <f t="shared" si="14"/>
        <v>0</v>
      </c>
    </row>
    <row r="9" spans="1:51" s="47" customFormat="1" ht="14.5">
      <c r="A9" s="44" t="s">
        <v>154</v>
      </c>
      <c r="B9" s="45" t="s">
        <v>150</v>
      </c>
      <c r="C9" s="50">
        <v>0</v>
      </c>
      <c r="D9" s="65">
        <v>22</v>
      </c>
      <c r="E9" s="99" t="s">
        <v>453</v>
      </c>
      <c r="F9" s="99" t="s">
        <v>455</v>
      </c>
      <c r="G9" s="99" t="s">
        <v>147</v>
      </c>
      <c r="H9" s="99" t="s">
        <v>172</v>
      </c>
      <c r="I9" s="99" t="s">
        <v>1048</v>
      </c>
      <c r="J9" s="54" t="s">
        <v>249</v>
      </c>
      <c r="K9" s="140">
        <v>523</v>
      </c>
      <c r="L9" s="264">
        <v>195</v>
      </c>
      <c r="M9" s="265">
        <v>454.99999999999994</v>
      </c>
      <c r="N9" s="265">
        <v>650</v>
      </c>
      <c r="O9" s="265">
        <v>195</v>
      </c>
      <c r="P9" s="265">
        <v>454.99999999999994</v>
      </c>
      <c r="Q9" s="265">
        <v>650</v>
      </c>
      <c r="R9" s="265">
        <v>0</v>
      </c>
      <c r="S9" s="265">
        <v>0</v>
      </c>
      <c r="T9" s="266">
        <v>0</v>
      </c>
      <c r="U9" s="267">
        <f t="shared" si="0"/>
        <v>1300</v>
      </c>
      <c r="V9" s="327">
        <f>L9*Inflation!$F$19</f>
        <v>199.16883116883116</v>
      </c>
      <c r="W9" s="328">
        <f>M9*Inflation!$F$19</f>
        <v>464.72727272727263</v>
      </c>
      <c r="X9" s="328">
        <f>N9*Inflation!$F$19</f>
        <v>663.89610389610391</v>
      </c>
      <c r="Y9" s="328">
        <f>O9*Inflation!$F$19*Inflation!$F$20</f>
        <v>203.35168831168835</v>
      </c>
      <c r="Z9" s="328">
        <f>P9*Inflation!$F$19*Inflation!$F$20</f>
        <v>474.48727272727274</v>
      </c>
      <c r="AA9" s="328">
        <f>Q9*Inflation!$F$19*Inflation!$F$20</f>
        <v>677.8389610389612</v>
      </c>
      <c r="AB9" s="328">
        <f>R9*Inflation!$F$19*Inflation!$F$20*Inflation!$F$21</f>
        <v>0</v>
      </c>
      <c r="AC9" s="328">
        <f>S9*Inflation!$F$19*Inflation!$F$20*Inflation!$F$21*Inflation!$F$22</f>
        <v>0</v>
      </c>
      <c r="AD9" s="328">
        <f>T9*Inflation!$F$19*Inflation!$F$20*Inflation!$F$21*Inflation!$F$22*Inflation!$F$23</f>
        <v>0</v>
      </c>
      <c r="AE9" s="325">
        <f t="shared" si="1"/>
        <v>1341.7350649350651</v>
      </c>
      <c r="AF9" s="297">
        <f>(V9/V$17)*SUM('G Summary CWIP'!$AV$61:$BA$61)</f>
        <v>7.3753002692392169</v>
      </c>
      <c r="AG9" s="298">
        <f>W9/W$17*SUM('G Summary CWIP'!$BB$61:$BG$61)</f>
        <v>16.024998985377941</v>
      </c>
      <c r="AH9" s="298">
        <f t="shared" si="2"/>
        <v>23.40029925461716</v>
      </c>
      <c r="AI9" s="298">
        <f>Y9/Y$17*SUM('G Summary CWIP'!$BJ$61:$BO$61)</f>
        <v>6.316277982834908</v>
      </c>
      <c r="AJ9" s="298">
        <f>Z9/Z$17*SUM('G Summary CWIP'!$BP$61:$BU$61)</f>
        <v>16.312757856275621</v>
      </c>
      <c r="AK9" s="298">
        <f t="shared" si="3"/>
        <v>22.629035839110529</v>
      </c>
      <c r="AL9" s="298">
        <f>AB9/AB$17*'G Summary CWIP'!$CJ$61</f>
        <v>0</v>
      </c>
      <c r="AM9" s="298">
        <f>AC9/AC$17*'G Summary CWIP'!$CX$61</f>
        <v>0</v>
      </c>
      <c r="AN9" s="298">
        <f>AD9/AD$17*'G Summary CWIP'!$DL$61</f>
        <v>0</v>
      </c>
      <c r="AO9" s="299">
        <f t="shared" si="4"/>
        <v>46.029335093727688</v>
      </c>
      <c r="AP9" s="310">
        <f t="shared" si="5"/>
        <v>206.54413143807037</v>
      </c>
      <c r="AQ9" s="311">
        <f t="shared" si="6"/>
        <v>480.75227171265055</v>
      </c>
      <c r="AR9" s="311">
        <f t="shared" si="7"/>
        <v>687.29640315072106</v>
      </c>
      <c r="AS9" s="311">
        <f t="shared" si="8"/>
        <v>209.66796629452327</v>
      </c>
      <c r="AT9" s="311">
        <f t="shared" si="9"/>
        <v>490.80003058354833</v>
      </c>
      <c r="AU9" s="311">
        <f t="shared" si="10"/>
        <v>700.46799687807174</v>
      </c>
      <c r="AV9" s="311">
        <f t="shared" si="11"/>
        <v>0</v>
      </c>
      <c r="AW9" s="311">
        <f t="shared" si="12"/>
        <v>0</v>
      </c>
      <c r="AX9" s="311">
        <f t="shared" si="13"/>
        <v>0</v>
      </c>
      <c r="AY9" s="318">
        <f t="shared" si="14"/>
        <v>1387.7644000287928</v>
      </c>
    </row>
    <row r="10" spans="1:51" s="47" customFormat="1" ht="14.5">
      <c r="A10" s="44" t="s">
        <v>154</v>
      </c>
      <c r="B10" s="45" t="s">
        <v>150</v>
      </c>
      <c r="C10" s="50">
        <v>0</v>
      </c>
      <c r="D10" s="65">
        <v>22</v>
      </c>
      <c r="E10" s="99" t="s">
        <v>453</v>
      </c>
      <c r="F10" s="99" t="s">
        <v>456</v>
      </c>
      <c r="G10" s="99" t="s">
        <v>148</v>
      </c>
      <c r="H10" s="99" t="s">
        <v>180</v>
      </c>
      <c r="I10" s="99" t="s">
        <v>1048</v>
      </c>
      <c r="J10" s="54" t="s">
        <v>249</v>
      </c>
      <c r="K10" s="140">
        <v>252</v>
      </c>
      <c r="L10" s="264">
        <v>108.6</v>
      </c>
      <c r="M10" s="265">
        <v>253.39999999999998</v>
      </c>
      <c r="N10" s="265">
        <v>362</v>
      </c>
      <c r="O10" s="265">
        <v>108.6</v>
      </c>
      <c r="P10" s="265">
        <v>253.39999999999998</v>
      </c>
      <c r="Q10" s="265">
        <v>362</v>
      </c>
      <c r="R10" s="265">
        <v>543</v>
      </c>
      <c r="S10" s="265">
        <v>724</v>
      </c>
      <c r="T10" s="266">
        <v>724</v>
      </c>
      <c r="U10" s="267">
        <f t="shared" si="0"/>
        <v>2715</v>
      </c>
      <c r="V10" s="327">
        <f>L10*Inflation!$F$19</f>
        <v>110.92171828171827</v>
      </c>
      <c r="W10" s="328">
        <f>M10*Inflation!$F$19</f>
        <v>258.81734265734264</v>
      </c>
      <c r="X10" s="328">
        <f>N10*Inflation!$F$19</f>
        <v>369.73906093906095</v>
      </c>
      <c r="Y10" s="328">
        <f>O10*Inflation!$F$19*Inflation!$F$20</f>
        <v>113.25124795204796</v>
      </c>
      <c r="Z10" s="328">
        <f>P10*Inflation!$F$19*Inflation!$F$20</f>
        <v>264.2529118881119</v>
      </c>
      <c r="AA10" s="328">
        <f>Q10*Inflation!$F$19*Inflation!$F$20</f>
        <v>377.5041598401599</v>
      </c>
      <c r="AB10" s="328">
        <f>R10*Inflation!$F$19*Inflation!$F$20*Inflation!$F$21</f>
        <v>577.01425774225766</v>
      </c>
      <c r="AC10" s="328">
        <f>S10*Inflation!$F$19*Inflation!$F$20*Inflation!$F$21*Inflation!$F$22</f>
        <v>783.96831968031972</v>
      </c>
      <c r="AD10" s="328">
        <f>T10*Inflation!$F$19*Inflation!$F$20*Inflation!$F$21*Inflation!$F$22*Inflation!$F$23</f>
        <v>798.08089510489515</v>
      </c>
      <c r="AE10" s="325">
        <f t="shared" si="1"/>
        <v>2906.3066933066934</v>
      </c>
      <c r="AF10" s="297">
        <f>(V10/V$17)*SUM('G Summary CWIP'!$AV$61:$BA$61)</f>
        <v>4.1074749191763029</v>
      </c>
      <c r="AG10" s="298">
        <f>W10/W$17*SUM('G Summary CWIP'!$BB$61:$BG$61)</f>
        <v>8.9246917426258712</v>
      </c>
      <c r="AH10" s="298">
        <f t="shared" si="2"/>
        <v>13.032166661802174</v>
      </c>
      <c r="AI10" s="298">
        <f>Y10/Y$17*SUM('G Summary CWIP'!$BJ$61:$BO$61)</f>
        <v>3.5176809689019026</v>
      </c>
      <c r="AJ10" s="298">
        <f>Z10/Z$17*SUM('G Summary CWIP'!$BP$61:$BU$61)</f>
        <v>9.0849512984181153</v>
      </c>
      <c r="AK10" s="298">
        <f t="shared" si="3"/>
        <v>12.602632267320018</v>
      </c>
      <c r="AL10" s="298">
        <f>AB10/AB$17*'G Summary CWIP'!$CJ$61</f>
        <v>23.743799168022587</v>
      </c>
      <c r="AM10" s="298">
        <f>AC10/AC$17*'G Summary CWIP'!$CX$61</f>
        <v>34.840682574558443</v>
      </c>
      <c r="AN10" s="298">
        <f>AD10/AD$17*'G Summary CWIP'!$DL$61</f>
        <v>23.210115452218275</v>
      </c>
      <c r="AO10" s="299">
        <f t="shared" si="4"/>
        <v>107.42939612392151</v>
      </c>
      <c r="AP10" s="310">
        <f t="shared" si="5"/>
        <v>115.02919320089457</v>
      </c>
      <c r="AQ10" s="311">
        <f t="shared" si="6"/>
        <v>267.74203439996853</v>
      </c>
      <c r="AR10" s="311">
        <f t="shared" si="7"/>
        <v>382.77122760086314</v>
      </c>
      <c r="AS10" s="311">
        <f t="shared" si="8"/>
        <v>116.76892892094986</v>
      </c>
      <c r="AT10" s="311">
        <f t="shared" si="9"/>
        <v>273.33786318653</v>
      </c>
      <c r="AU10" s="311">
        <f t="shared" si="10"/>
        <v>390.10679210747992</v>
      </c>
      <c r="AV10" s="311">
        <f t="shared" si="11"/>
        <v>600.75805691028029</v>
      </c>
      <c r="AW10" s="311">
        <f t="shared" si="12"/>
        <v>818.80900225487812</v>
      </c>
      <c r="AX10" s="311">
        <f t="shared" si="13"/>
        <v>821.2910105571134</v>
      </c>
      <c r="AY10" s="318">
        <f t="shared" si="14"/>
        <v>3013.7360894306153</v>
      </c>
    </row>
    <row r="11" spans="1:51" s="47" customFormat="1" ht="14.5">
      <c r="A11" s="44" t="s">
        <v>154</v>
      </c>
      <c r="B11" s="45" t="s">
        <v>150</v>
      </c>
      <c r="C11" s="50">
        <v>0</v>
      </c>
      <c r="D11" s="65">
        <v>22</v>
      </c>
      <c r="E11" s="99" t="s">
        <v>453</v>
      </c>
      <c r="F11" s="99" t="s">
        <v>457</v>
      </c>
      <c r="G11" s="99" t="s">
        <v>148</v>
      </c>
      <c r="H11" s="99" t="s">
        <v>180</v>
      </c>
      <c r="I11" s="99" t="s">
        <v>1048</v>
      </c>
      <c r="J11" s="54" t="s">
        <v>249</v>
      </c>
      <c r="K11" s="140">
        <v>0</v>
      </c>
      <c r="L11" s="264">
        <v>195</v>
      </c>
      <c r="M11" s="265">
        <v>454.99999999999994</v>
      </c>
      <c r="N11" s="265">
        <v>650</v>
      </c>
      <c r="O11" s="265">
        <v>195</v>
      </c>
      <c r="P11" s="265">
        <v>454.99999999999994</v>
      </c>
      <c r="Q11" s="265">
        <v>650</v>
      </c>
      <c r="R11" s="265">
        <v>1950</v>
      </c>
      <c r="S11" s="265">
        <v>1300</v>
      </c>
      <c r="T11" s="266">
        <v>1300</v>
      </c>
      <c r="U11" s="267">
        <f t="shared" si="0"/>
        <v>5850</v>
      </c>
      <c r="V11" s="327">
        <f>L11*Inflation!$F$19</f>
        <v>199.16883116883116</v>
      </c>
      <c r="W11" s="328">
        <f>M11*Inflation!$F$19</f>
        <v>464.72727272727263</v>
      </c>
      <c r="X11" s="328">
        <f>N11*Inflation!$F$19</f>
        <v>663.89610389610391</v>
      </c>
      <c r="Y11" s="328">
        <f>O11*Inflation!$F$19*Inflation!$F$20</f>
        <v>203.35168831168835</v>
      </c>
      <c r="Z11" s="328">
        <f>P11*Inflation!$F$19*Inflation!$F$20</f>
        <v>474.48727272727274</v>
      </c>
      <c r="AA11" s="328">
        <f>Q11*Inflation!$F$19*Inflation!$F$20</f>
        <v>677.8389610389612</v>
      </c>
      <c r="AB11" s="328">
        <f>R11*Inflation!$F$19*Inflation!$F$20*Inflation!$F$21</f>
        <v>2072.1506493506495</v>
      </c>
      <c r="AC11" s="328">
        <f>S11*Inflation!$F$19*Inflation!$F$20*Inflation!$F$21*Inflation!$F$22</f>
        <v>1407.6779220779226</v>
      </c>
      <c r="AD11" s="328">
        <f>T11*Inflation!$F$19*Inflation!$F$20*Inflation!$F$21*Inflation!$F$22*Inflation!$F$23</f>
        <v>1433.0181818181823</v>
      </c>
      <c r="AE11" s="325">
        <f t="shared" si="1"/>
        <v>6254.5818181818204</v>
      </c>
      <c r="AF11" s="297">
        <f>(V11/V$17)*SUM('G Summary CWIP'!$AV$61:$BA$61)</f>
        <v>7.3753002692392169</v>
      </c>
      <c r="AG11" s="298">
        <f>W11/W$17*SUM('G Summary CWIP'!$BB$61:$BG$61)</f>
        <v>16.024998985377941</v>
      </c>
      <c r="AH11" s="298">
        <f t="shared" si="2"/>
        <v>23.40029925461716</v>
      </c>
      <c r="AI11" s="298">
        <f>Y11/Y$17*SUM('G Summary CWIP'!$BJ$61:$BO$61)</f>
        <v>6.316277982834908</v>
      </c>
      <c r="AJ11" s="298">
        <f>Z11/Z$17*SUM('G Summary CWIP'!$BP$61:$BU$61)</f>
        <v>16.312757856275621</v>
      </c>
      <c r="AK11" s="298">
        <f t="shared" si="3"/>
        <v>22.629035839110529</v>
      </c>
      <c r="AL11" s="298">
        <f>AB11/AB$17*'G Summary CWIP'!$CJ$61</f>
        <v>85.267787067484448</v>
      </c>
      <c r="AM11" s="298">
        <f>AC11/AC$17*'G Summary CWIP'!$CX$61</f>
        <v>62.559236667024855</v>
      </c>
      <c r="AN11" s="298">
        <f>AD11/AD$17*'G Summary CWIP'!$DL$61</f>
        <v>41.675621668347745</v>
      </c>
      <c r="AO11" s="299">
        <f t="shared" si="4"/>
        <v>235.53198049658471</v>
      </c>
      <c r="AP11" s="310">
        <f t="shared" si="5"/>
        <v>206.54413143807037</v>
      </c>
      <c r="AQ11" s="311">
        <f t="shared" si="6"/>
        <v>480.75227171265055</v>
      </c>
      <c r="AR11" s="311">
        <f t="shared" si="7"/>
        <v>687.29640315072106</v>
      </c>
      <c r="AS11" s="311">
        <f t="shared" si="8"/>
        <v>209.66796629452327</v>
      </c>
      <c r="AT11" s="311">
        <f t="shared" si="9"/>
        <v>490.80003058354833</v>
      </c>
      <c r="AU11" s="311">
        <f t="shared" si="10"/>
        <v>700.46799687807174</v>
      </c>
      <c r="AV11" s="311">
        <f t="shared" si="11"/>
        <v>2157.4184364181338</v>
      </c>
      <c r="AW11" s="311">
        <f t="shared" si="12"/>
        <v>1470.2371587449475</v>
      </c>
      <c r="AX11" s="311">
        <f t="shared" si="13"/>
        <v>1474.69380348653</v>
      </c>
      <c r="AY11" s="318">
        <f t="shared" si="14"/>
        <v>6490.1137986784042</v>
      </c>
    </row>
    <row r="12" spans="1:51" s="47" customFormat="1" ht="14.5">
      <c r="A12" s="44" t="s">
        <v>154</v>
      </c>
      <c r="B12" s="45" t="s">
        <v>150</v>
      </c>
      <c r="C12" s="50">
        <v>0</v>
      </c>
      <c r="D12" s="65">
        <v>22</v>
      </c>
      <c r="E12" s="99" t="s">
        <v>453</v>
      </c>
      <c r="F12" s="99" t="s">
        <v>458</v>
      </c>
      <c r="G12" s="99" t="s">
        <v>148</v>
      </c>
      <c r="H12" s="99" t="s">
        <v>180</v>
      </c>
      <c r="I12" s="99" t="s">
        <v>1048</v>
      </c>
      <c r="J12" s="54" t="s">
        <v>249</v>
      </c>
      <c r="K12" s="140">
        <v>0</v>
      </c>
      <c r="L12" s="264">
        <v>150</v>
      </c>
      <c r="M12" s="265">
        <v>350</v>
      </c>
      <c r="N12" s="265">
        <v>500</v>
      </c>
      <c r="O12" s="265">
        <v>150</v>
      </c>
      <c r="P12" s="265">
        <v>350</v>
      </c>
      <c r="Q12" s="265">
        <v>500</v>
      </c>
      <c r="R12" s="265">
        <v>500</v>
      </c>
      <c r="S12" s="265">
        <v>500</v>
      </c>
      <c r="T12" s="266">
        <v>1000</v>
      </c>
      <c r="U12" s="267">
        <f t="shared" si="0"/>
        <v>3000</v>
      </c>
      <c r="V12" s="327">
        <f>L12*Inflation!$F$19</f>
        <v>153.20679320679321</v>
      </c>
      <c r="W12" s="328">
        <f>M12*Inflation!$F$19</f>
        <v>357.48251748251749</v>
      </c>
      <c r="X12" s="328">
        <f>N12*Inflation!$F$19</f>
        <v>510.68931068931067</v>
      </c>
      <c r="Y12" s="328">
        <f>O12*Inflation!$F$19*Inflation!$F$20</f>
        <v>156.42437562437564</v>
      </c>
      <c r="Z12" s="328">
        <f>P12*Inflation!$F$19*Inflation!$F$20</f>
        <v>364.99020979020986</v>
      </c>
      <c r="AA12" s="328">
        <f>Q12*Inflation!$F$19*Inflation!$F$20</f>
        <v>521.41458541458553</v>
      </c>
      <c r="AB12" s="328">
        <f>R12*Inflation!$F$19*Inflation!$F$20*Inflation!$F$21</f>
        <v>531.32067932067946</v>
      </c>
      <c r="AC12" s="328">
        <f>S12*Inflation!$F$19*Inflation!$F$20*Inflation!$F$21*Inflation!$F$22</f>
        <v>541.41458541458564</v>
      </c>
      <c r="AD12" s="328">
        <f>T12*Inflation!$F$19*Inflation!$F$20*Inflation!$F$21*Inflation!$F$22*Inflation!$F$23</f>
        <v>1102.3216783216787</v>
      </c>
      <c r="AE12" s="325">
        <f t="shared" si="1"/>
        <v>3207.1608391608402</v>
      </c>
      <c r="AF12" s="297">
        <f>(V12/V$17)*SUM('G Summary CWIP'!$AV$61:$BA$61)</f>
        <v>5.673307899414783</v>
      </c>
      <c r="AG12" s="298">
        <f>W12/W$17*SUM('G Summary CWIP'!$BB$61:$BG$61)</f>
        <v>12.326922296444573</v>
      </c>
      <c r="AH12" s="298">
        <f t="shared" si="2"/>
        <v>18.000230195859356</v>
      </c>
      <c r="AI12" s="298">
        <f>Y12/Y$17*SUM('G Summary CWIP'!$BJ$61:$BO$61)</f>
        <v>4.8586753714114677</v>
      </c>
      <c r="AJ12" s="298">
        <f>Z12/Z$17*SUM('G Summary CWIP'!$BP$61:$BU$61)</f>
        <v>12.548275274058172</v>
      </c>
      <c r="AK12" s="298">
        <f t="shared" si="3"/>
        <v>17.406950645469639</v>
      </c>
      <c r="AL12" s="298">
        <f>AB12/AB$17*'G Summary CWIP'!$CJ$61</f>
        <v>21.863535145508834</v>
      </c>
      <c r="AM12" s="298">
        <f>AC12/AC$17*'G Summary CWIP'!$CX$61</f>
        <v>24.061244871932637</v>
      </c>
      <c r="AN12" s="298">
        <f>AD12/AD$17*'G Summary CWIP'!$DL$61</f>
        <v>32.058170514113648</v>
      </c>
      <c r="AO12" s="299">
        <f t="shared" si="4"/>
        <v>113.39013137288411</v>
      </c>
      <c r="AP12" s="310">
        <f t="shared" si="5"/>
        <v>158.880101106208</v>
      </c>
      <c r="AQ12" s="311">
        <f t="shared" si="6"/>
        <v>369.80943977896209</v>
      </c>
      <c r="AR12" s="311">
        <f t="shared" si="7"/>
        <v>528.68954088517</v>
      </c>
      <c r="AS12" s="311">
        <f t="shared" si="8"/>
        <v>161.28305099578711</v>
      </c>
      <c r="AT12" s="311">
        <f t="shared" si="9"/>
        <v>377.53848506426806</v>
      </c>
      <c r="AU12" s="311">
        <f t="shared" si="10"/>
        <v>538.82153606005522</v>
      </c>
      <c r="AV12" s="311">
        <f t="shared" si="11"/>
        <v>553.18421446618834</v>
      </c>
      <c r="AW12" s="311">
        <f t="shared" si="12"/>
        <v>565.47583028651832</v>
      </c>
      <c r="AX12" s="311">
        <f t="shared" si="13"/>
        <v>1134.3798488357925</v>
      </c>
      <c r="AY12" s="318">
        <f t="shared" si="14"/>
        <v>3320.5509705337245</v>
      </c>
    </row>
    <row r="13" spans="1:51" s="47" customFormat="1" ht="14.5">
      <c r="A13" s="44" t="s">
        <v>154</v>
      </c>
      <c r="B13" s="45" t="s">
        <v>150</v>
      </c>
      <c r="C13" s="50">
        <v>0</v>
      </c>
      <c r="D13" s="65">
        <v>22</v>
      </c>
      <c r="E13" s="99" t="s">
        <v>453</v>
      </c>
      <c r="F13" s="99" t="s">
        <v>459</v>
      </c>
      <c r="G13" s="99" t="s">
        <v>148</v>
      </c>
      <c r="H13" s="99" t="s">
        <v>180</v>
      </c>
      <c r="I13" s="99" t="s">
        <v>1048</v>
      </c>
      <c r="J13" s="54" t="s">
        <v>249</v>
      </c>
      <c r="K13" s="140">
        <v>984</v>
      </c>
      <c r="L13" s="264">
        <v>870</v>
      </c>
      <c r="M13" s="265">
        <v>2029.9999999999998</v>
      </c>
      <c r="N13" s="265">
        <v>2900</v>
      </c>
      <c r="O13" s="265">
        <v>960</v>
      </c>
      <c r="P13" s="265">
        <v>2240</v>
      </c>
      <c r="Q13" s="265">
        <v>3200</v>
      </c>
      <c r="R13" s="265">
        <v>950</v>
      </c>
      <c r="S13" s="265">
        <v>1400</v>
      </c>
      <c r="T13" s="266">
        <v>1000</v>
      </c>
      <c r="U13" s="267">
        <f t="shared" si="0"/>
        <v>9450</v>
      </c>
      <c r="V13" s="327">
        <f>L13*Inflation!$F$19</f>
        <v>888.59940059940061</v>
      </c>
      <c r="W13" s="328">
        <f>M13*Inflation!$F$19</f>
        <v>2073.3986013986009</v>
      </c>
      <c r="X13" s="328">
        <f>N13*Inflation!$F$19</f>
        <v>2961.9980019980021</v>
      </c>
      <c r="Y13" s="328">
        <f>O13*Inflation!$F$19*Inflation!$F$20</f>
        <v>1001.1160039960041</v>
      </c>
      <c r="Z13" s="328">
        <f>P13*Inflation!$F$19*Inflation!$F$20</f>
        <v>2335.9373426573429</v>
      </c>
      <c r="AA13" s="328">
        <f>Q13*Inflation!$F$19*Inflation!$F$20</f>
        <v>3337.053346653347</v>
      </c>
      <c r="AB13" s="328">
        <f>R13*Inflation!$F$19*Inflation!$F$20*Inflation!$F$21</f>
        <v>1009.5092907092908</v>
      </c>
      <c r="AC13" s="328">
        <f>S13*Inflation!$F$19*Inflation!$F$20*Inflation!$F$21*Inflation!$F$22</f>
        <v>1515.9608391608394</v>
      </c>
      <c r="AD13" s="328">
        <f>T13*Inflation!$F$19*Inflation!$F$20*Inflation!$F$21*Inflation!$F$22*Inflation!$F$23</f>
        <v>1102.3216783216787</v>
      </c>
      <c r="AE13" s="325">
        <f t="shared" si="1"/>
        <v>9926.8431568431588</v>
      </c>
      <c r="AF13" s="297">
        <f>(V13/V$17)*SUM('G Summary CWIP'!$AV$61:$BA$61)</f>
        <v>32.905185816605737</v>
      </c>
      <c r="AG13" s="298">
        <f>W13/W$17*SUM('G Summary CWIP'!$BB$61:$BG$61)</f>
        <v>71.496149319378517</v>
      </c>
      <c r="AH13" s="298">
        <f t="shared" si="2"/>
        <v>104.40133513598425</v>
      </c>
      <c r="AI13" s="298">
        <f>Y13/Y$17*SUM('G Summary CWIP'!$BJ$61:$BO$61)</f>
        <v>31.09552237703339</v>
      </c>
      <c r="AJ13" s="298">
        <f>Z13/Z$17*SUM('G Summary CWIP'!$BP$61:$BU$61)</f>
        <v>80.308961753972284</v>
      </c>
      <c r="AK13" s="298">
        <f t="shared" si="3"/>
        <v>111.40448413100567</v>
      </c>
      <c r="AL13" s="298">
        <f>AB13/AB$17*'G Summary CWIP'!$CJ$61</f>
        <v>41.54071677646678</v>
      </c>
      <c r="AM13" s="298">
        <f>AC13/AC$17*'G Summary CWIP'!$CX$61</f>
        <v>67.371485641411368</v>
      </c>
      <c r="AN13" s="298">
        <f>AD13/AD$17*'G Summary CWIP'!$DL$61</f>
        <v>32.058170514113648</v>
      </c>
      <c r="AO13" s="299">
        <f t="shared" si="4"/>
        <v>356.77619219898173</v>
      </c>
      <c r="AP13" s="310">
        <f t="shared" si="5"/>
        <v>921.5045864160063</v>
      </c>
      <c r="AQ13" s="311">
        <f t="shared" si="6"/>
        <v>2144.8947507179796</v>
      </c>
      <c r="AR13" s="311">
        <f t="shared" si="7"/>
        <v>3066.3993371339866</v>
      </c>
      <c r="AS13" s="311">
        <f t="shared" si="8"/>
        <v>1032.2115263730375</v>
      </c>
      <c r="AT13" s="311">
        <f t="shared" si="9"/>
        <v>2416.2463044113151</v>
      </c>
      <c r="AU13" s="311">
        <f t="shared" si="10"/>
        <v>3448.4578307843526</v>
      </c>
      <c r="AV13" s="311">
        <f t="shared" si="11"/>
        <v>1051.0500074857575</v>
      </c>
      <c r="AW13" s="311">
        <f t="shared" si="12"/>
        <v>1583.3323248022507</v>
      </c>
      <c r="AX13" s="311">
        <f t="shared" si="13"/>
        <v>1134.3798488357925</v>
      </c>
      <c r="AY13" s="318">
        <f t="shared" si="14"/>
        <v>10283.619349042139</v>
      </c>
    </row>
    <row r="14" spans="1:51" s="47" customFormat="1" ht="14.5">
      <c r="A14" s="44" t="s">
        <v>150</v>
      </c>
      <c r="B14" s="45" t="s">
        <v>154</v>
      </c>
      <c r="C14" s="50">
        <v>0</v>
      </c>
      <c r="D14" s="65">
        <v>22</v>
      </c>
      <c r="E14" s="99" t="s">
        <v>453</v>
      </c>
      <c r="F14" s="99" t="s">
        <v>460</v>
      </c>
      <c r="G14" s="99"/>
      <c r="H14" s="99"/>
      <c r="I14" s="99" t="s">
        <v>1048</v>
      </c>
      <c r="J14" s="54">
        <v>47818</v>
      </c>
      <c r="K14" s="140">
        <v>0</v>
      </c>
      <c r="L14" s="264">
        <v>0</v>
      </c>
      <c r="M14" s="265">
        <v>0</v>
      </c>
      <c r="N14" s="265">
        <v>0</v>
      </c>
      <c r="O14" s="265">
        <v>0</v>
      </c>
      <c r="P14" s="265">
        <v>0</v>
      </c>
      <c r="Q14" s="265">
        <v>0</v>
      </c>
      <c r="R14" s="265">
        <v>0</v>
      </c>
      <c r="S14" s="265">
        <v>0</v>
      </c>
      <c r="T14" s="266">
        <v>0</v>
      </c>
      <c r="U14" s="267">
        <f t="shared" si="0"/>
        <v>0</v>
      </c>
      <c r="V14" s="327">
        <f>L14*Inflation!$F$19</f>
        <v>0</v>
      </c>
      <c r="W14" s="328">
        <f>M14*Inflation!$F$19</f>
        <v>0</v>
      </c>
      <c r="X14" s="328">
        <f>N14*Inflation!$F$19</f>
        <v>0</v>
      </c>
      <c r="Y14" s="328">
        <f>O14*Inflation!$F$19*Inflation!$F$20</f>
        <v>0</v>
      </c>
      <c r="Z14" s="328">
        <f>P14*Inflation!$F$19*Inflation!$F$20</f>
        <v>0</v>
      </c>
      <c r="AA14" s="328">
        <f>Q14*Inflation!$F$19*Inflation!$F$20</f>
        <v>0</v>
      </c>
      <c r="AB14" s="328">
        <f>R14*Inflation!$F$19*Inflation!$F$20*Inflation!$F$21</f>
        <v>0</v>
      </c>
      <c r="AC14" s="328">
        <f>S14*Inflation!$F$19*Inflation!$F$20*Inflation!$F$21*Inflation!$F$22</f>
        <v>0</v>
      </c>
      <c r="AD14" s="328">
        <f>T14*Inflation!$F$19*Inflation!$F$20*Inflation!$F$21*Inflation!$F$22*Inflation!$F$23</f>
        <v>0</v>
      </c>
      <c r="AE14" s="325">
        <f t="shared" si="1"/>
        <v>0</v>
      </c>
      <c r="AF14" s="297">
        <f>(V14/V$17)*SUM('G Summary CWIP'!$AV$61:$BA$61)</f>
        <v>0</v>
      </c>
      <c r="AG14" s="298">
        <f>W14/W$17*SUM('G Summary CWIP'!$BB$61:$BG$61)</f>
        <v>0</v>
      </c>
      <c r="AH14" s="298">
        <f t="shared" si="2"/>
        <v>0</v>
      </c>
      <c r="AI14" s="298">
        <f>Y14/Y$17*SUM('G Summary CWIP'!$BJ$61:$BO$61)</f>
        <v>0</v>
      </c>
      <c r="AJ14" s="298">
        <f>Z14/Z$17*SUM('G Summary CWIP'!$BP$61:$BU$61)</f>
        <v>0</v>
      </c>
      <c r="AK14" s="298">
        <f t="shared" si="3"/>
        <v>0</v>
      </c>
      <c r="AL14" s="298">
        <f>AB14/AB$17*'G Summary CWIP'!$CJ$61</f>
        <v>0</v>
      </c>
      <c r="AM14" s="298">
        <f>AC14/AC$17*'G Summary CWIP'!$CX$61</f>
        <v>0</v>
      </c>
      <c r="AN14" s="298">
        <f>AD14/AD$17*'G Summary CWIP'!$DL$61</f>
        <v>0</v>
      </c>
      <c r="AO14" s="299">
        <f t="shared" si="4"/>
        <v>0</v>
      </c>
      <c r="AP14" s="310">
        <f t="shared" si="5"/>
        <v>0</v>
      </c>
      <c r="AQ14" s="311">
        <f t="shared" si="6"/>
        <v>0</v>
      </c>
      <c r="AR14" s="311">
        <f t="shared" si="7"/>
        <v>0</v>
      </c>
      <c r="AS14" s="311">
        <f t="shared" si="8"/>
        <v>0</v>
      </c>
      <c r="AT14" s="311">
        <f t="shared" si="9"/>
        <v>0</v>
      </c>
      <c r="AU14" s="311">
        <f t="shared" si="10"/>
        <v>0</v>
      </c>
      <c r="AV14" s="311">
        <f t="shared" si="11"/>
        <v>0</v>
      </c>
      <c r="AW14" s="311">
        <f t="shared" si="12"/>
        <v>0</v>
      </c>
      <c r="AX14" s="311">
        <f t="shared" si="13"/>
        <v>0</v>
      </c>
      <c r="AY14" s="318">
        <f t="shared" si="14"/>
        <v>0</v>
      </c>
    </row>
    <row r="15" spans="1:51" s="47" customFormat="1" ht="14.5">
      <c r="A15" s="44" t="s">
        <v>150</v>
      </c>
      <c r="B15" s="45" t="s">
        <v>150</v>
      </c>
      <c r="C15" s="50">
        <v>2190</v>
      </c>
      <c r="D15" s="65">
        <v>22</v>
      </c>
      <c r="E15" s="99" t="s">
        <v>453</v>
      </c>
      <c r="F15" s="99" t="s">
        <v>461</v>
      </c>
      <c r="G15" s="99" t="s">
        <v>148</v>
      </c>
      <c r="H15" s="99" t="s">
        <v>180</v>
      </c>
      <c r="I15" s="99" t="s">
        <v>1048</v>
      </c>
      <c r="J15" s="54">
        <v>46722</v>
      </c>
      <c r="K15" s="140">
        <v>0</v>
      </c>
      <c r="L15" s="264">
        <v>0</v>
      </c>
      <c r="M15" s="265">
        <v>300</v>
      </c>
      <c r="N15" s="265">
        <v>300</v>
      </c>
      <c r="O15" s="265">
        <v>210</v>
      </c>
      <c r="P15" s="265">
        <v>489.99999999999994</v>
      </c>
      <c r="Q15" s="265">
        <v>700</v>
      </c>
      <c r="R15" s="265">
        <v>1190</v>
      </c>
      <c r="S15" s="265">
        <v>0</v>
      </c>
      <c r="T15" s="266">
        <v>0</v>
      </c>
      <c r="U15" s="267">
        <f t="shared" si="0"/>
        <v>2190</v>
      </c>
      <c r="V15" s="327">
        <f>L15*Inflation!$F$19</f>
        <v>0</v>
      </c>
      <c r="W15" s="328">
        <f>M15*Inflation!$F$19</f>
        <v>306.41358641358642</v>
      </c>
      <c r="X15" s="328">
        <f>N15*Inflation!$F$19</f>
        <v>306.41358641358642</v>
      </c>
      <c r="Y15" s="328">
        <f>O15*Inflation!$F$19*Inflation!$F$20</f>
        <v>218.9941258741259</v>
      </c>
      <c r="Z15" s="328">
        <f>P15*Inflation!$F$19*Inflation!$F$20</f>
        <v>510.98629370629374</v>
      </c>
      <c r="AA15" s="328">
        <f>Q15*Inflation!$F$19*Inflation!$F$20</f>
        <v>729.98041958041972</v>
      </c>
      <c r="AB15" s="328">
        <f>R15*Inflation!$F$19*Inflation!$F$20*Inflation!$F$21</f>
        <v>1264.5432167832168</v>
      </c>
      <c r="AC15" s="328">
        <f>S15*Inflation!$F$19*Inflation!$F$20*Inflation!$F$21*Inflation!$F$22</f>
        <v>0</v>
      </c>
      <c r="AD15" s="328">
        <f>T15*Inflation!$F$19*Inflation!$F$20*Inflation!$F$21*Inflation!$F$22*Inflation!$F$23</f>
        <v>0</v>
      </c>
      <c r="AE15" s="325">
        <f t="shared" si="1"/>
        <v>2300.9372227772228</v>
      </c>
      <c r="AF15" s="297">
        <f>(V15/V$17)*SUM('G Summary CWIP'!$AV$61:$BA$61)</f>
        <v>0</v>
      </c>
      <c r="AG15" s="298">
        <f>W15/W$17*SUM('G Summary CWIP'!$BB$61:$BG$61)</f>
        <v>10.565933396952492</v>
      </c>
      <c r="AH15" s="298">
        <f t="shared" si="2"/>
        <v>10.565933396952492</v>
      </c>
      <c r="AI15" s="298">
        <f>Y15/Y$17*SUM('G Summary CWIP'!$BJ$61:$BO$61)</f>
        <v>6.8021455199760545</v>
      </c>
      <c r="AJ15" s="298">
        <f>Z15/Z$17*SUM('G Summary CWIP'!$BP$61:$BU$61)</f>
        <v>17.56758538368144</v>
      </c>
      <c r="AK15" s="298">
        <f t="shared" si="3"/>
        <v>24.369730903657494</v>
      </c>
      <c r="AL15" s="298">
        <f>AB15/AB$17*'G Summary CWIP'!$CJ$61</f>
        <v>52.035213646311014</v>
      </c>
      <c r="AM15" s="298">
        <f>AC15/AC$17*'G Summary CWIP'!$CX$61</f>
        <v>0</v>
      </c>
      <c r="AN15" s="298">
        <f>AD15/AD$17*'G Summary CWIP'!$DL$61</f>
        <v>0</v>
      </c>
      <c r="AO15" s="299">
        <f t="shared" si="4"/>
        <v>86.970877946920993</v>
      </c>
      <c r="AP15" s="310">
        <f t="shared" si="5"/>
        <v>0</v>
      </c>
      <c r="AQ15" s="311">
        <f t="shared" si="6"/>
        <v>316.97951981053893</v>
      </c>
      <c r="AR15" s="311">
        <f t="shared" si="7"/>
        <v>316.97951981053893</v>
      </c>
      <c r="AS15" s="311">
        <f t="shared" si="8"/>
        <v>225.79627139410195</v>
      </c>
      <c r="AT15" s="311">
        <f t="shared" si="9"/>
        <v>528.55387908997523</v>
      </c>
      <c r="AU15" s="311">
        <f t="shared" si="10"/>
        <v>754.35015048407718</v>
      </c>
      <c r="AV15" s="311">
        <f t="shared" si="11"/>
        <v>1316.5784304295278</v>
      </c>
      <c r="AW15" s="311">
        <f t="shared" si="12"/>
        <v>0</v>
      </c>
      <c r="AX15" s="311">
        <f t="shared" si="13"/>
        <v>0</v>
      </c>
      <c r="AY15" s="318">
        <f t="shared" si="14"/>
        <v>2387.9081007241439</v>
      </c>
    </row>
    <row r="16" spans="1:51" s="47" customFormat="1" ht="14.5">
      <c r="A16" s="44"/>
      <c r="B16" s="45"/>
      <c r="C16" s="50"/>
      <c r="D16" s="65"/>
      <c r="E16" s="99"/>
      <c r="F16" s="99"/>
      <c r="G16" s="99"/>
      <c r="H16" s="99"/>
      <c r="I16" s="99"/>
      <c r="J16" s="54"/>
      <c r="K16" s="140"/>
      <c r="L16" s="264"/>
      <c r="M16" s="265"/>
      <c r="N16" s="265"/>
      <c r="O16" s="265"/>
      <c r="P16" s="265"/>
      <c r="Q16" s="265"/>
      <c r="R16" s="265"/>
      <c r="S16" s="265"/>
      <c r="T16" s="266"/>
      <c r="U16" s="267">
        <f t="shared" si="0"/>
        <v>0</v>
      </c>
      <c r="V16" s="327">
        <f>L16*Inflation!$F$19</f>
        <v>0</v>
      </c>
      <c r="W16" s="328">
        <f>M16*Inflation!$F$19</f>
        <v>0</v>
      </c>
      <c r="X16" s="328">
        <f>N16*Inflation!$F$19</f>
        <v>0</v>
      </c>
      <c r="Y16" s="328">
        <f>O16*Inflation!$F$19*Inflation!$F$20</f>
        <v>0</v>
      </c>
      <c r="Z16" s="328">
        <f>P16*Inflation!$F$19*Inflation!$F$20</f>
        <v>0</v>
      </c>
      <c r="AA16" s="328">
        <f>Q16*Inflation!$F$19*Inflation!$F$20</f>
        <v>0</v>
      </c>
      <c r="AB16" s="328">
        <f>R16*Inflation!$F$19*Inflation!$F$20*Inflation!$F$21</f>
        <v>0</v>
      </c>
      <c r="AC16" s="328">
        <f>S16*Inflation!$F$19*Inflation!$F$20*Inflation!$F$21*Inflation!$F$22</f>
        <v>0</v>
      </c>
      <c r="AD16" s="328">
        <f>T16*Inflation!$F$19*Inflation!$F$20*Inflation!$F$21*Inflation!$F$22*Inflation!$F$23</f>
        <v>0</v>
      </c>
      <c r="AE16" s="325">
        <f t="shared" si="1"/>
        <v>0</v>
      </c>
      <c r="AF16" s="297">
        <f>(V16/V$17)*SUM('G Summary CWIP'!$AV$61:$BA$61)</f>
        <v>0</v>
      </c>
      <c r="AG16" s="298">
        <f>W16/W$17*SUM('G Summary CWIP'!$BB$61:$BG$61)</f>
        <v>0</v>
      </c>
      <c r="AH16" s="298">
        <f t="shared" si="2"/>
        <v>0</v>
      </c>
      <c r="AI16" s="298">
        <f>Y16/Y$17*SUM('G Summary CWIP'!$BJ$61:$BO$61)</f>
        <v>0</v>
      </c>
      <c r="AJ16" s="298">
        <f>Z16/Z$17*SUM('G Summary CWIP'!$BP$61:$BU$61)</f>
        <v>0</v>
      </c>
      <c r="AK16" s="298">
        <f t="shared" si="3"/>
        <v>0</v>
      </c>
      <c r="AL16" s="298">
        <f>AB16/AB$17*'G Summary CWIP'!$CJ$61</f>
        <v>0</v>
      </c>
      <c r="AM16" s="298">
        <f>AC16/AC$17*'G Summary CWIP'!$CX$61</f>
        <v>0</v>
      </c>
      <c r="AN16" s="298">
        <f>AD16/AD$17*'G Summary CWIP'!$DL$61</f>
        <v>0</v>
      </c>
      <c r="AO16" s="299">
        <f t="shared" si="4"/>
        <v>0</v>
      </c>
      <c r="AP16" s="310">
        <f t="shared" si="5"/>
        <v>0</v>
      </c>
      <c r="AQ16" s="311">
        <f t="shared" si="6"/>
        <v>0</v>
      </c>
      <c r="AR16" s="311">
        <f t="shared" si="7"/>
        <v>0</v>
      </c>
      <c r="AS16" s="311">
        <f t="shared" si="8"/>
        <v>0</v>
      </c>
      <c r="AT16" s="311">
        <f t="shared" si="9"/>
        <v>0</v>
      </c>
      <c r="AU16" s="311">
        <f t="shared" si="10"/>
        <v>0</v>
      </c>
      <c r="AV16" s="311">
        <f t="shared" si="11"/>
        <v>0</v>
      </c>
      <c r="AW16" s="311">
        <f t="shared" si="12"/>
        <v>0</v>
      </c>
      <c r="AX16" s="311">
        <f t="shared" si="13"/>
        <v>0</v>
      </c>
      <c r="AY16" s="318">
        <f t="shared" si="14"/>
        <v>0</v>
      </c>
    </row>
    <row r="17" spans="1:51" ht="14.5">
      <c r="A17" s="44"/>
      <c r="B17" s="57">
        <v>0</v>
      </c>
      <c r="C17" s="73">
        <v>7</v>
      </c>
      <c r="D17" s="100">
        <v>22</v>
      </c>
      <c r="E17" s="101"/>
      <c r="F17" s="101" t="s">
        <v>462</v>
      </c>
      <c r="G17" s="101"/>
      <c r="H17" s="101"/>
      <c r="I17" s="101"/>
      <c r="J17" s="101"/>
      <c r="K17" s="220">
        <v>2820</v>
      </c>
      <c r="L17" s="221">
        <f t="shared" ref="L17:U17" si="15">SUM(L6:L16)</f>
        <v>1553.6</v>
      </c>
      <c r="M17" s="102">
        <f t="shared" si="15"/>
        <v>3948.3999999999996</v>
      </c>
      <c r="N17" s="102">
        <f t="shared" si="15"/>
        <v>5502</v>
      </c>
      <c r="O17" s="102">
        <f t="shared" si="15"/>
        <v>1853.6</v>
      </c>
      <c r="P17" s="102">
        <f t="shared" si="15"/>
        <v>4348.3999999999996</v>
      </c>
      <c r="Q17" s="102">
        <f t="shared" si="15"/>
        <v>6202</v>
      </c>
      <c r="R17" s="102">
        <f t="shared" si="15"/>
        <v>5273</v>
      </c>
      <c r="S17" s="102">
        <f t="shared" si="15"/>
        <v>4064</v>
      </c>
      <c r="T17" s="218">
        <f t="shared" si="15"/>
        <v>4204</v>
      </c>
      <c r="U17" s="222">
        <f t="shared" si="15"/>
        <v>25245</v>
      </c>
      <c r="V17" s="229">
        <f t="shared" ref="V17:AE17" si="16">SUM(V6:V16)</f>
        <v>1586.8138261738263</v>
      </c>
      <c r="W17" s="230">
        <f t="shared" si="16"/>
        <v>4032.811348651348</v>
      </c>
      <c r="X17" s="230">
        <f t="shared" si="16"/>
        <v>5619.6251748251743</v>
      </c>
      <c r="Y17" s="230">
        <f t="shared" si="16"/>
        <v>1932.9881510489513</v>
      </c>
      <c r="Z17" s="230">
        <f t="shared" si="16"/>
        <v>4534.6383664335672</v>
      </c>
      <c r="AA17" s="230">
        <f t="shared" si="16"/>
        <v>6467.6265174825185</v>
      </c>
      <c r="AB17" s="230">
        <f t="shared" si="16"/>
        <v>5603.307884115884</v>
      </c>
      <c r="AC17" s="230">
        <f t="shared" si="16"/>
        <v>4400.6177502497521</v>
      </c>
      <c r="AD17" s="230">
        <f t="shared" si="16"/>
        <v>4634.1603356643363</v>
      </c>
      <c r="AE17" s="232">
        <f t="shared" si="16"/>
        <v>26725.337662337664</v>
      </c>
      <c r="AF17" s="223">
        <f t="shared" ref="AF17:AY17" si="17">SUM(AF6:AF16)</f>
        <v>58.76034101687204</v>
      </c>
      <c r="AG17" s="224">
        <f t="shared" si="17"/>
        <v>139.0617714150907</v>
      </c>
      <c r="AH17" s="224">
        <f t="shared" si="17"/>
        <v>197.82211243196275</v>
      </c>
      <c r="AI17" s="224">
        <f t="shared" si="17"/>
        <v>60.040271122988642</v>
      </c>
      <c r="AJ17" s="224">
        <f t="shared" si="17"/>
        <v>155.89977200489869</v>
      </c>
      <c r="AK17" s="224">
        <f t="shared" si="17"/>
        <v>215.94004312788732</v>
      </c>
      <c r="AL17" s="224">
        <f t="shared" si="17"/>
        <v>230.57284164453614</v>
      </c>
      <c r="AM17" s="224">
        <f t="shared" si="17"/>
        <v>195.56979831906844</v>
      </c>
      <c r="AN17" s="224">
        <f t="shared" si="17"/>
        <v>134.77254884133376</v>
      </c>
      <c r="AO17" s="225">
        <f t="shared" si="17"/>
        <v>974.67734436478838</v>
      </c>
      <c r="AP17" s="233">
        <f t="shared" si="17"/>
        <v>1645.5741671906981</v>
      </c>
      <c r="AQ17" s="234">
        <f t="shared" si="17"/>
        <v>4171.8731200664388</v>
      </c>
      <c r="AR17" s="234">
        <f t="shared" si="17"/>
        <v>5817.4472872571368</v>
      </c>
      <c r="AS17" s="234">
        <f t="shared" si="17"/>
        <v>1993.0284221719398</v>
      </c>
      <c r="AT17" s="234">
        <f t="shared" si="17"/>
        <v>4690.5381384384655</v>
      </c>
      <c r="AU17" s="234">
        <f t="shared" si="17"/>
        <v>6683.5665606104048</v>
      </c>
      <c r="AV17" s="234">
        <f t="shared" si="17"/>
        <v>5833.8807257604203</v>
      </c>
      <c r="AW17" s="234">
        <f t="shared" si="17"/>
        <v>4596.1875485688197</v>
      </c>
      <c r="AX17" s="234">
        <f t="shared" si="17"/>
        <v>4768.9328845056707</v>
      </c>
      <c r="AY17" s="566">
        <f t="shared" si="17"/>
        <v>27700.015006702455</v>
      </c>
    </row>
    <row r="18" spans="1:51" ht="14.5">
      <c r="A18" s="44" t="s">
        <v>154</v>
      </c>
      <c r="B18" s="45" t="s">
        <v>154</v>
      </c>
      <c r="C18" s="50">
        <v>0</v>
      </c>
      <c r="D18" s="65">
        <v>23</v>
      </c>
      <c r="E18" s="99" t="s">
        <v>463</v>
      </c>
      <c r="F18" s="99" t="s">
        <v>464</v>
      </c>
      <c r="G18" s="99" t="s">
        <v>148</v>
      </c>
      <c r="H18" s="99" t="s">
        <v>180</v>
      </c>
      <c r="I18" s="99" t="s">
        <v>1048</v>
      </c>
      <c r="J18" s="54" t="s">
        <v>465</v>
      </c>
      <c r="K18" s="140">
        <v>0</v>
      </c>
      <c r="L18" s="264">
        <v>0</v>
      </c>
      <c r="M18" s="265">
        <v>0</v>
      </c>
      <c r="N18" s="265">
        <v>0</v>
      </c>
      <c r="O18" s="265">
        <v>0</v>
      </c>
      <c r="P18" s="265">
        <v>0</v>
      </c>
      <c r="Q18" s="265">
        <v>0</v>
      </c>
      <c r="R18" s="265">
        <v>0</v>
      </c>
      <c r="S18" s="265">
        <v>0</v>
      </c>
      <c r="T18" s="266">
        <v>0</v>
      </c>
      <c r="U18" s="267">
        <f t="shared" ref="U18:U59" si="18">SUM(T18,S18,R18,Q18,N18)</f>
        <v>0</v>
      </c>
      <c r="V18" s="327">
        <f>L18*Inflation!$F$19</f>
        <v>0</v>
      </c>
      <c r="W18" s="328">
        <f>M18*Inflation!$F$19</f>
        <v>0</v>
      </c>
      <c r="X18" s="328">
        <f>N18*Inflation!$F$19</f>
        <v>0</v>
      </c>
      <c r="Y18" s="328">
        <f>O18*Inflation!$F$19*Inflation!$F$20</f>
        <v>0</v>
      </c>
      <c r="Z18" s="328">
        <f>P18*Inflation!$F$19*Inflation!$F$20</f>
        <v>0</v>
      </c>
      <c r="AA18" s="328">
        <f>Q18*Inflation!$F$19*Inflation!$F$20</f>
        <v>0</v>
      </c>
      <c r="AB18" s="328">
        <f>R18*Inflation!$F$19*Inflation!$F$20*Inflation!$F$21</f>
        <v>0</v>
      </c>
      <c r="AC18" s="328">
        <f>S18*Inflation!$F$19*Inflation!$F$20*Inflation!$F$21*Inflation!$F$22</f>
        <v>0</v>
      </c>
      <c r="AD18" s="328">
        <f>T18*Inflation!$F$19*Inflation!$F$20*Inflation!$F$21*Inflation!$F$22*Inflation!$F$23</f>
        <v>0</v>
      </c>
      <c r="AE18" s="325">
        <f t="shared" ref="AE18:AE59" si="19">SUM(AD18,AC18,AB18,AA18,X18)</f>
        <v>0</v>
      </c>
      <c r="AF18" s="297">
        <f>(V18/V$60)*SUM('G Summary CWIP'!$AV$62:$BA$62)</f>
        <v>0</v>
      </c>
      <c r="AG18" s="298">
        <f>W18/W$60*SUM('G Summary CWIP'!$BB$62:$BG$62)</f>
        <v>0</v>
      </c>
      <c r="AH18" s="298">
        <f t="shared" ref="AH18:AH59" si="20">AF18+AG18</f>
        <v>0</v>
      </c>
      <c r="AI18" s="298">
        <f>Y18/Y$60*SUM('G Summary CWIP'!$BJ$62:$BO$62)</f>
        <v>0</v>
      </c>
      <c r="AJ18" s="298">
        <f>Z18/Z$60*SUM('G Summary CWIP'!$BP$62:$BU$62)</f>
        <v>0</v>
      </c>
      <c r="AK18" s="298">
        <f t="shared" ref="AK18:AK59" si="21">AJ18+AI18</f>
        <v>0</v>
      </c>
      <c r="AL18" s="298">
        <f>AB18/AB$60*'G Summary CWIP'!$CJ$62</f>
        <v>0</v>
      </c>
      <c r="AM18" s="298">
        <f>AC18/AC$60*'G Summary CWIP'!$CX$62</f>
        <v>0</v>
      </c>
      <c r="AN18" s="298">
        <f>AD18/AD$60*'G Summary CWIP'!$DL$62</f>
        <v>0</v>
      </c>
      <c r="AO18" s="299">
        <f t="shared" ref="AO18:AO59" si="22">SUM(AN18,AM18,AL18,AK18,AH18)</f>
        <v>0</v>
      </c>
      <c r="AP18" s="310">
        <f t="shared" ref="AP18:AP59" si="23">V18+AF18</f>
        <v>0</v>
      </c>
      <c r="AQ18" s="311">
        <f t="shared" ref="AQ18:AQ59" si="24">W18+AG18</f>
        <v>0</v>
      </c>
      <c r="AR18" s="311">
        <f t="shared" ref="AR18:AR59" si="25">X18+AH18</f>
        <v>0</v>
      </c>
      <c r="AS18" s="311">
        <f t="shared" ref="AS18:AS59" si="26">Y18+AI18</f>
        <v>0</v>
      </c>
      <c r="AT18" s="311">
        <f t="shared" ref="AT18:AT59" si="27">Z18+AJ18</f>
        <v>0</v>
      </c>
      <c r="AU18" s="311">
        <f t="shared" ref="AU18:AU59" si="28">AA18+AK18</f>
        <v>0</v>
      </c>
      <c r="AV18" s="311">
        <f t="shared" ref="AV18:AV59" si="29">AB18+AL18</f>
        <v>0</v>
      </c>
      <c r="AW18" s="311">
        <f t="shared" ref="AW18:AW59" si="30">AC18+AM18</f>
        <v>0</v>
      </c>
      <c r="AX18" s="311">
        <f t="shared" ref="AX18:AX59" si="31">AD18+AN18</f>
        <v>0</v>
      </c>
      <c r="AY18" s="318">
        <f t="shared" ref="AY18:AY59" si="32">SUM(AX18,AW18,AV18,AU18,AR18)</f>
        <v>0</v>
      </c>
    </row>
    <row r="19" spans="1:51" ht="14.5">
      <c r="A19" s="44" t="s">
        <v>154</v>
      </c>
      <c r="B19" s="45" t="s">
        <v>150</v>
      </c>
      <c r="C19" s="50">
        <v>0</v>
      </c>
      <c r="D19" s="65">
        <v>23</v>
      </c>
      <c r="E19" s="99" t="s">
        <v>463</v>
      </c>
      <c r="F19" s="99" t="s">
        <v>466</v>
      </c>
      <c r="G19" s="99" t="s">
        <v>148</v>
      </c>
      <c r="H19" s="99" t="s">
        <v>180</v>
      </c>
      <c r="I19" s="99" t="s">
        <v>1048</v>
      </c>
      <c r="J19" s="54" t="s">
        <v>249</v>
      </c>
      <c r="K19" s="140">
        <v>278</v>
      </c>
      <c r="L19" s="264">
        <v>100</v>
      </c>
      <c r="M19" s="265">
        <v>170</v>
      </c>
      <c r="N19" s="265">
        <v>270</v>
      </c>
      <c r="O19" s="265">
        <v>100</v>
      </c>
      <c r="P19" s="265">
        <v>170</v>
      </c>
      <c r="Q19" s="265">
        <v>270</v>
      </c>
      <c r="R19" s="265">
        <v>150</v>
      </c>
      <c r="S19" s="265">
        <v>150</v>
      </c>
      <c r="T19" s="266">
        <v>150</v>
      </c>
      <c r="U19" s="267">
        <f t="shared" si="18"/>
        <v>990</v>
      </c>
      <c r="V19" s="327">
        <f>L19*Inflation!$F$19</f>
        <v>102.13786213786213</v>
      </c>
      <c r="W19" s="328">
        <f>M19*Inflation!$F$19</f>
        <v>173.63436563436562</v>
      </c>
      <c r="X19" s="328">
        <f>N19*Inflation!$F$19</f>
        <v>275.77222777222778</v>
      </c>
      <c r="Y19" s="328">
        <f>O19*Inflation!$F$19*Inflation!$F$20</f>
        <v>104.28291708291709</v>
      </c>
      <c r="Z19" s="328">
        <f>P19*Inflation!$F$19*Inflation!$F$20</f>
        <v>177.28095904095906</v>
      </c>
      <c r="AA19" s="328">
        <f>Q19*Inflation!$F$19*Inflation!$F$20</f>
        <v>281.56387612387618</v>
      </c>
      <c r="AB19" s="328">
        <f>R19*Inflation!$F$19*Inflation!$F$20*Inflation!$F$21</f>
        <v>159.39620379620382</v>
      </c>
      <c r="AC19" s="328">
        <f>S19*Inflation!$F$19*Inflation!$F$20*Inflation!$F$21*Inflation!$F$22</f>
        <v>162.42437562437567</v>
      </c>
      <c r="AD19" s="328">
        <f>T19*Inflation!$F$19*Inflation!$F$20*Inflation!$F$21*Inflation!$F$22*Inflation!$F$23</f>
        <v>165.34825174825178</v>
      </c>
      <c r="AE19" s="325">
        <f t="shared" si="19"/>
        <v>1044.5049350649351</v>
      </c>
      <c r="AF19" s="297">
        <f>(V19/V$60)*SUM('G Summary CWIP'!$AV$62:$BA$62)</f>
        <v>0.92376692223560541</v>
      </c>
      <c r="AG19" s="298">
        <f>W19/W$60*SUM('G Summary CWIP'!$BB$62:$BG$62)</f>
        <v>1.8122310441900624</v>
      </c>
      <c r="AH19" s="298">
        <f t="shared" si="20"/>
        <v>2.7359979664256677</v>
      </c>
      <c r="AI19" s="298">
        <f>Y19/Y$60*SUM('G Summary CWIP'!$BJ$62:$BO$62)</f>
        <v>1.3168519281270785</v>
      </c>
      <c r="AJ19" s="298">
        <f>Z19/Z$60*SUM('G Summary CWIP'!$BP$62:$BU$62)</f>
        <v>2.2686619969276669</v>
      </c>
      <c r="AK19" s="298">
        <f t="shared" si="21"/>
        <v>3.5855139250547454</v>
      </c>
      <c r="AL19" s="298">
        <f>AB19/AB$60*'G Summary CWIP'!$CJ$62</f>
        <v>3.5237878967076584</v>
      </c>
      <c r="AM19" s="298">
        <f>AC19/AC$60*'G Summary CWIP'!$CX$62</f>
        <v>4.0774861968889988</v>
      </c>
      <c r="AN19" s="298">
        <f>AD19/AD$60*'G Summary CWIP'!$DL$62</f>
        <v>3.3866012261134206</v>
      </c>
      <c r="AO19" s="299">
        <f t="shared" si="22"/>
        <v>17.30938721119049</v>
      </c>
      <c r="AP19" s="310">
        <f t="shared" si="23"/>
        <v>103.06162906009773</v>
      </c>
      <c r="AQ19" s="311">
        <f t="shared" si="24"/>
        <v>175.44659667855569</v>
      </c>
      <c r="AR19" s="311">
        <f t="shared" si="25"/>
        <v>278.50822573865344</v>
      </c>
      <c r="AS19" s="311">
        <f t="shared" si="26"/>
        <v>105.59976901104417</v>
      </c>
      <c r="AT19" s="311">
        <f t="shared" si="27"/>
        <v>179.54962103788674</v>
      </c>
      <c r="AU19" s="311">
        <f t="shared" si="28"/>
        <v>285.14939004893091</v>
      </c>
      <c r="AV19" s="311">
        <f t="shared" si="29"/>
        <v>162.91999169291148</v>
      </c>
      <c r="AW19" s="311">
        <f t="shared" si="30"/>
        <v>166.50186182126467</v>
      </c>
      <c r="AX19" s="311">
        <f t="shared" si="31"/>
        <v>168.7348529743652</v>
      </c>
      <c r="AY19" s="318">
        <f t="shared" si="32"/>
        <v>1061.8143222761257</v>
      </c>
    </row>
    <row r="20" spans="1:51" ht="14.5">
      <c r="A20" s="44" t="s">
        <v>154</v>
      </c>
      <c r="B20" s="45" t="s">
        <v>150</v>
      </c>
      <c r="C20" s="50">
        <v>0</v>
      </c>
      <c r="D20" s="65">
        <v>23</v>
      </c>
      <c r="E20" s="99" t="s">
        <v>463</v>
      </c>
      <c r="F20" s="99" t="s">
        <v>467</v>
      </c>
      <c r="G20" s="99" t="s">
        <v>148</v>
      </c>
      <c r="H20" s="99" t="s">
        <v>180</v>
      </c>
      <c r="I20" s="99" t="s">
        <v>1048</v>
      </c>
      <c r="J20" s="54" t="s">
        <v>249</v>
      </c>
      <c r="K20" s="140">
        <v>260</v>
      </c>
      <c r="L20" s="264">
        <v>100</v>
      </c>
      <c r="M20" s="265">
        <v>100</v>
      </c>
      <c r="N20" s="265">
        <v>200</v>
      </c>
      <c r="O20" s="265">
        <v>100</v>
      </c>
      <c r="P20" s="265">
        <v>100</v>
      </c>
      <c r="Q20" s="265">
        <v>200</v>
      </c>
      <c r="R20" s="265">
        <v>200</v>
      </c>
      <c r="S20" s="265">
        <v>200</v>
      </c>
      <c r="T20" s="266">
        <v>150</v>
      </c>
      <c r="U20" s="267">
        <f t="shared" si="18"/>
        <v>950</v>
      </c>
      <c r="V20" s="327">
        <f>L20*Inflation!$F$19</f>
        <v>102.13786213786213</v>
      </c>
      <c r="W20" s="328">
        <f>M20*Inflation!$F$19</f>
        <v>102.13786213786213</v>
      </c>
      <c r="X20" s="328">
        <f>N20*Inflation!$F$19</f>
        <v>204.27572427572426</v>
      </c>
      <c r="Y20" s="328">
        <f>O20*Inflation!$F$19*Inflation!$F$20</f>
        <v>104.28291708291709</v>
      </c>
      <c r="Z20" s="328">
        <f>P20*Inflation!$F$19*Inflation!$F$20</f>
        <v>104.28291708291709</v>
      </c>
      <c r="AA20" s="328">
        <f>Q20*Inflation!$F$19*Inflation!$F$20</f>
        <v>208.56583416583419</v>
      </c>
      <c r="AB20" s="328">
        <f>R20*Inflation!$F$19*Inflation!$F$20*Inflation!$F$21</f>
        <v>212.52827172827173</v>
      </c>
      <c r="AC20" s="328">
        <f>S20*Inflation!$F$19*Inflation!$F$20*Inflation!$F$21*Inflation!$F$22</f>
        <v>216.56583416583419</v>
      </c>
      <c r="AD20" s="328">
        <f>T20*Inflation!$F$19*Inflation!$F$20*Inflation!$F$21*Inflation!$F$22*Inflation!$F$23</f>
        <v>165.34825174825178</v>
      </c>
      <c r="AE20" s="325">
        <f t="shared" si="19"/>
        <v>1007.2839160839162</v>
      </c>
      <c r="AF20" s="297">
        <f>(V20/V$60)*SUM('G Summary CWIP'!$AV$62:$BA$62)</f>
        <v>0.92376692223560541</v>
      </c>
      <c r="AG20" s="298">
        <f>W20/W$60*SUM('G Summary CWIP'!$BB$62:$BG$62)</f>
        <v>1.0660182612882718</v>
      </c>
      <c r="AH20" s="298">
        <f t="shared" si="20"/>
        <v>1.9897851835238773</v>
      </c>
      <c r="AI20" s="298">
        <f>Y20/Y$60*SUM('G Summary CWIP'!$BJ$62:$BO$62)</f>
        <v>1.3168519281270785</v>
      </c>
      <c r="AJ20" s="298">
        <f>Z20/Z$60*SUM('G Summary CWIP'!$BP$62:$BU$62)</f>
        <v>1.3345070570162747</v>
      </c>
      <c r="AK20" s="298">
        <f t="shared" si="21"/>
        <v>2.6513589851433532</v>
      </c>
      <c r="AL20" s="298">
        <f>AB20/AB$60*'G Summary CWIP'!$CJ$62</f>
        <v>4.6983838622768772</v>
      </c>
      <c r="AM20" s="298">
        <f>AC20/AC$60*'G Summary CWIP'!$CX$62</f>
        <v>5.4366482625186645</v>
      </c>
      <c r="AN20" s="298">
        <f>AD20/AD$60*'G Summary CWIP'!$DL$62</f>
        <v>3.3866012261134206</v>
      </c>
      <c r="AO20" s="299">
        <f t="shared" si="22"/>
        <v>18.162777519576192</v>
      </c>
      <c r="AP20" s="310">
        <f t="shared" si="23"/>
        <v>103.06162906009773</v>
      </c>
      <c r="AQ20" s="311">
        <f t="shared" si="24"/>
        <v>103.20388039915041</v>
      </c>
      <c r="AR20" s="311">
        <f t="shared" si="25"/>
        <v>206.26550945924814</v>
      </c>
      <c r="AS20" s="311">
        <f t="shared" si="26"/>
        <v>105.59976901104417</v>
      </c>
      <c r="AT20" s="311">
        <f t="shared" si="27"/>
        <v>105.61742413993338</v>
      </c>
      <c r="AU20" s="311">
        <f t="shared" si="28"/>
        <v>211.21719315097755</v>
      </c>
      <c r="AV20" s="311">
        <f t="shared" si="29"/>
        <v>217.2266555905486</v>
      </c>
      <c r="AW20" s="311">
        <f t="shared" si="30"/>
        <v>222.00248242835286</v>
      </c>
      <c r="AX20" s="311">
        <f t="shared" si="31"/>
        <v>168.7348529743652</v>
      </c>
      <c r="AY20" s="318">
        <f t="shared" si="32"/>
        <v>1025.4466936034923</v>
      </c>
    </row>
    <row r="21" spans="1:51" ht="14.5">
      <c r="A21" s="44" t="s">
        <v>154</v>
      </c>
      <c r="B21" s="45" t="s">
        <v>150</v>
      </c>
      <c r="C21" s="50">
        <v>0</v>
      </c>
      <c r="D21" s="65">
        <v>23</v>
      </c>
      <c r="E21" s="99" t="s">
        <v>463</v>
      </c>
      <c r="F21" s="99" t="s">
        <v>468</v>
      </c>
      <c r="G21" s="99" t="s">
        <v>149</v>
      </c>
      <c r="H21" s="99" t="s">
        <v>178</v>
      </c>
      <c r="I21" s="99" t="s">
        <v>1048</v>
      </c>
      <c r="J21" s="54" t="s">
        <v>249</v>
      </c>
      <c r="K21" s="140">
        <v>134</v>
      </c>
      <c r="L21" s="264">
        <v>50</v>
      </c>
      <c r="M21" s="265">
        <v>50</v>
      </c>
      <c r="N21" s="265">
        <v>100</v>
      </c>
      <c r="O21" s="265">
        <v>50</v>
      </c>
      <c r="P21" s="265">
        <v>50</v>
      </c>
      <c r="Q21" s="265">
        <v>100</v>
      </c>
      <c r="R21" s="265">
        <v>100</v>
      </c>
      <c r="S21" s="265">
        <v>100</v>
      </c>
      <c r="T21" s="266">
        <v>200</v>
      </c>
      <c r="U21" s="267">
        <f t="shared" si="18"/>
        <v>600</v>
      </c>
      <c r="V21" s="327">
        <f>L21*Inflation!$F$19</f>
        <v>51.068931068931064</v>
      </c>
      <c r="W21" s="328">
        <f>M21*Inflation!$F$19</f>
        <v>51.068931068931064</v>
      </c>
      <c r="X21" s="328">
        <f>N21*Inflation!$F$19</f>
        <v>102.13786213786213</v>
      </c>
      <c r="Y21" s="328">
        <f>O21*Inflation!$F$19*Inflation!$F$20</f>
        <v>52.141458541458547</v>
      </c>
      <c r="Z21" s="328">
        <f>P21*Inflation!$F$19*Inflation!$F$20</f>
        <v>52.141458541458547</v>
      </c>
      <c r="AA21" s="328">
        <f>Q21*Inflation!$F$19*Inflation!$F$20</f>
        <v>104.28291708291709</v>
      </c>
      <c r="AB21" s="328">
        <f>R21*Inflation!$F$19*Inflation!$F$20*Inflation!$F$21</f>
        <v>106.26413586413587</v>
      </c>
      <c r="AC21" s="328">
        <f>S21*Inflation!$F$19*Inflation!$F$20*Inflation!$F$21*Inflation!$F$22</f>
        <v>108.28291708291709</v>
      </c>
      <c r="AD21" s="328">
        <f>T21*Inflation!$F$19*Inflation!$F$20*Inflation!$F$21*Inflation!$F$22*Inflation!$F$23</f>
        <v>220.46433566433569</v>
      </c>
      <c r="AE21" s="325">
        <f t="shared" si="19"/>
        <v>641.43216783216792</v>
      </c>
      <c r="AF21" s="297">
        <f>(V21/V$60)*SUM('G Summary CWIP'!$AV$62:$BA$62)</f>
        <v>0.46188346111780271</v>
      </c>
      <c r="AG21" s="298">
        <f>W21/W$60*SUM('G Summary CWIP'!$BB$62:$BG$62)</f>
        <v>0.53300913064413591</v>
      </c>
      <c r="AH21" s="298">
        <f t="shared" si="20"/>
        <v>0.99489259176193867</v>
      </c>
      <c r="AI21" s="298">
        <f>Y21/Y$60*SUM('G Summary CWIP'!$BJ$62:$BO$62)</f>
        <v>0.65842596406353926</v>
      </c>
      <c r="AJ21" s="298">
        <f>Z21/Z$60*SUM('G Summary CWIP'!$BP$62:$BU$62)</f>
        <v>0.66725352850813735</v>
      </c>
      <c r="AK21" s="298">
        <f t="shared" si="21"/>
        <v>1.3256794925716766</v>
      </c>
      <c r="AL21" s="298">
        <f>AB21/AB$60*'G Summary CWIP'!$CJ$62</f>
        <v>2.3491919311384386</v>
      </c>
      <c r="AM21" s="298">
        <f>AC21/AC$60*'G Summary CWIP'!$CX$62</f>
        <v>2.7183241312593323</v>
      </c>
      <c r="AN21" s="298">
        <f>AD21/AD$60*'G Summary CWIP'!$DL$62</f>
        <v>4.5154683014845594</v>
      </c>
      <c r="AO21" s="299">
        <f t="shared" si="22"/>
        <v>11.903556448215946</v>
      </c>
      <c r="AP21" s="310">
        <f t="shared" si="23"/>
        <v>51.530814530048865</v>
      </c>
      <c r="AQ21" s="311">
        <f t="shared" si="24"/>
        <v>51.601940199575203</v>
      </c>
      <c r="AR21" s="311">
        <f t="shared" si="25"/>
        <v>103.13275472962407</v>
      </c>
      <c r="AS21" s="311">
        <f t="shared" si="26"/>
        <v>52.799884505522087</v>
      </c>
      <c r="AT21" s="311">
        <f t="shared" si="27"/>
        <v>52.808712069966688</v>
      </c>
      <c r="AU21" s="311">
        <f t="shared" si="28"/>
        <v>105.60859657548878</v>
      </c>
      <c r="AV21" s="311">
        <f t="shared" si="29"/>
        <v>108.6133277952743</v>
      </c>
      <c r="AW21" s="311">
        <f t="shared" si="30"/>
        <v>111.00124121417643</v>
      </c>
      <c r="AX21" s="311">
        <f t="shared" si="31"/>
        <v>224.97980396582025</v>
      </c>
      <c r="AY21" s="318">
        <f t="shared" si="32"/>
        <v>653.33572428038372</v>
      </c>
    </row>
    <row r="22" spans="1:51" ht="14.5">
      <c r="A22" s="44" t="s">
        <v>154</v>
      </c>
      <c r="B22" s="45" t="s">
        <v>150</v>
      </c>
      <c r="C22" s="50">
        <v>0</v>
      </c>
      <c r="D22" s="65">
        <v>23</v>
      </c>
      <c r="E22" s="99" t="s">
        <v>463</v>
      </c>
      <c r="F22" s="99" t="s">
        <v>469</v>
      </c>
      <c r="G22" s="37" t="s">
        <v>148</v>
      </c>
      <c r="H22" s="401" t="s">
        <v>180</v>
      </c>
      <c r="I22" s="401" t="s">
        <v>1048</v>
      </c>
      <c r="J22" s="54" t="s">
        <v>249</v>
      </c>
      <c r="K22" s="140">
        <v>103</v>
      </c>
      <c r="L22" s="264">
        <v>100</v>
      </c>
      <c r="M22" s="265">
        <v>150</v>
      </c>
      <c r="N22" s="265">
        <v>250</v>
      </c>
      <c r="O22" s="265">
        <v>100</v>
      </c>
      <c r="P22" s="265">
        <v>150</v>
      </c>
      <c r="Q22" s="265">
        <v>250</v>
      </c>
      <c r="R22" s="265">
        <v>250</v>
      </c>
      <c r="S22" s="265">
        <v>250</v>
      </c>
      <c r="T22" s="266">
        <v>250</v>
      </c>
      <c r="U22" s="267">
        <f t="shared" si="18"/>
        <v>1250</v>
      </c>
      <c r="V22" s="327">
        <f>L22*Inflation!$F$19</f>
        <v>102.13786213786213</v>
      </c>
      <c r="W22" s="328">
        <f>M22*Inflation!$F$19</f>
        <v>153.20679320679321</v>
      </c>
      <c r="X22" s="328">
        <f>N22*Inflation!$F$19</f>
        <v>255.34465534465534</v>
      </c>
      <c r="Y22" s="328">
        <f>O22*Inflation!$F$19*Inflation!$F$20</f>
        <v>104.28291708291709</v>
      </c>
      <c r="Z22" s="328">
        <f>P22*Inflation!$F$19*Inflation!$F$20</f>
        <v>156.42437562437564</v>
      </c>
      <c r="AA22" s="328">
        <f>Q22*Inflation!$F$19*Inflation!$F$20</f>
        <v>260.70729270729277</v>
      </c>
      <c r="AB22" s="328">
        <f>R22*Inflation!$F$19*Inflation!$F$20*Inflation!$F$21</f>
        <v>265.66033966033973</v>
      </c>
      <c r="AC22" s="328">
        <f>S22*Inflation!$F$19*Inflation!$F$20*Inflation!$F$21*Inflation!$F$22</f>
        <v>270.70729270729282</v>
      </c>
      <c r="AD22" s="328">
        <f>T22*Inflation!$F$19*Inflation!$F$20*Inflation!$F$21*Inflation!$F$22*Inflation!$F$23</f>
        <v>275.58041958041969</v>
      </c>
      <c r="AE22" s="325">
        <f t="shared" si="19"/>
        <v>1328.0000000000005</v>
      </c>
      <c r="AF22" s="297">
        <f>(V22/V$60)*SUM('G Summary CWIP'!$AV$62:$BA$62)</f>
        <v>0.92376692223560541</v>
      </c>
      <c r="AG22" s="298">
        <f>W22/W$60*SUM('G Summary CWIP'!$BB$62:$BG$62)</f>
        <v>1.5990273919324083</v>
      </c>
      <c r="AH22" s="298">
        <f t="shared" si="20"/>
        <v>2.5227943141680136</v>
      </c>
      <c r="AI22" s="298">
        <f>Y22/Y$60*SUM('G Summary CWIP'!$BJ$62:$BO$62)</f>
        <v>1.3168519281270785</v>
      </c>
      <c r="AJ22" s="298">
        <f>Z22/Z$60*SUM('G Summary CWIP'!$BP$62:$BU$62)</f>
        <v>2.0017605855244121</v>
      </c>
      <c r="AK22" s="298">
        <f t="shared" si="21"/>
        <v>3.3186125136514906</v>
      </c>
      <c r="AL22" s="298">
        <f>AB22/AB$60*'G Summary CWIP'!$CJ$62</f>
        <v>5.8729798278460974</v>
      </c>
      <c r="AM22" s="298">
        <f>AC22/AC$60*'G Summary CWIP'!$CX$62</f>
        <v>6.7958103281483329</v>
      </c>
      <c r="AN22" s="298">
        <f>AD22/AD$60*'G Summary CWIP'!$DL$62</f>
        <v>5.6443353768557012</v>
      </c>
      <c r="AO22" s="299">
        <f t="shared" si="22"/>
        <v>24.154532360669638</v>
      </c>
      <c r="AP22" s="310">
        <f t="shared" si="23"/>
        <v>103.06162906009773</v>
      </c>
      <c r="AQ22" s="311">
        <f t="shared" si="24"/>
        <v>154.8058205987256</v>
      </c>
      <c r="AR22" s="311">
        <f t="shared" si="25"/>
        <v>257.86744965882338</v>
      </c>
      <c r="AS22" s="311">
        <f t="shared" si="26"/>
        <v>105.59976901104417</v>
      </c>
      <c r="AT22" s="311">
        <f t="shared" si="27"/>
        <v>158.42613620990005</v>
      </c>
      <c r="AU22" s="311">
        <f t="shared" si="28"/>
        <v>264.02590522094425</v>
      </c>
      <c r="AV22" s="311">
        <f t="shared" si="29"/>
        <v>271.53331948818584</v>
      </c>
      <c r="AW22" s="311">
        <f t="shared" si="30"/>
        <v>277.50310303544114</v>
      </c>
      <c r="AX22" s="311">
        <f t="shared" si="31"/>
        <v>281.22475495727537</v>
      </c>
      <c r="AY22" s="318">
        <f t="shared" si="32"/>
        <v>1352.1545323606701</v>
      </c>
    </row>
    <row r="23" spans="1:51" ht="14.5">
      <c r="A23" s="44" t="s">
        <v>150</v>
      </c>
      <c r="B23" s="45" t="s">
        <v>154</v>
      </c>
      <c r="C23" s="50">
        <v>0</v>
      </c>
      <c r="D23" s="65">
        <v>23</v>
      </c>
      <c r="E23" s="99" t="s">
        <v>470</v>
      </c>
      <c r="F23" s="99" t="s">
        <v>471</v>
      </c>
      <c r="G23" s="99" t="s">
        <v>148</v>
      </c>
      <c r="H23" s="401" t="s">
        <v>180</v>
      </c>
      <c r="I23" s="401" t="s">
        <v>1048</v>
      </c>
      <c r="J23" s="54">
        <v>45627</v>
      </c>
      <c r="K23" s="140">
        <v>1157</v>
      </c>
      <c r="L23" s="264">
        <v>0</v>
      </c>
      <c r="M23" s="265">
        <v>0</v>
      </c>
      <c r="N23" s="265">
        <v>0</v>
      </c>
      <c r="O23" s="265">
        <v>0</v>
      </c>
      <c r="P23" s="265">
        <v>0</v>
      </c>
      <c r="Q23" s="265">
        <v>0</v>
      </c>
      <c r="R23" s="265">
        <v>0</v>
      </c>
      <c r="S23" s="265">
        <v>0</v>
      </c>
      <c r="T23" s="266">
        <v>0</v>
      </c>
      <c r="U23" s="267">
        <f t="shared" si="18"/>
        <v>0</v>
      </c>
      <c r="V23" s="327">
        <f>L23*Inflation!$F$19</f>
        <v>0</v>
      </c>
      <c r="W23" s="328">
        <f>M23*Inflation!$F$19</f>
        <v>0</v>
      </c>
      <c r="X23" s="328">
        <f>N23*Inflation!$F$19</f>
        <v>0</v>
      </c>
      <c r="Y23" s="328">
        <f>O23*Inflation!$F$19*Inflation!$F$20</f>
        <v>0</v>
      </c>
      <c r="Z23" s="328">
        <f>P23*Inflation!$F$19*Inflation!$F$20</f>
        <v>0</v>
      </c>
      <c r="AA23" s="328">
        <f>Q23*Inflation!$F$19*Inflation!$F$20</f>
        <v>0</v>
      </c>
      <c r="AB23" s="328">
        <f>R23*Inflation!$F$19*Inflation!$F$20*Inflation!$F$21</f>
        <v>0</v>
      </c>
      <c r="AC23" s="328">
        <f>S23*Inflation!$F$19*Inflation!$F$20*Inflation!$F$21*Inflation!$F$22</f>
        <v>0</v>
      </c>
      <c r="AD23" s="328">
        <f>T23*Inflation!$F$19*Inflation!$F$20*Inflation!$F$21*Inflation!$F$22*Inflation!$F$23</f>
        <v>0</v>
      </c>
      <c r="AE23" s="325">
        <f t="shared" si="19"/>
        <v>0</v>
      </c>
      <c r="AF23" s="297">
        <f>(V23/V$60)*SUM('G Summary CWIP'!$AV$62:$BA$62)</f>
        <v>0</v>
      </c>
      <c r="AG23" s="298">
        <f>W23/W$60*SUM('G Summary CWIP'!$BB$62:$BG$62)</f>
        <v>0</v>
      </c>
      <c r="AH23" s="298">
        <f t="shared" si="20"/>
        <v>0</v>
      </c>
      <c r="AI23" s="298">
        <f>Y23/Y$60*SUM('G Summary CWIP'!$BJ$62:$BO$62)</f>
        <v>0</v>
      </c>
      <c r="AJ23" s="298">
        <f>Z23/Z$60*SUM('G Summary CWIP'!$BP$62:$BU$62)</f>
        <v>0</v>
      </c>
      <c r="AK23" s="298">
        <f t="shared" si="21"/>
        <v>0</v>
      </c>
      <c r="AL23" s="298">
        <f>AB23/AB$60*'G Summary CWIP'!$CJ$62</f>
        <v>0</v>
      </c>
      <c r="AM23" s="298">
        <f>AC23/AC$60*'G Summary CWIP'!$CX$62</f>
        <v>0</v>
      </c>
      <c r="AN23" s="298">
        <f>AD23/AD$60*'G Summary CWIP'!$DL$62</f>
        <v>0</v>
      </c>
      <c r="AO23" s="299">
        <f t="shared" si="22"/>
        <v>0</v>
      </c>
      <c r="AP23" s="310">
        <f t="shared" si="23"/>
        <v>0</v>
      </c>
      <c r="AQ23" s="311">
        <f t="shared" si="24"/>
        <v>0</v>
      </c>
      <c r="AR23" s="311">
        <f t="shared" si="25"/>
        <v>0</v>
      </c>
      <c r="AS23" s="311">
        <f t="shared" si="26"/>
        <v>0</v>
      </c>
      <c r="AT23" s="311">
        <f t="shared" si="27"/>
        <v>0</v>
      </c>
      <c r="AU23" s="311">
        <f t="shared" si="28"/>
        <v>0</v>
      </c>
      <c r="AV23" s="311">
        <f t="shared" si="29"/>
        <v>0</v>
      </c>
      <c r="AW23" s="311">
        <f t="shared" si="30"/>
        <v>0</v>
      </c>
      <c r="AX23" s="311">
        <f t="shared" si="31"/>
        <v>0</v>
      </c>
      <c r="AY23" s="318">
        <f t="shared" si="32"/>
        <v>0</v>
      </c>
    </row>
    <row r="24" spans="1:51" ht="14.5">
      <c r="A24" s="44" t="s">
        <v>150</v>
      </c>
      <c r="B24" s="45" t="s">
        <v>154</v>
      </c>
      <c r="C24" s="50">
        <v>0</v>
      </c>
      <c r="D24" s="65">
        <v>23</v>
      </c>
      <c r="E24" s="99" t="s">
        <v>470</v>
      </c>
      <c r="F24" s="99" t="s">
        <v>472</v>
      </c>
      <c r="G24" s="99" t="s">
        <v>148</v>
      </c>
      <c r="H24" s="99" t="s">
        <v>180</v>
      </c>
      <c r="I24" s="99" t="s">
        <v>1048</v>
      </c>
      <c r="J24" s="54">
        <v>45627</v>
      </c>
      <c r="K24" s="140">
        <v>90</v>
      </c>
      <c r="L24" s="264">
        <v>0</v>
      </c>
      <c r="M24" s="265">
        <v>0</v>
      </c>
      <c r="N24" s="265">
        <v>0</v>
      </c>
      <c r="O24" s="265">
        <v>0</v>
      </c>
      <c r="P24" s="265">
        <v>0</v>
      </c>
      <c r="Q24" s="265">
        <v>0</v>
      </c>
      <c r="R24" s="265">
        <v>0</v>
      </c>
      <c r="S24" s="265">
        <v>0</v>
      </c>
      <c r="T24" s="266">
        <v>0</v>
      </c>
      <c r="U24" s="267">
        <f t="shared" si="18"/>
        <v>0</v>
      </c>
      <c r="V24" s="327">
        <f>L24*Inflation!$F$19</f>
        <v>0</v>
      </c>
      <c r="W24" s="328">
        <f>M24*Inflation!$F$19</f>
        <v>0</v>
      </c>
      <c r="X24" s="328">
        <f>N24*Inflation!$F$19</f>
        <v>0</v>
      </c>
      <c r="Y24" s="328">
        <f>O24*Inflation!$F$19*Inflation!$F$20</f>
        <v>0</v>
      </c>
      <c r="Z24" s="328">
        <f>P24*Inflation!$F$19*Inflation!$F$20</f>
        <v>0</v>
      </c>
      <c r="AA24" s="328">
        <f>Q24*Inflation!$F$19*Inflation!$F$20</f>
        <v>0</v>
      </c>
      <c r="AB24" s="328">
        <f>R24*Inflation!$F$19*Inflation!$F$20*Inflation!$F$21</f>
        <v>0</v>
      </c>
      <c r="AC24" s="328">
        <f>S24*Inflation!$F$19*Inflation!$F$20*Inflation!$F$21*Inflation!$F$22</f>
        <v>0</v>
      </c>
      <c r="AD24" s="328">
        <f>T24*Inflation!$F$19*Inflation!$F$20*Inflation!$F$21*Inflation!$F$22*Inflation!$F$23</f>
        <v>0</v>
      </c>
      <c r="AE24" s="325">
        <f t="shared" si="19"/>
        <v>0</v>
      </c>
      <c r="AF24" s="297">
        <f>(V24/V$60)*SUM('G Summary CWIP'!$AV$62:$BA$62)</f>
        <v>0</v>
      </c>
      <c r="AG24" s="298">
        <f>W24/W$60*SUM('G Summary CWIP'!$BB$62:$BG$62)</f>
        <v>0</v>
      </c>
      <c r="AH24" s="298">
        <f t="shared" si="20"/>
        <v>0</v>
      </c>
      <c r="AI24" s="298">
        <f>Y24/Y$60*SUM('G Summary CWIP'!$BJ$62:$BO$62)</f>
        <v>0</v>
      </c>
      <c r="AJ24" s="298">
        <f>Z24/Z$60*SUM('G Summary CWIP'!$BP$62:$BU$62)</f>
        <v>0</v>
      </c>
      <c r="AK24" s="298">
        <f t="shared" si="21"/>
        <v>0</v>
      </c>
      <c r="AL24" s="298">
        <f>AB24/AB$60*'G Summary CWIP'!$CJ$62</f>
        <v>0</v>
      </c>
      <c r="AM24" s="298">
        <f>AC24/AC$60*'G Summary CWIP'!$CX$62</f>
        <v>0</v>
      </c>
      <c r="AN24" s="298">
        <f>AD24/AD$60*'G Summary CWIP'!$DL$62</f>
        <v>0</v>
      </c>
      <c r="AO24" s="299">
        <f t="shared" si="22"/>
        <v>0</v>
      </c>
      <c r="AP24" s="310">
        <f t="shared" si="23"/>
        <v>0</v>
      </c>
      <c r="AQ24" s="311">
        <f t="shared" si="24"/>
        <v>0</v>
      </c>
      <c r="AR24" s="311">
        <f t="shared" si="25"/>
        <v>0</v>
      </c>
      <c r="AS24" s="311">
        <f t="shared" si="26"/>
        <v>0</v>
      </c>
      <c r="AT24" s="311">
        <f t="shared" si="27"/>
        <v>0</v>
      </c>
      <c r="AU24" s="311">
        <f t="shared" si="28"/>
        <v>0</v>
      </c>
      <c r="AV24" s="311">
        <f t="shared" si="29"/>
        <v>0</v>
      </c>
      <c r="AW24" s="311">
        <f t="shared" si="30"/>
        <v>0</v>
      </c>
      <c r="AX24" s="311">
        <f t="shared" si="31"/>
        <v>0</v>
      </c>
      <c r="AY24" s="318">
        <f t="shared" si="32"/>
        <v>0</v>
      </c>
    </row>
    <row r="25" spans="1:51" ht="14.5">
      <c r="A25" s="44" t="s">
        <v>150</v>
      </c>
      <c r="B25" s="45" t="s">
        <v>154</v>
      </c>
      <c r="C25" s="50">
        <v>0</v>
      </c>
      <c r="D25" s="65">
        <v>23</v>
      </c>
      <c r="E25" s="99" t="s">
        <v>470</v>
      </c>
      <c r="F25" s="99" t="s">
        <v>473</v>
      </c>
      <c r="G25" s="99" t="s">
        <v>148</v>
      </c>
      <c r="H25" s="99" t="s">
        <v>180</v>
      </c>
      <c r="I25" s="99" t="s">
        <v>1048</v>
      </c>
      <c r="J25" s="54">
        <v>45627</v>
      </c>
      <c r="K25" s="140">
        <v>90</v>
      </c>
      <c r="L25" s="264">
        <v>0</v>
      </c>
      <c r="M25" s="265">
        <v>0</v>
      </c>
      <c r="N25" s="265">
        <v>0</v>
      </c>
      <c r="O25" s="265">
        <v>0</v>
      </c>
      <c r="P25" s="265">
        <v>0</v>
      </c>
      <c r="Q25" s="265">
        <v>0</v>
      </c>
      <c r="R25" s="265">
        <v>0</v>
      </c>
      <c r="S25" s="265">
        <v>0</v>
      </c>
      <c r="T25" s="266">
        <v>0</v>
      </c>
      <c r="U25" s="267">
        <f t="shared" si="18"/>
        <v>0</v>
      </c>
      <c r="V25" s="327">
        <f>L25*Inflation!$F$19</f>
        <v>0</v>
      </c>
      <c r="W25" s="328">
        <f>M25*Inflation!$F$19</f>
        <v>0</v>
      </c>
      <c r="X25" s="328">
        <f>N25*Inflation!$F$19</f>
        <v>0</v>
      </c>
      <c r="Y25" s="328">
        <f>O25*Inflation!$F$19*Inflation!$F$20</f>
        <v>0</v>
      </c>
      <c r="Z25" s="328">
        <f>P25*Inflation!$F$19*Inflation!$F$20</f>
        <v>0</v>
      </c>
      <c r="AA25" s="328">
        <f>Q25*Inflation!$F$19*Inflation!$F$20</f>
        <v>0</v>
      </c>
      <c r="AB25" s="328">
        <f>R25*Inflation!$F$19*Inflation!$F$20*Inflation!$F$21</f>
        <v>0</v>
      </c>
      <c r="AC25" s="328">
        <f>S25*Inflation!$F$19*Inflation!$F$20*Inflation!$F$21*Inflation!$F$22</f>
        <v>0</v>
      </c>
      <c r="AD25" s="328">
        <f>T25*Inflation!$F$19*Inflation!$F$20*Inflation!$F$21*Inflation!$F$22*Inflation!$F$23</f>
        <v>0</v>
      </c>
      <c r="AE25" s="325">
        <f t="shared" si="19"/>
        <v>0</v>
      </c>
      <c r="AF25" s="297">
        <f>(V25/V$60)*SUM('G Summary CWIP'!$AV$62:$BA$62)</f>
        <v>0</v>
      </c>
      <c r="AG25" s="298">
        <f>W25/W$60*SUM('G Summary CWIP'!$BB$62:$BG$62)</f>
        <v>0</v>
      </c>
      <c r="AH25" s="298">
        <f t="shared" si="20"/>
        <v>0</v>
      </c>
      <c r="AI25" s="298">
        <f>Y25/Y$60*SUM('G Summary CWIP'!$BJ$62:$BO$62)</f>
        <v>0</v>
      </c>
      <c r="AJ25" s="298">
        <f>Z25/Z$60*SUM('G Summary CWIP'!$BP$62:$BU$62)</f>
        <v>0</v>
      </c>
      <c r="AK25" s="298">
        <f t="shared" si="21"/>
        <v>0</v>
      </c>
      <c r="AL25" s="298">
        <f>AB25/AB$60*'G Summary CWIP'!$CJ$62</f>
        <v>0</v>
      </c>
      <c r="AM25" s="298">
        <f>AC25/AC$60*'G Summary CWIP'!$CX$62</f>
        <v>0</v>
      </c>
      <c r="AN25" s="298">
        <f>AD25/AD$60*'G Summary CWIP'!$DL$62</f>
        <v>0</v>
      </c>
      <c r="AO25" s="299">
        <f t="shared" si="22"/>
        <v>0</v>
      </c>
      <c r="AP25" s="310">
        <f t="shared" si="23"/>
        <v>0</v>
      </c>
      <c r="AQ25" s="311">
        <f t="shared" si="24"/>
        <v>0</v>
      </c>
      <c r="AR25" s="311">
        <f t="shared" si="25"/>
        <v>0</v>
      </c>
      <c r="AS25" s="311">
        <f t="shared" si="26"/>
        <v>0</v>
      </c>
      <c r="AT25" s="311">
        <f t="shared" si="27"/>
        <v>0</v>
      </c>
      <c r="AU25" s="311">
        <f t="shared" si="28"/>
        <v>0</v>
      </c>
      <c r="AV25" s="311">
        <f t="shared" si="29"/>
        <v>0</v>
      </c>
      <c r="AW25" s="311">
        <f t="shared" si="30"/>
        <v>0</v>
      </c>
      <c r="AX25" s="311">
        <f t="shared" si="31"/>
        <v>0</v>
      </c>
      <c r="AY25" s="318">
        <f t="shared" si="32"/>
        <v>0</v>
      </c>
    </row>
    <row r="26" spans="1:51" ht="14.5">
      <c r="A26" s="44" t="s">
        <v>150</v>
      </c>
      <c r="B26" s="45" t="s">
        <v>154</v>
      </c>
      <c r="C26" s="50">
        <v>0</v>
      </c>
      <c r="D26" s="65">
        <v>23</v>
      </c>
      <c r="E26" s="99" t="s">
        <v>470</v>
      </c>
      <c r="F26" s="99" t="s">
        <v>474</v>
      </c>
      <c r="G26" s="99" t="s">
        <v>148</v>
      </c>
      <c r="H26" s="99" t="s">
        <v>180</v>
      </c>
      <c r="I26" s="99" t="s">
        <v>1048</v>
      </c>
      <c r="J26" s="54">
        <v>45627</v>
      </c>
      <c r="K26" s="140">
        <v>119</v>
      </c>
      <c r="L26" s="264">
        <v>0</v>
      </c>
      <c r="M26" s="265">
        <v>0</v>
      </c>
      <c r="N26" s="265">
        <v>0</v>
      </c>
      <c r="O26" s="265">
        <v>0</v>
      </c>
      <c r="P26" s="265">
        <v>0</v>
      </c>
      <c r="Q26" s="265">
        <v>0</v>
      </c>
      <c r="R26" s="265">
        <v>0</v>
      </c>
      <c r="S26" s="265">
        <v>0</v>
      </c>
      <c r="T26" s="266">
        <v>0</v>
      </c>
      <c r="U26" s="267">
        <f t="shared" si="18"/>
        <v>0</v>
      </c>
      <c r="V26" s="327">
        <f>L26*Inflation!$F$19</f>
        <v>0</v>
      </c>
      <c r="W26" s="328">
        <f>M26*Inflation!$F$19</f>
        <v>0</v>
      </c>
      <c r="X26" s="328">
        <f>N26*Inflation!$F$19</f>
        <v>0</v>
      </c>
      <c r="Y26" s="328">
        <f>O26*Inflation!$F$19*Inflation!$F$20</f>
        <v>0</v>
      </c>
      <c r="Z26" s="328">
        <f>P26*Inflation!$F$19*Inflation!$F$20</f>
        <v>0</v>
      </c>
      <c r="AA26" s="328">
        <f>Q26*Inflation!$F$19*Inflation!$F$20</f>
        <v>0</v>
      </c>
      <c r="AB26" s="328">
        <f>R26*Inflation!$F$19*Inflation!$F$20*Inflation!$F$21</f>
        <v>0</v>
      </c>
      <c r="AC26" s="328">
        <f>S26*Inflation!$F$19*Inflation!$F$20*Inflation!$F$21*Inflation!$F$22</f>
        <v>0</v>
      </c>
      <c r="AD26" s="328">
        <f>T26*Inflation!$F$19*Inflation!$F$20*Inflation!$F$21*Inflation!$F$22*Inflation!$F$23</f>
        <v>0</v>
      </c>
      <c r="AE26" s="325">
        <f t="shared" si="19"/>
        <v>0</v>
      </c>
      <c r="AF26" s="297">
        <f>(V26/V$60)*SUM('G Summary CWIP'!$AV$62:$BA$62)</f>
        <v>0</v>
      </c>
      <c r="AG26" s="298">
        <f>W26/W$60*SUM('G Summary CWIP'!$BB$62:$BG$62)</f>
        <v>0</v>
      </c>
      <c r="AH26" s="298">
        <f t="shared" si="20"/>
        <v>0</v>
      </c>
      <c r="AI26" s="298">
        <f>Y26/Y$60*SUM('G Summary CWIP'!$BJ$62:$BO$62)</f>
        <v>0</v>
      </c>
      <c r="AJ26" s="298">
        <f>Z26/Z$60*SUM('G Summary CWIP'!$BP$62:$BU$62)</f>
        <v>0</v>
      </c>
      <c r="AK26" s="298">
        <f t="shared" si="21"/>
        <v>0</v>
      </c>
      <c r="AL26" s="298">
        <f>AB26/AB$60*'G Summary CWIP'!$CJ$62</f>
        <v>0</v>
      </c>
      <c r="AM26" s="298">
        <f>AC26/AC$60*'G Summary CWIP'!$CX$62</f>
        <v>0</v>
      </c>
      <c r="AN26" s="298">
        <f>AD26/AD$60*'G Summary CWIP'!$DL$62</f>
        <v>0</v>
      </c>
      <c r="AO26" s="299">
        <f t="shared" si="22"/>
        <v>0</v>
      </c>
      <c r="AP26" s="310">
        <f t="shared" si="23"/>
        <v>0</v>
      </c>
      <c r="AQ26" s="311">
        <f t="shared" si="24"/>
        <v>0</v>
      </c>
      <c r="AR26" s="311">
        <f t="shared" si="25"/>
        <v>0</v>
      </c>
      <c r="AS26" s="311">
        <f t="shared" si="26"/>
        <v>0</v>
      </c>
      <c r="AT26" s="311">
        <f t="shared" si="27"/>
        <v>0</v>
      </c>
      <c r="AU26" s="311">
        <f t="shared" si="28"/>
        <v>0</v>
      </c>
      <c r="AV26" s="311">
        <f t="shared" si="29"/>
        <v>0</v>
      </c>
      <c r="AW26" s="311">
        <f t="shared" si="30"/>
        <v>0</v>
      </c>
      <c r="AX26" s="311">
        <f t="shared" si="31"/>
        <v>0</v>
      </c>
      <c r="AY26" s="318">
        <f t="shared" si="32"/>
        <v>0</v>
      </c>
    </row>
    <row r="27" spans="1:51" ht="14.5">
      <c r="A27" s="44" t="s">
        <v>150</v>
      </c>
      <c r="B27" s="45" t="s">
        <v>154</v>
      </c>
      <c r="C27" s="50">
        <v>0</v>
      </c>
      <c r="D27" s="65">
        <v>23</v>
      </c>
      <c r="E27" s="99" t="s">
        <v>470</v>
      </c>
      <c r="F27" s="99" t="s">
        <v>475</v>
      </c>
      <c r="G27" s="99" t="s">
        <v>148</v>
      </c>
      <c r="H27" s="99" t="s">
        <v>180</v>
      </c>
      <c r="I27" s="99" t="s">
        <v>1048</v>
      </c>
      <c r="J27" s="54">
        <v>45992</v>
      </c>
      <c r="K27" s="140">
        <v>0</v>
      </c>
      <c r="L27" s="264">
        <v>123.6</v>
      </c>
      <c r="M27" s="265">
        <v>288.39999999999998</v>
      </c>
      <c r="N27" s="265">
        <v>412</v>
      </c>
      <c r="O27" s="265">
        <v>0</v>
      </c>
      <c r="P27" s="265">
        <v>0</v>
      </c>
      <c r="Q27" s="265">
        <v>0</v>
      </c>
      <c r="R27" s="265">
        <v>0</v>
      </c>
      <c r="S27" s="265">
        <v>0</v>
      </c>
      <c r="T27" s="266">
        <v>0</v>
      </c>
      <c r="U27" s="267">
        <f t="shared" si="18"/>
        <v>412</v>
      </c>
      <c r="V27" s="327">
        <f>L27*Inflation!$F$19</f>
        <v>126.24239760239759</v>
      </c>
      <c r="W27" s="328">
        <f>M27*Inflation!$F$19</f>
        <v>294.56559440559437</v>
      </c>
      <c r="X27" s="328">
        <f>N27*Inflation!$F$19</f>
        <v>420.80799200799197</v>
      </c>
      <c r="Y27" s="328">
        <f>O27*Inflation!$F$19*Inflation!$F$20</f>
        <v>0</v>
      </c>
      <c r="Z27" s="328">
        <f>P27*Inflation!$F$19*Inflation!$F$20</f>
        <v>0</v>
      </c>
      <c r="AA27" s="328">
        <f>Q27*Inflation!$F$19*Inflation!$F$20</f>
        <v>0</v>
      </c>
      <c r="AB27" s="328">
        <f>R27*Inflation!$F$19*Inflation!$F$20*Inflation!$F$21</f>
        <v>0</v>
      </c>
      <c r="AC27" s="328">
        <f>S27*Inflation!$F$19*Inflation!$F$20*Inflation!$F$21*Inflation!$F$22</f>
        <v>0</v>
      </c>
      <c r="AD27" s="328">
        <f>T27*Inflation!$F$19*Inflation!$F$20*Inflation!$F$21*Inflation!$F$22*Inflation!$F$23</f>
        <v>0</v>
      </c>
      <c r="AE27" s="325">
        <f t="shared" si="19"/>
        <v>420.80799200799197</v>
      </c>
      <c r="AF27" s="297">
        <f>(V27/V$60)*SUM('G Summary CWIP'!$AV$62:$BA$62)</f>
        <v>1.1417759158832084</v>
      </c>
      <c r="AG27" s="298">
        <f>W27/W$60*SUM('G Summary CWIP'!$BB$62:$BG$62)</f>
        <v>3.0743966655553763</v>
      </c>
      <c r="AH27" s="298">
        <f t="shared" si="20"/>
        <v>4.2161725814385846</v>
      </c>
      <c r="AI27" s="298">
        <f>Y27/Y$60*SUM('G Summary CWIP'!$BJ$62:$BO$62)</f>
        <v>0</v>
      </c>
      <c r="AJ27" s="298">
        <f>Z27/Z$60*SUM('G Summary CWIP'!$BP$62:$BU$62)</f>
        <v>0</v>
      </c>
      <c r="AK27" s="298">
        <f t="shared" si="21"/>
        <v>0</v>
      </c>
      <c r="AL27" s="298">
        <f>AB27/AB$60*'G Summary CWIP'!$CJ$62</f>
        <v>0</v>
      </c>
      <c r="AM27" s="298">
        <f>AC27/AC$60*'G Summary CWIP'!$CX$62</f>
        <v>0</v>
      </c>
      <c r="AN27" s="298">
        <f>AD27/AD$60*'G Summary CWIP'!$DL$62</f>
        <v>0</v>
      </c>
      <c r="AO27" s="299">
        <f t="shared" si="22"/>
        <v>4.2161725814385846</v>
      </c>
      <c r="AP27" s="310">
        <f t="shared" si="23"/>
        <v>127.38417351828079</v>
      </c>
      <c r="AQ27" s="311">
        <f t="shared" si="24"/>
        <v>297.63999107114972</v>
      </c>
      <c r="AR27" s="311">
        <f t="shared" si="25"/>
        <v>425.02416458943054</v>
      </c>
      <c r="AS27" s="311">
        <f t="shared" si="26"/>
        <v>0</v>
      </c>
      <c r="AT27" s="311">
        <f t="shared" si="27"/>
        <v>0</v>
      </c>
      <c r="AU27" s="311">
        <f t="shared" si="28"/>
        <v>0</v>
      </c>
      <c r="AV27" s="311">
        <f t="shared" si="29"/>
        <v>0</v>
      </c>
      <c r="AW27" s="311">
        <f t="shared" si="30"/>
        <v>0</v>
      </c>
      <c r="AX27" s="311">
        <f t="shared" si="31"/>
        <v>0</v>
      </c>
      <c r="AY27" s="318">
        <f t="shared" si="32"/>
        <v>425.02416458943054</v>
      </c>
    </row>
    <row r="28" spans="1:51" ht="14.5">
      <c r="A28" s="44" t="s">
        <v>150</v>
      </c>
      <c r="B28" s="45" t="s">
        <v>154</v>
      </c>
      <c r="C28" s="50">
        <v>0</v>
      </c>
      <c r="D28" s="65">
        <v>23</v>
      </c>
      <c r="E28" s="99" t="s">
        <v>470</v>
      </c>
      <c r="F28" s="99" t="s">
        <v>476</v>
      </c>
      <c r="G28" s="99" t="s">
        <v>148</v>
      </c>
      <c r="H28" s="99" t="s">
        <v>180</v>
      </c>
      <c r="I28" s="99" t="s">
        <v>1048</v>
      </c>
      <c r="J28" s="54">
        <v>45992</v>
      </c>
      <c r="K28" s="140">
        <v>0</v>
      </c>
      <c r="L28" s="264">
        <v>123.6</v>
      </c>
      <c r="M28" s="265">
        <v>288.39999999999998</v>
      </c>
      <c r="N28" s="265">
        <v>412</v>
      </c>
      <c r="O28" s="265">
        <v>0</v>
      </c>
      <c r="P28" s="265">
        <v>0</v>
      </c>
      <c r="Q28" s="265">
        <v>0</v>
      </c>
      <c r="R28" s="265">
        <v>0</v>
      </c>
      <c r="S28" s="265">
        <v>0</v>
      </c>
      <c r="T28" s="266">
        <v>0</v>
      </c>
      <c r="U28" s="267">
        <f t="shared" si="18"/>
        <v>412</v>
      </c>
      <c r="V28" s="327">
        <f>L28*Inflation!$F$19</f>
        <v>126.24239760239759</v>
      </c>
      <c r="W28" s="328">
        <f>M28*Inflation!$F$19</f>
        <v>294.56559440559437</v>
      </c>
      <c r="X28" s="328">
        <f>N28*Inflation!$F$19</f>
        <v>420.80799200799197</v>
      </c>
      <c r="Y28" s="328">
        <f>O28*Inflation!$F$19*Inflation!$F$20</f>
        <v>0</v>
      </c>
      <c r="Z28" s="328">
        <f>P28*Inflation!$F$19*Inflation!$F$20</f>
        <v>0</v>
      </c>
      <c r="AA28" s="328">
        <f>Q28*Inflation!$F$19*Inflation!$F$20</f>
        <v>0</v>
      </c>
      <c r="AB28" s="328">
        <f>R28*Inflation!$F$19*Inflation!$F$20*Inflation!$F$21</f>
        <v>0</v>
      </c>
      <c r="AC28" s="328">
        <f>S28*Inflation!$F$19*Inflation!$F$20*Inflation!$F$21*Inflation!$F$22</f>
        <v>0</v>
      </c>
      <c r="AD28" s="328">
        <f>T28*Inflation!$F$19*Inflation!$F$20*Inflation!$F$21*Inflation!$F$22*Inflation!$F$23</f>
        <v>0</v>
      </c>
      <c r="AE28" s="325">
        <f t="shared" si="19"/>
        <v>420.80799200799197</v>
      </c>
      <c r="AF28" s="297">
        <f>(V28/V$60)*SUM('G Summary CWIP'!$AV$62:$BA$62)</f>
        <v>1.1417759158832084</v>
      </c>
      <c r="AG28" s="298">
        <f>W28/W$60*SUM('G Summary CWIP'!$BB$62:$BG$62)</f>
        <v>3.0743966655553763</v>
      </c>
      <c r="AH28" s="298">
        <f t="shared" si="20"/>
        <v>4.2161725814385846</v>
      </c>
      <c r="AI28" s="298">
        <f>Y28/Y$60*SUM('G Summary CWIP'!$BJ$62:$BO$62)</f>
        <v>0</v>
      </c>
      <c r="AJ28" s="298">
        <f>Z28/Z$60*SUM('G Summary CWIP'!$BP$62:$BU$62)</f>
        <v>0</v>
      </c>
      <c r="AK28" s="298">
        <f t="shared" si="21"/>
        <v>0</v>
      </c>
      <c r="AL28" s="298">
        <f>AB28/AB$60*'G Summary CWIP'!$CJ$62</f>
        <v>0</v>
      </c>
      <c r="AM28" s="298">
        <f>AC28/AC$60*'G Summary CWIP'!$CX$62</f>
        <v>0</v>
      </c>
      <c r="AN28" s="298">
        <f>AD28/AD$60*'G Summary CWIP'!$DL$62</f>
        <v>0</v>
      </c>
      <c r="AO28" s="299">
        <f t="shared" si="22"/>
        <v>4.2161725814385846</v>
      </c>
      <c r="AP28" s="310">
        <f t="shared" si="23"/>
        <v>127.38417351828079</v>
      </c>
      <c r="AQ28" s="311">
        <f t="shared" si="24"/>
        <v>297.63999107114972</v>
      </c>
      <c r="AR28" s="311">
        <f t="shared" si="25"/>
        <v>425.02416458943054</v>
      </c>
      <c r="AS28" s="311">
        <f t="shared" si="26"/>
        <v>0</v>
      </c>
      <c r="AT28" s="311">
        <f t="shared" si="27"/>
        <v>0</v>
      </c>
      <c r="AU28" s="311">
        <f t="shared" si="28"/>
        <v>0</v>
      </c>
      <c r="AV28" s="311">
        <f t="shared" si="29"/>
        <v>0</v>
      </c>
      <c r="AW28" s="311">
        <f t="shared" si="30"/>
        <v>0</v>
      </c>
      <c r="AX28" s="311">
        <f t="shared" si="31"/>
        <v>0</v>
      </c>
      <c r="AY28" s="318">
        <f t="shared" si="32"/>
        <v>425.02416458943054</v>
      </c>
    </row>
    <row r="29" spans="1:51" ht="14.5">
      <c r="A29" s="44" t="s">
        <v>150</v>
      </c>
      <c r="B29" s="45" t="s">
        <v>154</v>
      </c>
      <c r="C29" s="50">
        <v>0</v>
      </c>
      <c r="D29" s="65">
        <v>23</v>
      </c>
      <c r="E29" s="99" t="s">
        <v>470</v>
      </c>
      <c r="F29" s="99" t="s">
        <v>477</v>
      </c>
      <c r="G29" s="99" t="s">
        <v>148</v>
      </c>
      <c r="H29" s="401" t="s">
        <v>180</v>
      </c>
      <c r="I29" s="401" t="s">
        <v>1048</v>
      </c>
      <c r="J29" s="54">
        <v>45992</v>
      </c>
      <c r="K29" s="140">
        <v>0</v>
      </c>
      <c r="L29" s="264">
        <v>102</v>
      </c>
      <c r="M29" s="265">
        <v>237.99999999999997</v>
      </c>
      <c r="N29" s="265">
        <v>340</v>
      </c>
      <c r="O29" s="265">
        <v>0</v>
      </c>
      <c r="P29" s="265">
        <v>0</v>
      </c>
      <c r="Q29" s="265">
        <v>0</v>
      </c>
      <c r="R29" s="265">
        <v>0</v>
      </c>
      <c r="S29" s="265">
        <v>0</v>
      </c>
      <c r="T29" s="266">
        <v>0</v>
      </c>
      <c r="U29" s="267">
        <f t="shared" si="18"/>
        <v>340</v>
      </c>
      <c r="V29" s="327">
        <f>L29*Inflation!$F$19</f>
        <v>104.18061938061938</v>
      </c>
      <c r="W29" s="328">
        <f>M29*Inflation!$F$19</f>
        <v>243.08811188811185</v>
      </c>
      <c r="X29" s="328">
        <f>N29*Inflation!$F$19</f>
        <v>347.26873126873124</v>
      </c>
      <c r="Y29" s="328">
        <f>O29*Inflation!$F$19*Inflation!$F$20</f>
        <v>0</v>
      </c>
      <c r="Z29" s="328">
        <f>P29*Inflation!$F$19*Inflation!$F$20</f>
        <v>0</v>
      </c>
      <c r="AA29" s="328">
        <f>Q29*Inflation!$F$19*Inflation!$F$20</f>
        <v>0</v>
      </c>
      <c r="AB29" s="328">
        <f>R29*Inflation!$F$19*Inflation!$F$20*Inflation!$F$21</f>
        <v>0</v>
      </c>
      <c r="AC29" s="328">
        <f>S29*Inflation!$F$19*Inflation!$F$20*Inflation!$F$21*Inflation!$F$22</f>
        <v>0</v>
      </c>
      <c r="AD29" s="328">
        <f>T29*Inflation!$F$19*Inflation!$F$20*Inflation!$F$21*Inflation!$F$22*Inflation!$F$23</f>
        <v>0</v>
      </c>
      <c r="AE29" s="325">
        <f t="shared" si="19"/>
        <v>347.26873126873124</v>
      </c>
      <c r="AF29" s="297">
        <f>(V29/V$60)*SUM('G Summary CWIP'!$AV$62:$BA$62)</f>
        <v>0.94224226068031758</v>
      </c>
      <c r="AG29" s="298">
        <f>W29/W$60*SUM('G Summary CWIP'!$BB$62:$BG$62)</f>
        <v>2.5371234618660869</v>
      </c>
      <c r="AH29" s="298">
        <f t="shared" si="20"/>
        <v>3.4793657225464045</v>
      </c>
      <c r="AI29" s="298">
        <f>Y29/Y$60*SUM('G Summary CWIP'!$BJ$62:$BO$62)</f>
        <v>0</v>
      </c>
      <c r="AJ29" s="298">
        <f>Z29/Z$60*SUM('G Summary CWIP'!$BP$62:$BU$62)</f>
        <v>0</v>
      </c>
      <c r="AK29" s="298">
        <f t="shared" si="21"/>
        <v>0</v>
      </c>
      <c r="AL29" s="298">
        <f>AB29/AB$60*'G Summary CWIP'!$CJ$62</f>
        <v>0</v>
      </c>
      <c r="AM29" s="298">
        <f>AC29/AC$60*'G Summary CWIP'!$CX$62</f>
        <v>0</v>
      </c>
      <c r="AN29" s="298">
        <f>AD29/AD$60*'G Summary CWIP'!$DL$62</f>
        <v>0</v>
      </c>
      <c r="AO29" s="299">
        <f t="shared" si="22"/>
        <v>3.4793657225464045</v>
      </c>
      <c r="AP29" s="310">
        <f t="shared" si="23"/>
        <v>105.12286164129969</v>
      </c>
      <c r="AQ29" s="311">
        <f t="shared" si="24"/>
        <v>245.62523534997794</v>
      </c>
      <c r="AR29" s="311">
        <f t="shared" si="25"/>
        <v>350.74809699127763</v>
      </c>
      <c r="AS29" s="311">
        <f t="shared" si="26"/>
        <v>0</v>
      </c>
      <c r="AT29" s="311">
        <f t="shared" si="27"/>
        <v>0</v>
      </c>
      <c r="AU29" s="311">
        <f t="shared" si="28"/>
        <v>0</v>
      </c>
      <c r="AV29" s="311">
        <f t="shared" si="29"/>
        <v>0</v>
      </c>
      <c r="AW29" s="311">
        <f t="shared" si="30"/>
        <v>0</v>
      </c>
      <c r="AX29" s="311">
        <f t="shared" si="31"/>
        <v>0</v>
      </c>
      <c r="AY29" s="318">
        <f t="shared" si="32"/>
        <v>350.74809699127763</v>
      </c>
    </row>
    <row r="30" spans="1:51" ht="14.5">
      <c r="A30" s="44" t="s">
        <v>150</v>
      </c>
      <c r="B30" s="45" t="s">
        <v>150</v>
      </c>
      <c r="C30" s="50">
        <v>900</v>
      </c>
      <c r="D30" s="65">
        <v>23</v>
      </c>
      <c r="E30" s="99" t="s">
        <v>470</v>
      </c>
      <c r="F30" s="99" t="s">
        <v>478</v>
      </c>
      <c r="G30" s="99" t="s">
        <v>148</v>
      </c>
      <c r="H30" s="99" t="s">
        <v>180</v>
      </c>
      <c r="I30" s="99" t="s">
        <v>1048</v>
      </c>
      <c r="J30" s="54">
        <v>45992</v>
      </c>
      <c r="K30" s="140">
        <v>0</v>
      </c>
      <c r="L30" s="264">
        <v>270</v>
      </c>
      <c r="M30" s="265">
        <v>630</v>
      </c>
      <c r="N30" s="265">
        <v>900</v>
      </c>
      <c r="O30" s="265">
        <v>0</v>
      </c>
      <c r="P30" s="265">
        <v>0</v>
      </c>
      <c r="Q30" s="265">
        <v>0</v>
      </c>
      <c r="R30" s="265">
        <v>0</v>
      </c>
      <c r="S30" s="265">
        <v>0</v>
      </c>
      <c r="T30" s="266">
        <v>0</v>
      </c>
      <c r="U30" s="267">
        <f t="shared" si="18"/>
        <v>900</v>
      </c>
      <c r="V30" s="327">
        <f>L30*Inflation!$F$19</f>
        <v>275.77222777222778</v>
      </c>
      <c r="W30" s="328">
        <f>M30*Inflation!$F$19</f>
        <v>643.46853146853141</v>
      </c>
      <c r="X30" s="328">
        <f>N30*Inflation!$F$19</f>
        <v>919.24075924075919</v>
      </c>
      <c r="Y30" s="328">
        <f>O30*Inflation!$F$19*Inflation!$F$20</f>
        <v>0</v>
      </c>
      <c r="Z30" s="328">
        <f>P30*Inflation!$F$19*Inflation!$F$20</f>
        <v>0</v>
      </c>
      <c r="AA30" s="328">
        <f>Q30*Inflation!$F$19*Inflation!$F$20</f>
        <v>0</v>
      </c>
      <c r="AB30" s="328">
        <f>R30*Inflation!$F$19*Inflation!$F$20*Inflation!$F$21</f>
        <v>0</v>
      </c>
      <c r="AC30" s="328">
        <f>S30*Inflation!$F$19*Inflation!$F$20*Inflation!$F$21*Inflation!$F$22</f>
        <v>0</v>
      </c>
      <c r="AD30" s="328">
        <f>T30*Inflation!$F$19*Inflation!$F$20*Inflation!$F$21*Inflation!$F$22*Inflation!$F$23</f>
        <v>0</v>
      </c>
      <c r="AE30" s="325">
        <f t="shared" si="19"/>
        <v>919.24075924075919</v>
      </c>
      <c r="AF30" s="297">
        <f>(V30/V$60)*SUM('G Summary CWIP'!$AV$62:$BA$62)</f>
        <v>2.4941706900361349</v>
      </c>
      <c r="AG30" s="298">
        <f>W30/W$60*SUM('G Summary CWIP'!$BB$62:$BG$62)</f>
        <v>6.7159150461161135</v>
      </c>
      <c r="AH30" s="298">
        <f t="shared" si="20"/>
        <v>9.2100857361522479</v>
      </c>
      <c r="AI30" s="298">
        <f>Y30/Y$60*SUM('G Summary CWIP'!$BJ$62:$BO$62)</f>
        <v>0</v>
      </c>
      <c r="AJ30" s="298">
        <f>Z30/Z$60*SUM('G Summary CWIP'!$BP$62:$BU$62)</f>
        <v>0</v>
      </c>
      <c r="AK30" s="298">
        <f t="shared" si="21"/>
        <v>0</v>
      </c>
      <c r="AL30" s="298">
        <f>AB30/AB$60*'G Summary CWIP'!$CJ$62</f>
        <v>0</v>
      </c>
      <c r="AM30" s="298">
        <f>AC30/AC$60*'G Summary CWIP'!$CX$62</f>
        <v>0</v>
      </c>
      <c r="AN30" s="298">
        <f>AD30/AD$60*'G Summary CWIP'!$DL$62</f>
        <v>0</v>
      </c>
      <c r="AO30" s="299">
        <f t="shared" si="22"/>
        <v>9.2100857361522479</v>
      </c>
      <c r="AP30" s="310">
        <f t="shared" si="23"/>
        <v>278.26639846226391</v>
      </c>
      <c r="AQ30" s="311">
        <f t="shared" si="24"/>
        <v>650.18444651464756</v>
      </c>
      <c r="AR30" s="311">
        <f t="shared" si="25"/>
        <v>928.45084497691141</v>
      </c>
      <c r="AS30" s="311">
        <f t="shared" si="26"/>
        <v>0</v>
      </c>
      <c r="AT30" s="311">
        <f t="shared" si="27"/>
        <v>0</v>
      </c>
      <c r="AU30" s="311">
        <f t="shared" si="28"/>
        <v>0</v>
      </c>
      <c r="AV30" s="311">
        <f t="shared" si="29"/>
        <v>0</v>
      </c>
      <c r="AW30" s="311">
        <f t="shared" si="30"/>
        <v>0</v>
      </c>
      <c r="AX30" s="311">
        <f t="shared" si="31"/>
        <v>0</v>
      </c>
      <c r="AY30" s="318">
        <f t="shared" si="32"/>
        <v>928.45084497691141</v>
      </c>
    </row>
    <row r="31" spans="1:51" ht="14.5">
      <c r="A31" s="44" t="s">
        <v>150</v>
      </c>
      <c r="B31" s="45" t="s">
        <v>154</v>
      </c>
      <c r="C31" s="50">
        <v>0</v>
      </c>
      <c r="D31" s="65">
        <v>23</v>
      </c>
      <c r="E31" s="99" t="s">
        <v>470</v>
      </c>
      <c r="F31" s="99" t="s">
        <v>479</v>
      </c>
      <c r="G31" s="99" t="s">
        <v>148</v>
      </c>
      <c r="H31" s="99" t="s">
        <v>180</v>
      </c>
      <c r="I31" s="99" t="s">
        <v>1048</v>
      </c>
      <c r="J31" s="54">
        <v>45992</v>
      </c>
      <c r="K31" s="140">
        <v>0</v>
      </c>
      <c r="L31" s="264">
        <v>99</v>
      </c>
      <c r="M31" s="265">
        <v>230.99999999999997</v>
      </c>
      <c r="N31" s="265">
        <v>330</v>
      </c>
      <c r="O31" s="265">
        <v>0</v>
      </c>
      <c r="P31" s="265">
        <v>0</v>
      </c>
      <c r="Q31" s="265">
        <v>0</v>
      </c>
      <c r="R31" s="265">
        <v>0</v>
      </c>
      <c r="S31" s="265">
        <v>0</v>
      </c>
      <c r="T31" s="266">
        <v>0</v>
      </c>
      <c r="U31" s="267">
        <f t="shared" si="18"/>
        <v>330</v>
      </c>
      <c r="V31" s="327">
        <f>L31*Inflation!$F$19</f>
        <v>101.11648351648351</v>
      </c>
      <c r="W31" s="328">
        <f>M31*Inflation!$F$19</f>
        <v>235.9384615384615</v>
      </c>
      <c r="X31" s="328">
        <f>N31*Inflation!$F$19</f>
        <v>337.05494505494505</v>
      </c>
      <c r="Y31" s="328">
        <f>O31*Inflation!$F$19*Inflation!$F$20</f>
        <v>0</v>
      </c>
      <c r="Z31" s="328">
        <f>P31*Inflation!$F$19*Inflation!$F$20</f>
        <v>0</v>
      </c>
      <c r="AA31" s="328">
        <f>Q31*Inflation!$F$19*Inflation!$F$20</f>
        <v>0</v>
      </c>
      <c r="AB31" s="328">
        <f>R31*Inflation!$F$19*Inflation!$F$20*Inflation!$F$21</f>
        <v>0</v>
      </c>
      <c r="AC31" s="328">
        <f>S31*Inflation!$F$19*Inflation!$F$20*Inflation!$F$21*Inflation!$F$22</f>
        <v>0</v>
      </c>
      <c r="AD31" s="328">
        <f>T31*Inflation!$F$19*Inflation!$F$20*Inflation!$F$21*Inflation!$F$22*Inflation!$F$23</f>
        <v>0</v>
      </c>
      <c r="AE31" s="325">
        <f t="shared" si="19"/>
        <v>337.05494505494505</v>
      </c>
      <c r="AF31" s="297">
        <f>(V31/V$60)*SUM('G Summary CWIP'!$AV$62:$BA$62)</f>
        <v>0.91452925301324939</v>
      </c>
      <c r="AG31" s="298">
        <f>W31/W$60*SUM('G Summary CWIP'!$BB$62:$BG$62)</f>
        <v>2.462502183575908</v>
      </c>
      <c r="AH31" s="298">
        <f t="shared" si="20"/>
        <v>3.3770314365891574</v>
      </c>
      <c r="AI31" s="298">
        <f>Y31/Y$60*SUM('G Summary CWIP'!$BJ$62:$BO$62)</f>
        <v>0</v>
      </c>
      <c r="AJ31" s="298">
        <f>Z31/Z$60*SUM('G Summary CWIP'!$BP$62:$BU$62)</f>
        <v>0</v>
      </c>
      <c r="AK31" s="298">
        <f t="shared" si="21"/>
        <v>0</v>
      </c>
      <c r="AL31" s="298">
        <f>AB31/AB$60*'G Summary CWIP'!$CJ$62</f>
        <v>0</v>
      </c>
      <c r="AM31" s="298">
        <f>AC31/AC$60*'G Summary CWIP'!$CX$62</f>
        <v>0</v>
      </c>
      <c r="AN31" s="298">
        <f>AD31/AD$60*'G Summary CWIP'!$DL$62</f>
        <v>0</v>
      </c>
      <c r="AO31" s="299">
        <f t="shared" si="22"/>
        <v>3.3770314365891574</v>
      </c>
      <c r="AP31" s="310">
        <f t="shared" si="23"/>
        <v>102.03101276949675</v>
      </c>
      <c r="AQ31" s="311">
        <f t="shared" si="24"/>
        <v>238.4009637220374</v>
      </c>
      <c r="AR31" s="311">
        <f t="shared" si="25"/>
        <v>340.43197649153421</v>
      </c>
      <c r="AS31" s="311">
        <f t="shared" si="26"/>
        <v>0</v>
      </c>
      <c r="AT31" s="311">
        <f t="shared" si="27"/>
        <v>0</v>
      </c>
      <c r="AU31" s="311">
        <f t="shared" si="28"/>
        <v>0</v>
      </c>
      <c r="AV31" s="311">
        <f t="shared" si="29"/>
        <v>0</v>
      </c>
      <c r="AW31" s="311">
        <f t="shared" si="30"/>
        <v>0</v>
      </c>
      <c r="AX31" s="311">
        <f t="shared" si="31"/>
        <v>0</v>
      </c>
      <c r="AY31" s="318">
        <f t="shared" si="32"/>
        <v>340.43197649153421</v>
      </c>
    </row>
    <row r="32" spans="1:51" ht="14.5">
      <c r="A32" s="44" t="s">
        <v>150</v>
      </c>
      <c r="B32" s="45" t="s">
        <v>154</v>
      </c>
      <c r="C32" s="50">
        <v>0</v>
      </c>
      <c r="D32" s="65">
        <v>23</v>
      </c>
      <c r="E32" s="99" t="s">
        <v>470</v>
      </c>
      <c r="F32" s="99" t="s">
        <v>480</v>
      </c>
      <c r="G32" s="99" t="s">
        <v>148</v>
      </c>
      <c r="H32" s="99" t="s">
        <v>180</v>
      </c>
      <c r="I32" s="99" t="s">
        <v>1048</v>
      </c>
      <c r="J32" s="54">
        <v>45992</v>
      </c>
      <c r="K32" s="140">
        <v>0</v>
      </c>
      <c r="L32" s="264">
        <v>24</v>
      </c>
      <c r="M32" s="265">
        <v>56</v>
      </c>
      <c r="N32" s="265">
        <v>80</v>
      </c>
      <c r="O32" s="265">
        <v>0</v>
      </c>
      <c r="P32" s="265">
        <v>0</v>
      </c>
      <c r="Q32" s="265">
        <v>0</v>
      </c>
      <c r="R32" s="265">
        <v>0</v>
      </c>
      <c r="S32" s="265">
        <v>0</v>
      </c>
      <c r="T32" s="266">
        <v>0</v>
      </c>
      <c r="U32" s="267">
        <f t="shared" si="18"/>
        <v>80</v>
      </c>
      <c r="V32" s="327">
        <f>L32*Inflation!$F$19</f>
        <v>24.513086913086912</v>
      </c>
      <c r="W32" s="328">
        <f>M32*Inflation!$F$19</f>
        <v>57.197202797202792</v>
      </c>
      <c r="X32" s="328">
        <f>N32*Inflation!$F$19</f>
        <v>81.710289710289715</v>
      </c>
      <c r="Y32" s="328">
        <f>O32*Inflation!$F$19*Inflation!$F$20</f>
        <v>0</v>
      </c>
      <c r="Z32" s="328">
        <f>P32*Inflation!$F$19*Inflation!$F$20</f>
        <v>0</v>
      </c>
      <c r="AA32" s="328">
        <f>Q32*Inflation!$F$19*Inflation!$F$20</f>
        <v>0</v>
      </c>
      <c r="AB32" s="328">
        <f>R32*Inflation!$F$19*Inflation!$F$20*Inflation!$F$21</f>
        <v>0</v>
      </c>
      <c r="AC32" s="328">
        <f>S32*Inflation!$F$19*Inflation!$F$20*Inflation!$F$21*Inflation!$F$22</f>
        <v>0</v>
      </c>
      <c r="AD32" s="328">
        <f>T32*Inflation!$F$19*Inflation!$F$20*Inflation!$F$21*Inflation!$F$22*Inflation!$F$23</f>
        <v>0</v>
      </c>
      <c r="AE32" s="325">
        <f t="shared" si="19"/>
        <v>81.710289710289715</v>
      </c>
      <c r="AF32" s="297">
        <f>(V32/V$60)*SUM('G Summary CWIP'!$AV$62:$BA$62)</f>
        <v>0.2217040613365453</v>
      </c>
      <c r="AG32" s="298">
        <f>W32/W$60*SUM('G Summary CWIP'!$BB$62:$BG$62)</f>
        <v>0.59697022632143226</v>
      </c>
      <c r="AH32" s="298">
        <f t="shared" si="20"/>
        <v>0.81867428765797756</v>
      </c>
      <c r="AI32" s="298">
        <f>Y32/Y$60*SUM('G Summary CWIP'!$BJ$62:$BO$62)</f>
        <v>0</v>
      </c>
      <c r="AJ32" s="298">
        <f>Z32/Z$60*SUM('G Summary CWIP'!$BP$62:$BU$62)</f>
        <v>0</v>
      </c>
      <c r="AK32" s="298">
        <f t="shared" si="21"/>
        <v>0</v>
      </c>
      <c r="AL32" s="298">
        <f>AB32/AB$60*'G Summary CWIP'!$CJ$62</f>
        <v>0</v>
      </c>
      <c r="AM32" s="298">
        <f>AC32/AC$60*'G Summary CWIP'!$CX$62</f>
        <v>0</v>
      </c>
      <c r="AN32" s="298">
        <f>AD32/AD$60*'G Summary CWIP'!$DL$62</f>
        <v>0</v>
      </c>
      <c r="AO32" s="299">
        <f t="shared" si="22"/>
        <v>0.81867428765797756</v>
      </c>
      <c r="AP32" s="310">
        <f t="shared" si="23"/>
        <v>24.734790974423458</v>
      </c>
      <c r="AQ32" s="311">
        <f t="shared" si="24"/>
        <v>57.794173023524223</v>
      </c>
      <c r="AR32" s="311">
        <f t="shared" si="25"/>
        <v>82.528963997947699</v>
      </c>
      <c r="AS32" s="311">
        <f t="shared" si="26"/>
        <v>0</v>
      </c>
      <c r="AT32" s="311">
        <f t="shared" si="27"/>
        <v>0</v>
      </c>
      <c r="AU32" s="311">
        <f t="shared" si="28"/>
        <v>0</v>
      </c>
      <c r="AV32" s="311">
        <f t="shared" si="29"/>
        <v>0</v>
      </c>
      <c r="AW32" s="311">
        <f t="shared" si="30"/>
        <v>0</v>
      </c>
      <c r="AX32" s="311">
        <f t="shared" si="31"/>
        <v>0</v>
      </c>
      <c r="AY32" s="318">
        <f t="shared" si="32"/>
        <v>82.528963997947699</v>
      </c>
    </row>
    <row r="33" spans="1:51" ht="14.5">
      <c r="A33" s="44" t="s">
        <v>150</v>
      </c>
      <c r="B33" s="45" t="s">
        <v>154</v>
      </c>
      <c r="C33" s="50">
        <v>0</v>
      </c>
      <c r="D33" s="65">
        <v>23</v>
      </c>
      <c r="E33" s="99" t="s">
        <v>470</v>
      </c>
      <c r="F33" s="99" t="s">
        <v>481</v>
      </c>
      <c r="G33" s="99" t="s">
        <v>148</v>
      </c>
      <c r="H33" s="99" t="s">
        <v>180</v>
      </c>
      <c r="I33" s="99" t="s">
        <v>1048</v>
      </c>
      <c r="J33" s="54">
        <v>46357</v>
      </c>
      <c r="K33" s="140">
        <v>0</v>
      </c>
      <c r="L33" s="264">
        <v>0</v>
      </c>
      <c r="M33" s="265">
        <v>0</v>
      </c>
      <c r="N33" s="265">
        <v>0</v>
      </c>
      <c r="O33" s="265">
        <v>120</v>
      </c>
      <c r="P33" s="265">
        <v>280</v>
      </c>
      <c r="Q33" s="265">
        <v>400</v>
      </c>
      <c r="R33" s="265">
        <v>0</v>
      </c>
      <c r="S33" s="265">
        <v>0</v>
      </c>
      <c r="T33" s="266">
        <v>0</v>
      </c>
      <c r="U33" s="267">
        <f t="shared" si="18"/>
        <v>400</v>
      </c>
      <c r="V33" s="327">
        <f>L33*Inflation!$F$19</f>
        <v>0</v>
      </c>
      <c r="W33" s="328">
        <f>M33*Inflation!$F$19</f>
        <v>0</v>
      </c>
      <c r="X33" s="328">
        <f>N33*Inflation!$F$19</f>
        <v>0</v>
      </c>
      <c r="Y33" s="328">
        <f>O33*Inflation!$F$19*Inflation!$F$20</f>
        <v>125.13950049950051</v>
      </c>
      <c r="Z33" s="328">
        <f>P33*Inflation!$F$19*Inflation!$F$20</f>
        <v>291.99216783216787</v>
      </c>
      <c r="AA33" s="328">
        <f>Q33*Inflation!$F$19*Inflation!$F$20</f>
        <v>417.13166833166838</v>
      </c>
      <c r="AB33" s="328">
        <f>R33*Inflation!$F$19*Inflation!$F$20*Inflation!$F$21</f>
        <v>0</v>
      </c>
      <c r="AC33" s="328">
        <f>S33*Inflation!$F$19*Inflation!$F$20*Inflation!$F$21*Inflation!$F$22</f>
        <v>0</v>
      </c>
      <c r="AD33" s="328">
        <f>T33*Inflation!$F$19*Inflation!$F$20*Inflation!$F$21*Inflation!$F$22*Inflation!$F$23</f>
        <v>0</v>
      </c>
      <c r="AE33" s="325">
        <f t="shared" si="19"/>
        <v>417.13166833166838</v>
      </c>
      <c r="AF33" s="297">
        <f>(V33/V$60)*SUM('G Summary CWIP'!$AV$62:$BA$62)</f>
        <v>0</v>
      </c>
      <c r="AG33" s="298">
        <f>W33/W$60*SUM('G Summary CWIP'!$BB$62:$BG$62)</f>
        <v>0</v>
      </c>
      <c r="AH33" s="298">
        <f t="shared" si="20"/>
        <v>0</v>
      </c>
      <c r="AI33" s="298">
        <f>Y33/Y$60*SUM('G Summary CWIP'!$BJ$62:$BO$62)</f>
        <v>1.5802223137524942</v>
      </c>
      <c r="AJ33" s="298">
        <f>Z33/Z$60*SUM('G Summary CWIP'!$BP$62:$BU$62)</f>
        <v>3.7366197596455688</v>
      </c>
      <c r="AK33" s="298">
        <f t="shared" si="21"/>
        <v>5.316842073398063</v>
      </c>
      <c r="AL33" s="298">
        <f>AB33/AB$60*'G Summary CWIP'!$CJ$62</f>
        <v>0</v>
      </c>
      <c r="AM33" s="298">
        <f>AC33/AC$60*'G Summary CWIP'!$CX$62</f>
        <v>0</v>
      </c>
      <c r="AN33" s="298">
        <f>AD33/AD$60*'G Summary CWIP'!$DL$62</f>
        <v>0</v>
      </c>
      <c r="AO33" s="299">
        <f t="shared" si="22"/>
        <v>5.316842073398063</v>
      </c>
      <c r="AP33" s="310">
        <f t="shared" si="23"/>
        <v>0</v>
      </c>
      <c r="AQ33" s="311">
        <f t="shared" si="24"/>
        <v>0</v>
      </c>
      <c r="AR33" s="311">
        <f t="shared" si="25"/>
        <v>0</v>
      </c>
      <c r="AS33" s="311">
        <f t="shared" si="26"/>
        <v>126.71972281325301</v>
      </c>
      <c r="AT33" s="311">
        <f t="shared" si="27"/>
        <v>295.72878759181344</v>
      </c>
      <c r="AU33" s="311">
        <f t="shared" si="28"/>
        <v>422.44851040506643</v>
      </c>
      <c r="AV33" s="311">
        <f t="shared" si="29"/>
        <v>0</v>
      </c>
      <c r="AW33" s="311">
        <f t="shared" si="30"/>
        <v>0</v>
      </c>
      <c r="AX33" s="311">
        <f t="shared" si="31"/>
        <v>0</v>
      </c>
      <c r="AY33" s="318">
        <f t="shared" si="32"/>
        <v>422.44851040506643</v>
      </c>
    </row>
    <row r="34" spans="1:51" ht="14.5">
      <c r="A34" s="44" t="s">
        <v>150</v>
      </c>
      <c r="B34" s="45" t="s">
        <v>154</v>
      </c>
      <c r="C34" s="50">
        <v>0</v>
      </c>
      <c r="D34" s="65">
        <v>23</v>
      </c>
      <c r="E34" s="99" t="s">
        <v>470</v>
      </c>
      <c r="F34" s="99" t="s">
        <v>482</v>
      </c>
      <c r="G34" s="99" t="s">
        <v>148</v>
      </c>
      <c r="H34" s="99" t="s">
        <v>180</v>
      </c>
      <c r="I34" s="99" t="s">
        <v>1048</v>
      </c>
      <c r="J34" s="54">
        <v>46357</v>
      </c>
      <c r="K34" s="140">
        <v>0</v>
      </c>
      <c r="L34" s="264">
        <v>0</v>
      </c>
      <c r="M34" s="265">
        <v>0</v>
      </c>
      <c r="N34" s="265">
        <v>0</v>
      </c>
      <c r="O34" s="265">
        <v>99</v>
      </c>
      <c r="P34" s="265">
        <v>230.99999999999997</v>
      </c>
      <c r="Q34" s="265">
        <v>330</v>
      </c>
      <c r="R34" s="265">
        <v>0</v>
      </c>
      <c r="S34" s="265">
        <v>0</v>
      </c>
      <c r="T34" s="266">
        <v>0</v>
      </c>
      <c r="U34" s="267">
        <f t="shared" si="18"/>
        <v>330</v>
      </c>
      <c r="V34" s="327">
        <f>L34*Inflation!$F$19</f>
        <v>0</v>
      </c>
      <c r="W34" s="328">
        <f>M34*Inflation!$F$19</f>
        <v>0</v>
      </c>
      <c r="X34" s="328">
        <f>N34*Inflation!$F$19</f>
        <v>0</v>
      </c>
      <c r="Y34" s="328">
        <f>O34*Inflation!$F$19*Inflation!$F$20</f>
        <v>103.24008791208793</v>
      </c>
      <c r="Z34" s="328">
        <f>P34*Inflation!$F$19*Inflation!$F$20</f>
        <v>240.89353846153847</v>
      </c>
      <c r="AA34" s="328">
        <f>Q34*Inflation!$F$19*Inflation!$F$20</f>
        <v>344.13362637362644</v>
      </c>
      <c r="AB34" s="328">
        <f>R34*Inflation!$F$19*Inflation!$F$20*Inflation!$F$21</f>
        <v>0</v>
      </c>
      <c r="AC34" s="328">
        <f>S34*Inflation!$F$19*Inflation!$F$20*Inflation!$F$21*Inflation!$F$22</f>
        <v>0</v>
      </c>
      <c r="AD34" s="328">
        <f>T34*Inflation!$F$19*Inflation!$F$20*Inflation!$F$21*Inflation!$F$22*Inflation!$F$23</f>
        <v>0</v>
      </c>
      <c r="AE34" s="325">
        <f t="shared" si="19"/>
        <v>344.13362637362644</v>
      </c>
      <c r="AF34" s="297">
        <f>(V34/V$60)*SUM('G Summary CWIP'!$AV$62:$BA$62)</f>
        <v>0</v>
      </c>
      <c r="AG34" s="298">
        <f>W34/W$60*SUM('G Summary CWIP'!$BB$62:$BG$62)</f>
        <v>0</v>
      </c>
      <c r="AH34" s="298">
        <f t="shared" si="20"/>
        <v>0</v>
      </c>
      <c r="AI34" s="298">
        <f>Y34/Y$60*SUM('G Summary CWIP'!$BJ$62:$BO$62)</f>
        <v>1.3036834088458078</v>
      </c>
      <c r="AJ34" s="298">
        <f>Z34/Z$60*SUM('G Summary CWIP'!$BP$62:$BU$62)</f>
        <v>3.0827113017075942</v>
      </c>
      <c r="AK34" s="298">
        <f t="shared" si="21"/>
        <v>4.386394710553402</v>
      </c>
      <c r="AL34" s="298">
        <f>AB34/AB$60*'G Summary CWIP'!$CJ$62</f>
        <v>0</v>
      </c>
      <c r="AM34" s="298">
        <f>AC34/AC$60*'G Summary CWIP'!$CX$62</f>
        <v>0</v>
      </c>
      <c r="AN34" s="298">
        <f>AD34/AD$60*'G Summary CWIP'!$DL$62</f>
        <v>0</v>
      </c>
      <c r="AO34" s="299">
        <f t="shared" si="22"/>
        <v>4.386394710553402</v>
      </c>
      <c r="AP34" s="310">
        <f t="shared" si="23"/>
        <v>0</v>
      </c>
      <c r="AQ34" s="311">
        <f t="shared" si="24"/>
        <v>0</v>
      </c>
      <c r="AR34" s="311">
        <f t="shared" si="25"/>
        <v>0</v>
      </c>
      <c r="AS34" s="311">
        <f t="shared" si="26"/>
        <v>104.54377132093374</v>
      </c>
      <c r="AT34" s="311">
        <f t="shared" si="27"/>
        <v>243.97624976324607</v>
      </c>
      <c r="AU34" s="311">
        <f t="shared" si="28"/>
        <v>348.52002108417986</v>
      </c>
      <c r="AV34" s="311">
        <f t="shared" si="29"/>
        <v>0</v>
      </c>
      <c r="AW34" s="311">
        <f t="shared" si="30"/>
        <v>0</v>
      </c>
      <c r="AX34" s="311">
        <f t="shared" si="31"/>
        <v>0</v>
      </c>
      <c r="AY34" s="318">
        <f t="shared" si="32"/>
        <v>348.52002108417986</v>
      </c>
    </row>
    <row r="35" spans="1:51" ht="14.5">
      <c r="A35" s="44" t="s">
        <v>150</v>
      </c>
      <c r="B35" s="45" t="s">
        <v>154</v>
      </c>
      <c r="C35" s="50">
        <v>0</v>
      </c>
      <c r="D35" s="65">
        <v>23</v>
      </c>
      <c r="E35" s="99" t="s">
        <v>470</v>
      </c>
      <c r="F35" s="99" t="s">
        <v>483</v>
      </c>
      <c r="G35" s="99" t="s">
        <v>148</v>
      </c>
      <c r="H35" s="99" t="s">
        <v>180</v>
      </c>
      <c r="I35" s="99" t="s">
        <v>1048</v>
      </c>
      <c r="J35" s="54">
        <v>46357</v>
      </c>
      <c r="K35" s="140">
        <v>0</v>
      </c>
      <c r="L35" s="264">
        <v>0</v>
      </c>
      <c r="M35" s="265">
        <v>0</v>
      </c>
      <c r="N35" s="265">
        <v>0</v>
      </c>
      <c r="O35" s="265">
        <v>120</v>
      </c>
      <c r="P35" s="265">
        <v>280</v>
      </c>
      <c r="Q35" s="265">
        <v>400</v>
      </c>
      <c r="R35" s="265">
        <v>0</v>
      </c>
      <c r="S35" s="265">
        <v>0</v>
      </c>
      <c r="T35" s="266">
        <v>0</v>
      </c>
      <c r="U35" s="267">
        <f t="shared" si="18"/>
        <v>400</v>
      </c>
      <c r="V35" s="327">
        <f>L35*Inflation!$F$19</f>
        <v>0</v>
      </c>
      <c r="W35" s="328">
        <f>M35*Inflation!$F$19</f>
        <v>0</v>
      </c>
      <c r="X35" s="328">
        <f>N35*Inflation!$F$19</f>
        <v>0</v>
      </c>
      <c r="Y35" s="328">
        <f>O35*Inflation!$F$19*Inflation!$F$20</f>
        <v>125.13950049950051</v>
      </c>
      <c r="Z35" s="328">
        <f>P35*Inflation!$F$19*Inflation!$F$20</f>
        <v>291.99216783216787</v>
      </c>
      <c r="AA35" s="328">
        <f>Q35*Inflation!$F$19*Inflation!$F$20</f>
        <v>417.13166833166838</v>
      </c>
      <c r="AB35" s="328">
        <f>R35*Inflation!$F$19*Inflation!$F$20*Inflation!$F$21</f>
        <v>0</v>
      </c>
      <c r="AC35" s="328">
        <f>S35*Inflation!$F$19*Inflation!$F$20*Inflation!$F$21*Inflation!$F$22</f>
        <v>0</v>
      </c>
      <c r="AD35" s="328">
        <f>T35*Inflation!$F$19*Inflation!$F$20*Inflation!$F$21*Inflation!$F$22*Inflation!$F$23</f>
        <v>0</v>
      </c>
      <c r="AE35" s="325">
        <f t="shared" si="19"/>
        <v>417.13166833166838</v>
      </c>
      <c r="AF35" s="297">
        <f>(V35/V$60)*SUM('G Summary CWIP'!$AV$62:$BA$62)</f>
        <v>0</v>
      </c>
      <c r="AG35" s="298">
        <f>W35/W$60*SUM('G Summary CWIP'!$BB$62:$BG$62)</f>
        <v>0</v>
      </c>
      <c r="AH35" s="298">
        <f t="shared" si="20"/>
        <v>0</v>
      </c>
      <c r="AI35" s="298">
        <f>Y35/Y$60*SUM('G Summary CWIP'!$BJ$62:$BO$62)</f>
        <v>1.5802223137524942</v>
      </c>
      <c r="AJ35" s="298">
        <f>Z35/Z$60*SUM('G Summary CWIP'!$BP$62:$BU$62)</f>
        <v>3.7366197596455688</v>
      </c>
      <c r="AK35" s="298">
        <f t="shared" si="21"/>
        <v>5.316842073398063</v>
      </c>
      <c r="AL35" s="298">
        <f>AB35/AB$60*'G Summary CWIP'!$CJ$62</f>
        <v>0</v>
      </c>
      <c r="AM35" s="298">
        <f>AC35/AC$60*'G Summary CWIP'!$CX$62</f>
        <v>0</v>
      </c>
      <c r="AN35" s="298">
        <f>AD35/AD$60*'G Summary CWIP'!$DL$62</f>
        <v>0</v>
      </c>
      <c r="AO35" s="299">
        <f t="shared" si="22"/>
        <v>5.316842073398063</v>
      </c>
      <c r="AP35" s="310">
        <f t="shared" si="23"/>
        <v>0</v>
      </c>
      <c r="AQ35" s="311">
        <f t="shared" si="24"/>
        <v>0</v>
      </c>
      <c r="AR35" s="311">
        <f t="shared" si="25"/>
        <v>0</v>
      </c>
      <c r="AS35" s="311">
        <f t="shared" si="26"/>
        <v>126.71972281325301</v>
      </c>
      <c r="AT35" s="311">
        <f t="shared" si="27"/>
        <v>295.72878759181344</v>
      </c>
      <c r="AU35" s="311">
        <f t="shared" si="28"/>
        <v>422.44851040506643</v>
      </c>
      <c r="AV35" s="311">
        <f t="shared" si="29"/>
        <v>0</v>
      </c>
      <c r="AW35" s="311">
        <f t="shared" si="30"/>
        <v>0</v>
      </c>
      <c r="AX35" s="311">
        <f t="shared" si="31"/>
        <v>0</v>
      </c>
      <c r="AY35" s="318">
        <f t="shared" si="32"/>
        <v>422.44851040506643</v>
      </c>
    </row>
    <row r="36" spans="1:51" ht="14.5">
      <c r="A36" s="44" t="s">
        <v>150</v>
      </c>
      <c r="B36" s="45" t="s">
        <v>154</v>
      </c>
      <c r="C36" s="50">
        <v>0</v>
      </c>
      <c r="D36" s="65">
        <v>23</v>
      </c>
      <c r="E36" s="99" t="s">
        <v>470</v>
      </c>
      <c r="F36" s="99" t="s">
        <v>484</v>
      </c>
      <c r="G36" s="99" t="s">
        <v>148</v>
      </c>
      <c r="H36" s="99" t="s">
        <v>180</v>
      </c>
      <c r="I36" s="99" t="s">
        <v>1048</v>
      </c>
      <c r="J36" s="54">
        <v>46357</v>
      </c>
      <c r="K36" s="140">
        <v>0</v>
      </c>
      <c r="L36" s="264">
        <v>0</v>
      </c>
      <c r="M36" s="265">
        <v>0</v>
      </c>
      <c r="N36" s="265">
        <v>0</v>
      </c>
      <c r="O36" s="265">
        <v>120</v>
      </c>
      <c r="P36" s="265">
        <v>280</v>
      </c>
      <c r="Q36" s="265">
        <v>400</v>
      </c>
      <c r="R36" s="265">
        <v>0</v>
      </c>
      <c r="S36" s="265">
        <v>0</v>
      </c>
      <c r="T36" s="266">
        <v>0</v>
      </c>
      <c r="U36" s="267">
        <f t="shared" si="18"/>
        <v>400</v>
      </c>
      <c r="V36" s="327">
        <f>L36*Inflation!$F$19</f>
        <v>0</v>
      </c>
      <c r="W36" s="328">
        <f>M36*Inflation!$F$19</f>
        <v>0</v>
      </c>
      <c r="X36" s="328">
        <f>N36*Inflation!$F$19</f>
        <v>0</v>
      </c>
      <c r="Y36" s="328">
        <f>O36*Inflation!$F$19*Inflation!$F$20</f>
        <v>125.13950049950051</v>
      </c>
      <c r="Z36" s="328">
        <f>P36*Inflation!$F$19*Inflation!$F$20</f>
        <v>291.99216783216787</v>
      </c>
      <c r="AA36" s="328">
        <f>Q36*Inflation!$F$19*Inflation!$F$20</f>
        <v>417.13166833166838</v>
      </c>
      <c r="AB36" s="328">
        <f>R36*Inflation!$F$19*Inflation!$F$20*Inflation!$F$21</f>
        <v>0</v>
      </c>
      <c r="AC36" s="328">
        <f>S36*Inflation!$F$19*Inflation!$F$20*Inflation!$F$21*Inflation!$F$22</f>
        <v>0</v>
      </c>
      <c r="AD36" s="328">
        <f>T36*Inflation!$F$19*Inflation!$F$20*Inflation!$F$21*Inflation!$F$22*Inflation!$F$23</f>
        <v>0</v>
      </c>
      <c r="AE36" s="325">
        <f t="shared" si="19"/>
        <v>417.13166833166838</v>
      </c>
      <c r="AF36" s="297">
        <f>(V36/V$60)*SUM('G Summary CWIP'!$AV$62:$BA$62)</f>
        <v>0</v>
      </c>
      <c r="AG36" s="298">
        <f>W36/W$60*SUM('G Summary CWIP'!$BB$62:$BG$62)</f>
        <v>0</v>
      </c>
      <c r="AH36" s="298">
        <f t="shared" si="20"/>
        <v>0</v>
      </c>
      <c r="AI36" s="298">
        <f>Y36/Y$60*SUM('G Summary CWIP'!$BJ$62:$BO$62)</f>
        <v>1.5802223137524942</v>
      </c>
      <c r="AJ36" s="298">
        <f>Z36/Z$60*SUM('G Summary CWIP'!$BP$62:$BU$62)</f>
        <v>3.7366197596455688</v>
      </c>
      <c r="AK36" s="298">
        <f t="shared" si="21"/>
        <v>5.316842073398063</v>
      </c>
      <c r="AL36" s="298">
        <f>AB36/AB$60*'G Summary CWIP'!$CJ$62</f>
        <v>0</v>
      </c>
      <c r="AM36" s="298">
        <f>AC36/AC$60*'G Summary CWIP'!$CX$62</f>
        <v>0</v>
      </c>
      <c r="AN36" s="298">
        <f>AD36/AD$60*'G Summary CWIP'!$DL$62</f>
        <v>0</v>
      </c>
      <c r="AO36" s="299">
        <f t="shared" si="22"/>
        <v>5.316842073398063</v>
      </c>
      <c r="AP36" s="310">
        <f t="shared" si="23"/>
        <v>0</v>
      </c>
      <c r="AQ36" s="311">
        <f t="shared" si="24"/>
        <v>0</v>
      </c>
      <c r="AR36" s="311">
        <f t="shared" si="25"/>
        <v>0</v>
      </c>
      <c r="AS36" s="311">
        <f t="shared" si="26"/>
        <v>126.71972281325301</v>
      </c>
      <c r="AT36" s="311">
        <f t="shared" si="27"/>
        <v>295.72878759181344</v>
      </c>
      <c r="AU36" s="311">
        <f t="shared" si="28"/>
        <v>422.44851040506643</v>
      </c>
      <c r="AV36" s="311">
        <f t="shared" si="29"/>
        <v>0</v>
      </c>
      <c r="AW36" s="311">
        <f t="shared" si="30"/>
        <v>0</v>
      </c>
      <c r="AX36" s="311">
        <f t="shared" si="31"/>
        <v>0</v>
      </c>
      <c r="AY36" s="318">
        <f t="shared" si="32"/>
        <v>422.44851040506643</v>
      </c>
    </row>
    <row r="37" spans="1:51" ht="14.5">
      <c r="A37" s="44" t="s">
        <v>150</v>
      </c>
      <c r="B37" s="45" t="s">
        <v>154</v>
      </c>
      <c r="C37" s="50">
        <v>0</v>
      </c>
      <c r="D37" s="65">
        <v>23</v>
      </c>
      <c r="E37" s="99" t="s">
        <v>470</v>
      </c>
      <c r="F37" s="99" t="s">
        <v>485</v>
      </c>
      <c r="G37" s="99" t="s">
        <v>148</v>
      </c>
      <c r="H37" s="401" t="s">
        <v>180</v>
      </c>
      <c r="I37" s="401" t="s">
        <v>1048</v>
      </c>
      <c r="J37" s="54">
        <v>46357</v>
      </c>
      <c r="K37" s="140">
        <v>0</v>
      </c>
      <c r="L37" s="264">
        <v>0</v>
      </c>
      <c r="M37" s="265">
        <v>0</v>
      </c>
      <c r="N37" s="265">
        <v>0</v>
      </c>
      <c r="O37" s="265">
        <v>24</v>
      </c>
      <c r="P37" s="265">
        <v>56</v>
      </c>
      <c r="Q37" s="265">
        <v>80</v>
      </c>
      <c r="R37" s="265">
        <v>0</v>
      </c>
      <c r="S37" s="265">
        <v>0</v>
      </c>
      <c r="T37" s="266">
        <v>0</v>
      </c>
      <c r="U37" s="267">
        <f t="shared" si="18"/>
        <v>80</v>
      </c>
      <c r="V37" s="327">
        <f>L37*Inflation!$F$19</f>
        <v>0</v>
      </c>
      <c r="W37" s="328">
        <f>M37*Inflation!$F$19</f>
        <v>0</v>
      </c>
      <c r="X37" s="328">
        <f>N37*Inflation!$F$19</f>
        <v>0</v>
      </c>
      <c r="Y37" s="328">
        <f>O37*Inflation!$F$19*Inflation!$F$20</f>
        <v>25.027900099900105</v>
      </c>
      <c r="Z37" s="328">
        <f>P37*Inflation!$F$19*Inflation!$F$20</f>
        <v>58.398433566433567</v>
      </c>
      <c r="AA37" s="328">
        <f>Q37*Inflation!$F$19*Inflation!$F$20</f>
        <v>83.42633366633369</v>
      </c>
      <c r="AB37" s="328">
        <f>R37*Inflation!$F$19*Inflation!$F$20*Inflation!$F$21</f>
        <v>0</v>
      </c>
      <c r="AC37" s="328">
        <f>S37*Inflation!$F$19*Inflation!$F$20*Inflation!$F$21*Inflation!$F$22</f>
        <v>0</v>
      </c>
      <c r="AD37" s="328">
        <f>T37*Inflation!$F$19*Inflation!$F$20*Inflation!$F$21*Inflation!$F$22*Inflation!$F$23</f>
        <v>0</v>
      </c>
      <c r="AE37" s="325">
        <f t="shared" si="19"/>
        <v>83.42633366633369</v>
      </c>
      <c r="AF37" s="297">
        <f>(V37/V$60)*SUM('G Summary CWIP'!$AV$62:$BA$62)</f>
        <v>0</v>
      </c>
      <c r="AG37" s="298">
        <f>W37/W$60*SUM('G Summary CWIP'!$BB$62:$BG$62)</f>
        <v>0</v>
      </c>
      <c r="AH37" s="298">
        <f t="shared" si="20"/>
        <v>0</v>
      </c>
      <c r="AI37" s="298">
        <f>Y37/Y$60*SUM('G Summary CWIP'!$BJ$62:$BO$62)</f>
        <v>0.31604446275049886</v>
      </c>
      <c r="AJ37" s="298">
        <f>Z37/Z$60*SUM('G Summary CWIP'!$BP$62:$BU$62)</f>
        <v>0.74732395192911372</v>
      </c>
      <c r="AK37" s="298">
        <f t="shared" si="21"/>
        <v>1.0633684146796125</v>
      </c>
      <c r="AL37" s="298">
        <f>AB37/AB$60*'G Summary CWIP'!$CJ$62</f>
        <v>0</v>
      </c>
      <c r="AM37" s="298">
        <f>AC37/AC$60*'G Summary CWIP'!$CX$62</f>
        <v>0</v>
      </c>
      <c r="AN37" s="298">
        <f>AD37/AD$60*'G Summary CWIP'!$DL$62</f>
        <v>0</v>
      </c>
      <c r="AO37" s="299">
        <f t="shared" si="22"/>
        <v>1.0633684146796125</v>
      </c>
      <c r="AP37" s="310">
        <f t="shared" si="23"/>
        <v>0</v>
      </c>
      <c r="AQ37" s="311">
        <f t="shared" si="24"/>
        <v>0</v>
      </c>
      <c r="AR37" s="311">
        <f t="shared" si="25"/>
        <v>0</v>
      </c>
      <c r="AS37" s="311">
        <f t="shared" si="26"/>
        <v>25.343944562650602</v>
      </c>
      <c r="AT37" s="311">
        <f t="shared" si="27"/>
        <v>59.145757518362679</v>
      </c>
      <c r="AU37" s="311">
        <f t="shared" si="28"/>
        <v>84.489702081013306</v>
      </c>
      <c r="AV37" s="311">
        <f t="shared" si="29"/>
        <v>0</v>
      </c>
      <c r="AW37" s="311">
        <f t="shared" si="30"/>
        <v>0</v>
      </c>
      <c r="AX37" s="311">
        <f t="shared" si="31"/>
        <v>0</v>
      </c>
      <c r="AY37" s="318">
        <f t="shared" si="32"/>
        <v>84.489702081013306</v>
      </c>
    </row>
    <row r="38" spans="1:51" ht="14.5">
      <c r="A38" s="44" t="s">
        <v>150</v>
      </c>
      <c r="B38" s="45" t="s">
        <v>150</v>
      </c>
      <c r="C38" s="50">
        <v>1180</v>
      </c>
      <c r="D38" s="65">
        <v>23</v>
      </c>
      <c r="E38" s="99" t="s">
        <v>470</v>
      </c>
      <c r="F38" s="99" t="s">
        <v>486</v>
      </c>
      <c r="G38" s="99" t="s">
        <v>148</v>
      </c>
      <c r="H38" s="99" t="s">
        <v>180</v>
      </c>
      <c r="I38" s="99" t="s">
        <v>1048</v>
      </c>
      <c r="J38" s="54">
        <v>46357</v>
      </c>
      <c r="K38" s="140">
        <v>0</v>
      </c>
      <c r="L38" s="264">
        <v>0</v>
      </c>
      <c r="M38" s="265">
        <v>0</v>
      </c>
      <c r="N38" s="265">
        <v>0</v>
      </c>
      <c r="O38" s="265">
        <v>354</v>
      </c>
      <c r="P38" s="265">
        <v>826</v>
      </c>
      <c r="Q38" s="265">
        <v>1180</v>
      </c>
      <c r="R38" s="265">
        <v>0</v>
      </c>
      <c r="S38" s="265">
        <v>0</v>
      </c>
      <c r="T38" s="266">
        <v>0</v>
      </c>
      <c r="U38" s="267">
        <f t="shared" si="18"/>
        <v>1180</v>
      </c>
      <c r="V38" s="327">
        <f>L38*Inflation!$F$19</f>
        <v>0</v>
      </c>
      <c r="W38" s="328">
        <f>M38*Inflation!$F$19</f>
        <v>0</v>
      </c>
      <c r="X38" s="328">
        <f>N38*Inflation!$F$19</f>
        <v>0</v>
      </c>
      <c r="Y38" s="328">
        <f>O38*Inflation!$F$19*Inflation!$F$20</f>
        <v>369.16152647352652</v>
      </c>
      <c r="Z38" s="328">
        <f>P38*Inflation!$F$19*Inflation!$F$20</f>
        <v>861.3768951048952</v>
      </c>
      <c r="AA38" s="328">
        <f>Q38*Inflation!$F$19*Inflation!$F$20</f>
        <v>1230.5384215784218</v>
      </c>
      <c r="AB38" s="328">
        <f>R38*Inflation!$F$19*Inflation!$F$20*Inflation!$F$21</f>
        <v>0</v>
      </c>
      <c r="AC38" s="328">
        <f>S38*Inflation!$F$19*Inflation!$F$20*Inflation!$F$21*Inflation!$F$22</f>
        <v>0</v>
      </c>
      <c r="AD38" s="328">
        <f>T38*Inflation!$F$19*Inflation!$F$20*Inflation!$F$21*Inflation!$F$22*Inflation!$F$23</f>
        <v>0</v>
      </c>
      <c r="AE38" s="325">
        <f t="shared" si="19"/>
        <v>1230.5384215784218</v>
      </c>
      <c r="AF38" s="297">
        <f>(V38/V$60)*SUM('G Summary CWIP'!$AV$62:$BA$62)</f>
        <v>0</v>
      </c>
      <c r="AG38" s="298">
        <f>W38/W$60*SUM('G Summary CWIP'!$BB$62:$BG$62)</f>
        <v>0</v>
      </c>
      <c r="AH38" s="298">
        <f t="shared" si="20"/>
        <v>0</v>
      </c>
      <c r="AI38" s="298">
        <f>Y38/Y$60*SUM('G Summary CWIP'!$BJ$62:$BO$62)</f>
        <v>4.6616558255698584</v>
      </c>
      <c r="AJ38" s="298">
        <f>Z38/Z$60*SUM('G Summary CWIP'!$BP$62:$BU$62)</f>
        <v>11.023028290954429</v>
      </c>
      <c r="AK38" s="298">
        <f t="shared" si="21"/>
        <v>15.684684116524288</v>
      </c>
      <c r="AL38" s="298">
        <f>AB38/AB$60*'G Summary CWIP'!$CJ$62</f>
        <v>0</v>
      </c>
      <c r="AM38" s="298">
        <f>AC38/AC$60*'G Summary CWIP'!$CX$62</f>
        <v>0</v>
      </c>
      <c r="AN38" s="298">
        <f>AD38/AD$60*'G Summary CWIP'!$DL$62</f>
        <v>0</v>
      </c>
      <c r="AO38" s="299">
        <f t="shared" si="22"/>
        <v>15.684684116524288</v>
      </c>
      <c r="AP38" s="310">
        <f t="shared" si="23"/>
        <v>0</v>
      </c>
      <c r="AQ38" s="311">
        <f t="shared" si="24"/>
        <v>0</v>
      </c>
      <c r="AR38" s="311">
        <f t="shared" si="25"/>
        <v>0</v>
      </c>
      <c r="AS38" s="311">
        <f t="shared" si="26"/>
        <v>373.8231822990964</v>
      </c>
      <c r="AT38" s="311">
        <f t="shared" si="27"/>
        <v>872.39992339584967</v>
      </c>
      <c r="AU38" s="311">
        <f t="shared" si="28"/>
        <v>1246.2231056949461</v>
      </c>
      <c r="AV38" s="311">
        <f t="shared" si="29"/>
        <v>0</v>
      </c>
      <c r="AW38" s="311">
        <f t="shared" si="30"/>
        <v>0</v>
      </c>
      <c r="AX38" s="311">
        <f t="shared" si="31"/>
        <v>0</v>
      </c>
      <c r="AY38" s="318">
        <f t="shared" si="32"/>
        <v>1246.2231056949461</v>
      </c>
    </row>
    <row r="39" spans="1:51" ht="14.5">
      <c r="A39" s="44" t="s">
        <v>150</v>
      </c>
      <c r="B39" s="45" t="s">
        <v>154</v>
      </c>
      <c r="C39" s="50">
        <v>0</v>
      </c>
      <c r="D39" s="65">
        <v>23</v>
      </c>
      <c r="E39" s="99" t="s">
        <v>470</v>
      </c>
      <c r="F39" s="99" t="s">
        <v>487</v>
      </c>
      <c r="G39" s="99" t="s">
        <v>148</v>
      </c>
      <c r="H39" s="99" t="s">
        <v>180</v>
      </c>
      <c r="I39" s="99" t="s">
        <v>1048</v>
      </c>
      <c r="J39" s="54">
        <v>46357</v>
      </c>
      <c r="K39" s="140">
        <v>0</v>
      </c>
      <c r="L39" s="264">
        <v>0</v>
      </c>
      <c r="M39" s="265">
        <v>0</v>
      </c>
      <c r="N39" s="265">
        <v>0</v>
      </c>
      <c r="O39" s="265">
        <v>99</v>
      </c>
      <c r="P39" s="265">
        <v>230.99999999999997</v>
      </c>
      <c r="Q39" s="265">
        <v>330</v>
      </c>
      <c r="R39" s="265">
        <v>0</v>
      </c>
      <c r="S39" s="265">
        <v>0</v>
      </c>
      <c r="T39" s="266">
        <v>0</v>
      </c>
      <c r="U39" s="267">
        <f t="shared" si="18"/>
        <v>330</v>
      </c>
      <c r="V39" s="327">
        <f>L39*Inflation!$F$19</f>
        <v>0</v>
      </c>
      <c r="W39" s="328">
        <f>M39*Inflation!$F$19</f>
        <v>0</v>
      </c>
      <c r="X39" s="328">
        <f>N39*Inflation!$F$19</f>
        <v>0</v>
      </c>
      <c r="Y39" s="328">
        <f>O39*Inflation!$F$19*Inflation!$F$20</f>
        <v>103.24008791208793</v>
      </c>
      <c r="Z39" s="328">
        <f>P39*Inflation!$F$19*Inflation!$F$20</f>
        <v>240.89353846153847</v>
      </c>
      <c r="AA39" s="328">
        <f>Q39*Inflation!$F$19*Inflation!$F$20</f>
        <v>344.13362637362644</v>
      </c>
      <c r="AB39" s="328">
        <f>R39*Inflation!$F$19*Inflation!$F$20*Inflation!$F$21</f>
        <v>0</v>
      </c>
      <c r="AC39" s="328">
        <f>S39*Inflation!$F$19*Inflation!$F$20*Inflation!$F$21*Inflation!$F$22</f>
        <v>0</v>
      </c>
      <c r="AD39" s="328">
        <f>T39*Inflation!$F$19*Inflation!$F$20*Inflation!$F$21*Inflation!$F$22*Inflation!$F$23</f>
        <v>0</v>
      </c>
      <c r="AE39" s="325">
        <f t="shared" si="19"/>
        <v>344.13362637362644</v>
      </c>
      <c r="AF39" s="297">
        <f>(V39/V$60)*SUM('G Summary CWIP'!$AV$62:$BA$62)</f>
        <v>0</v>
      </c>
      <c r="AG39" s="298">
        <f>W39/W$60*SUM('G Summary CWIP'!$BB$62:$BG$62)</f>
        <v>0</v>
      </c>
      <c r="AH39" s="298">
        <f t="shared" si="20"/>
        <v>0</v>
      </c>
      <c r="AI39" s="298">
        <f>Y39/Y$60*SUM('G Summary CWIP'!$BJ$62:$BO$62)</f>
        <v>1.3036834088458078</v>
      </c>
      <c r="AJ39" s="298">
        <f>Z39/Z$60*SUM('G Summary CWIP'!$BP$62:$BU$62)</f>
        <v>3.0827113017075942</v>
      </c>
      <c r="AK39" s="298">
        <f t="shared" si="21"/>
        <v>4.386394710553402</v>
      </c>
      <c r="AL39" s="298">
        <f>AB39/AB$60*'G Summary CWIP'!$CJ$62</f>
        <v>0</v>
      </c>
      <c r="AM39" s="298">
        <f>AC39/AC$60*'G Summary CWIP'!$CX$62</f>
        <v>0</v>
      </c>
      <c r="AN39" s="298">
        <f>AD39/AD$60*'G Summary CWIP'!$DL$62</f>
        <v>0</v>
      </c>
      <c r="AO39" s="299">
        <f t="shared" si="22"/>
        <v>4.386394710553402</v>
      </c>
      <c r="AP39" s="310">
        <f t="shared" si="23"/>
        <v>0</v>
      </c>
      <c r="AQ39" s="311">
        <f t="shared" si="24"/>
        <v>0</v>
      </c>
      <c r="AR39" s="311">
        <f t="shared" si="25"/>
        <v>0</v>
      </c>
      <c r="AS39" s="311">
        <f t="shared" si="26"/>
        <v>104.54377132093374</v>
      </c>
      <c r="AT39" s="311">
        <f t="shared" si="27"/>
        <v>243.97624976324607</v>
      </c>
      <c r="AU39" s="311">
        <f t="shared" si="28"/>
        <v>348.52002108417986</v>
      </c>
      <c r="AV39" s="311">
        <f t="shared" si="29"/>
        <v>0</v>
      </c>
      <c r="AW39" s="311">
        <f t="shared" si="30"/>
        <v>0</v>
      </c>
      <c r="AX39" s="311">
        <f t="shared" si="31"/>
        <v>0</v>
      </c>
      <c r="AY39" s="318">
        <f t="shared" si="32"/>
        <v>348.52002108417986</v>
      </c>
    </row>
    <row r="40" spans="1:51" ht="14.5">
      <c r="A40" s="44" t="s">
        <v>150</v>
      </c>
      <c r="B40" s="45" t="s">
        <v>154</v>
      </c>
      <c r="C40" s="50">
        <v>0</v>
      </c>
      <c r="D40" s="65">
        <v>23</v>
      </c>
      <c r="E40" s="99" t="s">
        <v>470</v>
      </c>
      <c r="F40" s="99" t="s">
        <v>488</v>
      </c>
      <c r="G40" s="99" t="s">
        <v>148</v>
      </c>
      <c r="H40" s="99" t="s">
        <v>180</v>
      </c>
      <c r="I40" s="99" t="s">
        <v>1048</v>
      </c>
      <c r="J40" s="54">
        <v>46722</v>
      </c>
      <c r="K40" s="140">
        <v>0</v>
      </c>
      <c r="L40" s="264">
        <v>0</v>
      </c>
      <c r="M40" s="265">
        <v>0</v>
      </c>
      <c r="N40" s="265">
        <v>0</v>
      </c>
      <c r="O40" s="265">
        <v>0</v>
      </c>
      <c r="P40" s="265">
        <v>0</v>
      </c>
      <c r="Q40" s="265">
        <v>0</v>
      </c>
      <c r="R40" s="265">
        <v>400</v>
      </c>
      <c r="S40" s="265">
        <v>0</v>
      </c>
      <c r="T40" s="266">
        <v>0</v>
      </c>
      <c r="U40" s="267">
        <f t="shared" si="18"/>
        <v>400</v>
      </c>
      <c r="V40" s="327">
        <f>L40*Inflation!$F$19</f>
        <v>0</v>
      </c>
      <c r="W40" s="328">
        <f>M40*Inflation!$F$19</f>
        <v>0</v>
      </c>
      <c r="X40" s="328">
        <f>N40*Inflation!$F$19</f>
        <v>0</v>
      </c>
      <c r="Y40" s="328">
        <f>O40*Inflation!$F$19*Inflation!$F$20</f>
        <v>0</v>
      </c>
      <c r="Z40" s="328">
        <f>P40*Inflation!$F$19*Inflation!$F$20</f>
        <v>0</v>
      </c>
      <c r="AA40" s="328">
        <f>Q40*Inflation!$F$19*Inflation!$F$20</f>
        <v>0</v>
      </c>
      <c r="AB40" s="328">
        <f>R40*Inflation!$F$19*Inflation!$F$20*Inflation!$F$21</f>
        <v>425.05654345654347</v>
      </c>
      <c r="AC40" s="328">
        <f>S40*Inflation!$F$19*Inflation!$F$20*Inflation!$F$21*Inflation!$F$22</f>
        <v>0</v>
      </c>
      <c r="AD40" s="328">
        <f>T40*Inflation!$F$19*Inflation!$F$20*Inflation!$F$21*Inflation!$F$22*Inflation!$F$23</f>
        <v>0</v>
      </c>
      <c r="AE40" s="325">
        <f t="shared" si="19"/>
        <v>425.05654345654347</v>
      </c>
      <c r="AF40" s="297">
        <f>(V40/V$60)*SUM('G Summary CWIP'!$AV$62:$BA$62)</f>
        <v>0</v>
      </c>
      <c r="AG40" s="298">
        <f>W40/W$60*SUM('G Summary CWIP'!$BB$62:$BG$62)</f>
        <v>0</v>
      </c>
      <c r="AH40" s="298">
        <f t="shared" si="20"/>
        <v>0</v>
      </c>
      <c r="AI40" s="298">
        <f>Y40/Y$60*SUM('G Summary CWIP'!$BJ$62:$BO$62)</f>
        <v>0</v>
      </c>
      <c r="AJ40" s="298">
        <f>Z40/Z$60*SUM('G Summary CWIP'!$BP$62:$BU$62)</f>
        <v>0</v>
      </c>
      <c r="AK40" s="298">
        <f t="shared" si="21"/>
        <v>0</v>
      </c>
      <c r="AL40" s="298">
        <f>AB40/AB$60*'G Summary CWIP'!$CJ$62</f>
        <v>9.3967677245537544</v>
      </c>
      <c r="AM40" s="298">
        <f>AC40/AC$60*'G Summary CWIP'!$CX$62</f>
        <v>0</v>
      </c>
      <c r="AN40" s="298">
        <f>AD40/AD$60*'G Summary CWIP'!$DL$62</f>
        <v>0</v>
      </c>
      <c r="AO40" s="299">
        <f t="shared" si="22"/>
        <v>9.3967677245537544</v>
      </c>
      <c r="AP40" s="310">
        <f t="shared" si="23"/>
        <v>0</v>
      </c>
      <c r="AQ40" s="311">
        <f t="shared" si="24"/>
        <v>0</v>
      </c>
      <c r="AR40" s="311">
        <f t="shared" si="25"/>
        <v>0</v>
      </c>
      <c r="AS40" s="311">
        <f t="shared" si="26"/>
        <v>0</v>
      </c>
      <c r="AT40" s="311">
        <f t="shared" si="27"/>
        <v>0</v>
      </c>
      <c r="AU40" s="311">
        <f t="shared" si="28"/>
        <v>0</v>
      </c>
      <c r="AV40" s="311">
        <f t="shared" si="29"/>
        <v>434.45331118109721</v>
      </c>
      <c r="AW40" s="311">
        <f t="shared" si="30"/>
        <v>0</v>
      </c>
      <c r="AX40" s="311">
        <f t="shared" si="31"/>
        <v>0</v>
      </c>
      <c r="AY40" s="318">
        <f t="shared" si="32"/>
        <v>434.45331118109721</v>
      </c>
    </row>
    <row r="41" spans="1:51" ht="14.5">
      <c r="A41" s="44" t="s">
        <v>150</v>
      </c>
      <c r="B41" s="45" t="s">
        <v>154</v>
      </c>
      <c r="C41" s="50">
        <v>0</v>
      </c>
      <c r="D41" s="65">
        <v>23</v>
      </c>
      <c r="E41" s="99" t="s">
        <v>470</v>
      </c>
      <c r="F41" s="99" t="s">
        <v>489</v>
      </c>
      <c r="G41" s="99" t="s">
        <v>148</v>
      </c>
      <c r="H41" s="99" t="s">
        <v>180</v>
      </c>
      <c r="I41" s="99" t="s">
        <v>1048</v>
      </c>
      <c r="J41" s="54">
        <v>46722</v>
      </c>
      <c r="K41" s="140">
        <v>0</v>
      </c>
      <c r="L41" s="264">
        <v>0</v>
      </c>
      <c r="M41" s="265">
        <v>0</v>
      </c>
      <c r="N41" s="265">
        <v>0</v>
      </c>
      <c r="O41" s="265">
        <v>0</v>
      </c>
      <c r="P41" s="265">
        <v>0</v>
      </c>
      <c r="Q41" s="265">
        <v>0</v>
      </c>
      <c r="R41" s="265">
        <v>400</v>
      </c>
      <c r="S41" s="265">
        <v>0</v>
      </c>
      <c r="T41" s="266">
        <v>0</v>
      </c>
      <c r="U41" s="267">
        <f t="shared" si="18"/>
        <v>400</v>
      </c>
      <c r="V41" s="327">
        <f>L41*Inflation!$F$19</f>
        <v>0</v>
      </c>
      <c r="W41" s="328">
        <f>M41*Inflation!$F$19</f>
        <v>0</v>
      </c>
      <c r="X41" s="328">
        <f>N41*Inflation!$F$19</f>
        <v>0</v>
      </c>
      <c r="Y41" s="328">
        <f>O41*Inflation!$F$19*Inflation!$F$20</f>
        <v>0</v>
      </c>
      <c r="Z41" s="328">
        <f>P41*Inflation!$F$19*Inflation!$F$20</f>
        <v>0</v>
      </c>
      <c r="AA41" s="328">
        <f>Q41*Inflation!$F$19*Inflation!$F$20</f>
        <v>0</v>
      </c>
      <c r="AB41" s="328">
        <f>R41*Inflation!$F$19*Inflation!$F$20*Inflation!$F$21</f>
        <v>425.05654345654347</v>
      </c>
      <c r="AC41" s="328">
        <f>S41*Inflation!$F$19*Inflation!$F$20*Inflation!$F$21*Inflation!$F$22</f>
        <v>0</v>
      </c>
      <c r="AD41" s="328">
        <f>T41*Inflation!$F$19*Inflation!$F$20*Inflation!$F$21*Inflation!$F$22*Inflation!$F$23</f>
        <v>0</v>
      </c>
      <c r="AE41" s="325">
        <f t="shared" si="19"/>
        <v>425.05654345654347</v>
      </c>
      <c r="AF41" s="297">
        <f>(V41/V$60)*SUM('G Summary CWIP'!$AV$62:$BA$62)</f>
        <v>0</v>
      </c>
      <c r="AG41" s="298">
        <f>W41/W$60*SUM('G Summary CWIP'!$BB$62:$BG$62)</f>
        <v>0</v>
      </c>
      <c r="AH41" s="298">
        <f t="shared" si="20"/>
        <v>0</v>
      </c>
      <c r="AI41" s="298">
        <f>Y41/Y$60*SUM('G Summary CWIP'!$BJ$62:$BO$62)</f>
        <v>0</v>
      </c>
      <c r="AJ41" s="298">
        <f>Z41/Z$60*SUM('G Summary CWIP'!$BP$62:$BU$62)</f>
        <v>0</v>
      </c>
      <c r="AK41" s="298">
        <f t="shared" si="21"/>
        <v>0</v>
      </c>
      <c r="AL41" s="298">
        <f>AB41/AB$60*'G Summary CWIP'!$CJ$62</f>
        <v>9.3967677245537544</v>
      </c>
      <c r="AM41" s="298">
        <f>AC41/AC$60*'G Summary CWIP'!$CX$62</f>
        <v>0</v>
      </c>
      <c r="AN41" s="298">
        <f>AD41/AD$60*'G Summary CWIP'!$DL$62</f>
        <v>0</v>
      </c>
      <c r="AO41" s="299">
        <f t="shared" si="22"/>
        <v>9.3967677245537544</v>
      </c>
      <c r="AP41" s="310">
        <f t="shared" si="23"/>
        <v>0</v>
      </c>
      <c r="AQ41" s="311">
        <f t="shared" si="24"/>
        <v>0</v>
      </c>
      <c r="AR41" s="311">
        <f t="shared" si="25"/>
        <v>0</v>
      </c>
      <c r="AS41" s="311">
        <f t="shared" si="26"/>
        <v>0</v>
      </c>
      <c r="AT41" s="311">
        <f t="shared" si="27"/>
        <v>0</v>
      </c>
      <c r="AU41" s="311">
        <f t="shared" si="28"/>
        <v>0</v>
      </c>
      <c r="AV41" s="311">
        <f t="shared" si="29"/>
        <v>434.45331118109721</v>
      </c>
      <c r="AW41" s="311">
        <f t="shared" si="30"/>
        <v>0</v>
      </c>
      <c r="AX41" s="311">
        <f t="shared" si="31"/>
        <v>0</v>
      </c>
      <c r="AY41" s="318">
        <f t="shared" si="32"/>
        <v>434.45331118109721</v>
      </c>
    </row>
    <row r="42" spans="1:51" ht="14.5">
      <c r="A42" s="44" t="s">
        <v>150</v>
      </c>
      <c r="B42" s="45" t="s">
        <v>154</v>
      </c>
      <c r="C42" s="50">
        <v>0</v>
      </c>
      <c r="D42" s="65">
        <v>23</v>
      </c>
      <c r="E42" s="99" t="s">
        <v>470</v>
      </c>
      <c r="F42" s="99" t="s">
        <v>490</v>
      </c>
      <c r="G42" s="99" t="s">
        <v>148</v>
      </c>
      <c r="H42" s="401" t="s">
        <v>180</v>
      </c>
      <c r="I42" s="401" t="s">
        <v>1048</v>
      </c>
      <c r="J42" s="54">
        <v>46722</v>
      </c>
      <c r="K42" s="140">
        <v>0</v>
      </c>
      <c r="L42" s="264">
        <v>0</v>
      </c>
      <c r="M42" s="265">
        <v>0</v>
      </c>
      <c r="N42" s="265">
        <v>0</v>
      </c>
      <c r="O42" s="265">
        <v>0</v>
      </c>
      <c r="P42" s="265">
        <v>0</v>
      </c>
      <c r="Q42" s="265">
        <v>0</v>
      </c>
      <c r="R42" s="265">
        <v>400</v>
      </c>
      <c r="S42" s="265">
        <v>0</v>
      </c>
      <c r="T42" s="266">
        <v>0</v>
      </c>
      <c r="U42" s="267">
        <f t="shared" si="18"/>
        <v>400</v>
      </c>
      <c r="V42" s="327">
        <f>L42*Inflation!$F$19</f>
        <v>0</v>
      </c>
      <c r="W42" s="328">
        <f>M42*Inflation!$F$19</f>
        <v>0</v>
      </c>
      <c r="X42" s="328">
        <f>N42*Inflation!$F$19</f>
        <v>0</v>
      </c>
      <c r="Y42" s="328">
        <f>O42*Inflation!$F$19*Inflation!$F$20</f>
        <v>0</v>
      </c>
      <c r="Z42" s="328">
        <f>P42*Inflation!$F$19*Inflation!$F$20</f>
        <v>0</v>
      </c>
      <c r="AA42" s="328">
        <f>Q42*Inflation!$F$19*Inflation!$F$20</f>
        <v>0</v>
      </c>
      <c r="AB42" s="328">
        <f>R42*Inflation!$F$19*Inflation!$F$20*Inflation!$F$21</f>
        <v>425.05654345654347</v>
      </c>
      <c r="AC42" s="328">
        <f>S42*Inflation!$F$19*Inflation!$F$20*Inflation!$F$21*Inflation!$F$22</f>
        <v>0</v>
      </c>
      <c r="AD42" s="328">
        <f>T42*Inflation!$F$19*Inflation!$F$20*Inflation!$F$21*Inflation!$F$22*Inflation!$F$23</f>
        <v>0</v>
      </c>
      <c r="AE42" s="325">
        <f t="shared" si="19"/>
        <v>425.05654345654347</v>
      </c>
      <c r="AF42" s="297">
        <f>(V42/V$60)*SUM('G Summary CWIP'!$AV$62:$BA$62)</f>
        <v>0</v>
      </c>
      <c r="AG42" s="298">
        <f>W42/W$60*SUM('G Summary CWIP'!$BB$62:$BG$62)</f>
        <v>0</v>
      </c>
      <c r="AH42" s="298">
        <f t="shared" si="20"/>
        <v>0</v>
      </c>
      <c r="AI42" s="298">
        <f>Y42/Y$60*SUM('G Summary CWIP'!$BJ$62:$BO$62)</f>
        <v>0</v>
      </c>
      <c r="AJ42" s="298">
        <f>Z42/Z$60*SUM('G Summary CWIP'!$BP$62:$BU$62)</f>
        <v>0</v>
      </c>
      <c r="AK42" s="298">
        <f t="shared" si="21"/>
        <v>0</v>
      </c>
      <c r="AL42" s="298">
        <f>AB42/AB$60*'G Summary CWIP'!$CJ$62</f>
        <v>9.3967677245537544</v>
      </c>
      <c r="AM42" s="298">
        <f>AC42/AC$60*'G Summary CWIP'!$CX$62</f>
        <v>0</v>
      </c>
      <c r="AN42" s="298">
        <f>AD42/AD$60*'G Summary CWIP'!$DL$62</f>
        <v>0</v>
      </c>
      <c r="AO42" s="299">
        <f t="shared" si="22"/>
        <v>9.3967677245537544</v>
      </c>
      <c r="AP42" s="310">
        <f t="shared" si="23"/>
        <v>0</v>
      </c>
      <c r="AQ42" s="311">
        <f t="shared" si="24"/>
        <v>0</v>
      </c>
      <c r="AR42" s="311">
        <f t="shared" si="25"/>
        <v>0</v>
      </c>
      <c r="AS42" s="311">
        <f t="shared" si="26"/>
        <v>0</v>
      </c>
      <c r="AT42" s="311">
        <f t="shared" si="27"/>
        <v>0</v>
      </c>
      <c r="AU42" s="311">
        <f t="shared" si="28"/>
        <v>0</v>
      </c>
      <c r="AV42" s="311">
        <f t="shared" si="29"/>
        <v>434.45331118109721</v>
      </c>
      <c r="AW42" s="311">
        <f t="shared" si="30"/>
        <v>0</v>
      </c>
      <c r="AX42" s="311">
        <f t="shared" si="31"/>
        <v>0</v>
      </c>
      <c r="AY42" s="318">
        <f t="shared" si="32"/>
        <v>434.45331118109721</v>
      </c>
    </row>
    <row r="43" spans="1:51" ht="14.5">
      <c r="A43" s="44" t="s">
        <v>150</v>
      </c>
      <c r="B43" s="45" t="s">
        <v>154</v>
      </c>
      <c r="C43" s="50">
        <v>0</v>
      </c>
      <c r="D43" s="65">
        <v>23</v>
      </c>
      <c r="E43" s="99" t="s">
        <v>470</v>
      </c>
      <c r="F43" s="99" t="s">
        <v>491</v>
      </c>
      <c r="G43" s="99" t="s">
        <v>148</v>
      </c>
      <c r="H43" s="99" t="s">
        <v>180</v>
      </c>
      <c r="I43" s="99" t="s">
        <v>1048</v>
      </c>
      <c r="J43" s="54">
        <v>46722</v>
      </c>
      <c r="K43" s="140">
        <v>0</v>
      </c>
      <c r="L43" s="264">
        <v>0</v>
      </c>
      <c r="M43" s="265">
        <v>0</v>
      </c>
      <c r="N43" s="265">
        <v>0</v>
      </c>
      <c r="O43" s="265">
        <v>0</v>
      </c>
      <c r="P43" s="265">
        <v>0</v>
      </c>
      <c r="Q43" s="265">
        <v>0</v>
      </c>
      <c r="R43" s="265">
        <v>330</v>
      </c>
      <c r="S43" s="265">
        <v>0</v>
      </c>
      <c r="T43" s="266">
        <v>0</v>
      </c>
      <c r="U43" s="267">
        <f t="shared" si="18"/>
        <v>330</v>
      </c>
      <c r="V43" s="327">
        <f>L43*Inflation!$F$19</f>
        <v>0</v>
      </c>
      <c r="W43" s="328">
        <f>M43*Inflation!$F$19</f>
        <v>0</v>
      </c>
      <c r="X43" s="328">
        <f>N43*Inflation!$F$19</f>
        <v>0</v>
      </c>
      <c r="Y43" s="328">
        <f>O43*Inflation!$F$19*Inflation!$F$20</f>
        <v>0</v>
      </c>
      <c r="Z43" s="328">
        <f>P43*Inflation!$F$19*Inflation!$F$20</f>
        <v>0</v>
      </c>
      <c r="AA43" s="328">
        <f>Q43*Inflation!$F$19*Inflation!$F$20</f>
        <v>0</v>
      </c>
      <c r="AB43" s="328">
        <f>R43*Inflation!$F$19*Inflation!$F$20*Inflation!$F$21</f>
        <v>350.6716483516484</v>
      </c>
      <c r="AC43" s="328">
        <f>S43*Inflation!$F$19*Inflation!$F$20*Inflation!$F$21*Inflation!$F$22</f>
        <v>0</v>
      </c>
      <c r="AD43" s="328">
        <f>T43*Inflation!$F$19*Inflation!$F$20*Inflation!$F$21*Inflation!$F$22*Inflation!$F$23</f>
        <v>0</v>
      </c>
      <c r="AE43" s="325">
        <f t="shared" si="19"/>
        <v>350.6716483516484</v>
      </c>
      <c r="AF43" s="297">
        <f>(V43/V$60)*SUM('G Summary CWIP'!$AV$62:$BA$62)</f>
        <v>0</v>
      </c>
      <c r="AG43" s="298">
        <f>W43/W$60*SUM('G Summary CWIP'!$BB$62:$BG$62)</f>
        <v>0</v>
      </c>
      <c r="AH43" s="298">
        <f t="shared" si="20"/>
        <v>0</v>
      </c>
      <c r="AI43" s="298">
        <f>Y43/Y$60*SUM('G Summary CWIP'!$BJ$62:$BO$62)</f>
        <v>0</v>
      </c>
      <c r="AJ43" s="298">
        <f>Z43/Z$60*SUM('G Summary CWIP'!$BP$62:$BU$62)</f>
        <v>0</v>
      </c>
      <c r="AK43" s="298">
        <f t="shared" si="21"/>
        <v>0</v>
      </c>
      <c r="AL43" s="298">
        <f>AB43/AB$60*'G Summary CWIP'!$CJ$62</f>
        <v>7.7523333727568469</v>
      </c>
      <c r="AM43" s="298">
        <f>AC43/AC$60*'G Summary CWIP'!$CX$62</f>
        <v>0</v>
      </c>
      <c r="AN43" s="298">
        <f>AD43/AD$60*'G Summary CWIP'!$DL$62</f>
        <v>0</v>
      </c>
      <c r="AO43" s="299">
        <f t="shared" si="22"/>
        <v>7.7523333727568469</v>
      </c>
      <c r="AP43" s="310">
        <f t="shared" si="23"/>
        <v>0</v>
      </c>
      <c r="AQ43" s="311">
        <f t="shared" si="24"/>
        <v>0</v>
      </c>
      <c r="AR43" s="311">
        <f t="shared" si="25"/>
        <v>0</v>
      </c>
      <c r="AS43" s="311">
        <f t="shared" si="26"/>
        <v>0</v>
      </c>
      <c r="AT43" s="311">
        <f t="shared" si="27"/>
        <v>0</v>
      </c>
      <c r="AU43" s="311">
        <f t="shared" si="28"/>
        <v>0</v>
      </c>
      <c r="AV43" s="311">
        <f t="shared" si="29"/>
        <v>358.42398172440522</v>
      </c>
      <c r="AW43" s="311">
        <f t="shared" si="30"/>
        <v>0</v>
      </c>
      <c r="AX43" s="311">
        <f t="shared" si="31"/>
        <v>0</v>
      </c>
      <c r="AY43" s="318">
        <f t="shared" si="32"/>
        <v>358.42398172440522</v>
      </c>
    </row>
    <row r="44" spans="1:51" ht="14.5">
      <c r="A44" s="44" t="s">
        <v>150</v>
      </c>
      <c r="B44" s="45" t="s">
        <v>150</v>
      </c>
      <c r="C44" s="50">
        <v>900</v>
      </c>
      <c r="D44" s="65">
        <v>23</v>
      </c>
      <c r="E44" s="99" t="s">
        <v>470</v>
      </c>
      <c r="F44" s="99" t="s">
        <v>492</v>
      </c>
      <c r="G44" s="99" t="s">
        <v>148</v>
      </c>
      <c r="H44" s="99" t="s">
        <v>180</v>
      </c>
      <c r="I44" s="99" t="s">
        <v>1048</v>
      </c>
      <c r="J44" s="54">
        <v>46722</v>
      </c>
      <c r="K44" s="140">
        <v>0</v>
      </c>
      <c r="L44" s="264">
        <v>0</v>
      </c>
      <c r="M44" s="265">
        <v>0</v>
      </c>
      <c r="N44" s="265">
        <v>0</v>
      </c>
      <c r="O44" s="265">
        <v>0</v>
      </c>
      <c r="P44" s="265">
        <v>0</v>
      </c>
      <c r="Q44" s="265">
        <v>0</v>
      </c>
      <c r="R44" s="265">
        <v>900</v>
      </c>
      <c r="S44" s="265">
        <v>0</v>
      </c>
      <c r="T44" s="266">
        <v>0</v>
      </c>
      <c r="U44" s="267">
        <f t="shared" si="18"/>
        <v>900</v>
      </c>
      <c r="V44" s="327">
        <f>L44*Inflation!$F$19</f>
        <v>0</v>
      </c>
      <c r="W44" s="328">
        <f>M44*Inflation!$F$19</f>
        <v>0</v>
      </c>
      <c r="X44" s="328">
        <f>N44*Inflation!$F$19</f>
        <v>0</v>
      </c>
      <c r="Y44" s="328">
        <f>O44*Inflation!$F$19*Inflation!$F$20</f>
        <v>0</v>
      </c>
      <c r="Z44" s="328">
        <f>P44*Inflation!$F$19*Inflation!$F$20</f>
        <v>0</v>
      </c>
      <c r="AA44" s="328">
        <f>Q44*Inflation!$F$19*Inflation!$F$20</f>
        <v>0</v>
      </c>
      <c r="AB44" s="328">
        <f>R44*Inflation!$F$19*Inflation!$F$20*Inflation!$F$21</f>
        <v>956.37722277722287</v>
      </c>
      <c r="AC44" s="328">
        <f>S44*Inflation!$F$19*Inflation!$F$20*Inflation!$F$21*Inflation!$F$22</f>
        <v>0</v>
      </c>
      <c r="AD44" s="328">
        <f>T44*Inflation!$F$19*Inflation!$F$20*Inflation!$F$21*Inflation!$F$22*Inflation!$F$23</f>
        <v>0</v>
      </c>
      <c r="AE44" s="325">
        <f t="shared" si="19"/>
        <v>956.37722277722287</v>
      </c>
      <c r="AF44" s="297">
        <f>(V44/V$60)*SUM('G Summary CWIP'!$AV$62:$BA$62)</f>
        <v>0</v>
      </c>
      <c r="AG44" s="298">
        <f>W44/W$60*SUM('G Summary CWIP'!$BB$62:$BG$62)</f>
        <v>0</v>
      </c>
      <c r="AH44" s="298">
        <f t="shared" si="20"/>
        <v>0</v>
      </c>
      <c r="AI44" s="298">
        <f>Y44/Y$60*SUM('G Summary CWIP'!$BJ$62:$BO$62)</f>
        <v>0</v>
      </c>
      <c r="AJ44" s="298">
        <f>Z44/Z$60*SUM('G Summary CWIP'!$BP$62:$BU$62)</f>
        <v>0</v>
      </c>
      <c r="AK44" s="298">
        <f t="shared" si="21"/>
        <v>0</v>
      </c>
      <c r="AL44" s="298">
        <f>AB44/AB$60*'G Summary CWIP'!$CJ$62</f>
        <v>21.142727380245947</v>
      </c>
      <c r="AM44" s="298">
        <f>AC44/AC$60*'G Summary CWIP'!$CX$62</f>
        <v>0</v>
      </c>
      <c r="AN44" s="298">
        <f>AD44/AD$60*'G Summary CWIP'!$DL$62</f>
        <v>0</v>
      </c>
      <c r="AO44" s="299">
        <f t="shared" si="22"/>
        <v>21.142727380245947</v>
      </c>
      <c r="AP44" s="310">
        <f t="shared" si="23"/>
        <v>0</v>
      </c>
      <c r="AQ44" s="311">
        <f t="shared" si="24"/>
        <v>0</v>
      </c>
      <c r="AR44" s="311">
        <f t="shared" si="25"/>
        <v>0</v>
      </c>
      <c r="AS44" s="311">
        <f t="shared" si="26"/>
        <v>0</v>
      </c>
      <c r="AT44" s="311">
        <f t="shared" si="27"/>
        <v>0</v>
      </c>
      <c r="AU44" s="311">
        <f t="shared" si="28"/>
        <v>0</v>
      </c>
      <c r="AV44" s="311">
        <f t="shared" si="29"/>
        <v>977.51995015746877</v>
      </c>
      <c r="AW44" s="311">
        <f t="shared" si="30"/>
        <v>0</v>
      </c>
      <c r="AX44" s="311">
        <f t="shared" si="31"/>
        <v>0</v>
      </c>
      <c r="AY44" s="318">
        <f t="shared" si="32"/>
        <v>977.51995015746877</v>
      </c>
    </row>
    <row r="45" spans="1:51" ht="14.5">
      <c r="A45" s="44" t="s">
        <v>150</v>
      </c>
      <c r="B45" s="45" t="s">
        <v>150</v>
      </c>
      <c r="C45" s="50">
        <v>1180</v>
      </c>
      <c r="D45" s="65">
        <v>23</v>
      </c>
      <c r="E45" s="99" t="s">
        <v>470</v>
      </c>
      <c r="F45" s="99" t="s">
        <v>493</v>
      </c>
      <c r="G45" s="99" t="s">
        <v>148</v>
      </c>
      <c r="H45" s="99" t="s">
        <v>180</v>
      </c>
      <c r="I45" s="99" t="s">
        <v>1048</v>
      </c>
      <c r="J45" s="54">
        <v>46722</v>
      </c>
      <c r="K45" s="140">
        <v>0</v>
      </c>
      <c r="L45" s="264">
        <v>0</v>
      </c>
      <c r="M45" s="265">
        <v>0</v>
      </c>
      <c r="N45" s="265">
        <v>0</v>
      </c>
      <c r="O45" s="265">
        <v>0</v>
      </c>
      <c r="P45" s="265">
        <v>0</v>
      </c>
      <c r="Q45" s="265">
        <v>0</v>
      </c>
      <c r="R45" s="265">
        <v>1180</v>
      </c>
      <c r="S45" s="265">
        <v>0</v>
      </c>
      <c r="T45" s="266">
        <v>0</v>
      </c>
      <c r="U45" s="267">
        <f t="shared" si="18"/>
        <v>1180</v>
      </c>
      <c r="V45" s="327">
        <f>L45*Inflation!$F$19</f>
        <v>0</v>
      </c>
      <c r="W45" s="328">
        <f>M45*Inflation!$F$19</f>
        <v>0</v>
      </c>
      <c r="X45" s="328">
        <f>N45*Inflation!$F$19</f>
        <v>0</v>
      </c>
      <c r="Y45" s="328">
        <f>O45*Inflation!$F$19*Inflation!$F$20</f>
        <v>0</v>
      </c>
      <c r="Z45" s="328">
        <f>P45*Inflation!$F$19*Inflation!$F$20</f>
        <v>0</v>
      </c>
      <c r="AA45" s="328">
        <f>Q45*Inflation!$F$19*Inflation!$F$20</f>
        <v>0</v>
      </c>
      <c r="AB45" s="328">
        <f>R45*Inflation!$F$19*Inflation!$F$20*Inflation!$F$21</f>
        <v>1253.9168031968034</v>
      </c>
      <c r="AC45" s="328">
        <f>S45*Inflation!$F$19*Inflation!$F$20*Inflation!$F$21*Inflation!$F$22</f>
        <v>0</v>
      </c>
      <c r="AD45" s="328">
        <f>T45*Inflation!$F$19*Inflation!$F$20*Inflation!$F$21*Inflation!$F$22*Inflation!$F$23</f>
        <v>0</v>
      </c>
      <c r="AE45" s="325">
        <f t="shared" si="19"/>
        <v>1253.9168031968034</v>
      </c>
      <c r="AF45" s="297">
        <f>(V45/V$60)*SUM('G Summary CWIP'!$AV$62:$BA$62)</f>
        <v>0</v>
      </c>
      <c r="AG45" s="298">
        <f>W45/W$60*SUM('G Summary CWIP'!$BB$62:$BG$62)</f>
        <v>0</v>
      </c>
      <c r="AH45" s="298">
        <f t="shared" si="20"/>
        <v>0</v>
      </c>
      <c r="AI45" s="298">
        <f>Y45/Y$60*SUM('G Summary CWIP'!$BJ$62:$BO$62)</f>
        <v>0</v>
      </c>
      <c r="AJ45" s="298">
        <f>Z45/Z$60*SUM('G Summary CWIP'!$BP$62:$BU$62)</f>
        <v>0</v>
      </c>
      <c r="AK45" s="298">
        <f t="shared" si="21"/>
        <v>0</v>
      </c>
      <c r="AL45" s="298">
        <f>AB45/AB$60*'G Summary CWIP'!$CJ$62</f>
        <v>27.720464787433578</v>
      </c>
      <c r="AM45" s="298">
        <f>AC45/AC$60*'G Summary CWIP'!$CX$62</f>
        <v>0</v>
      </c>
      <c r="AN45" s="298">
        <f>AD45/AD$60*'G Summary CWIP'!$DL$62</f>
        <v>0</v>
      </c>
      <c r="AO45" s="299">
        <f t="shared" si="22"/>
        <v>27.720464787433578</v>
      </c>
      <c r="AP45" s="310">
        <f t="shared" si="23"/>
        <v>0</v>
      </c>
      <c r="AQ45" s="311">
        <f t="shared" si="24"/>
        <v>0</v>
      </c>
      <c r="AR45" s="311">
        <f t="shared" si="25"/>
        <v>0</v>
      </c>
      <c r="AS45" s="311">
        <f t="shared" si="26"/>
        <v>0</v>
      </c>
      <c r="AT45" s="311">
        <f t="shared" si="27"/>
        <v>0</v>
      </c>
      <c r="AU45" s="311">
        <f t="shared" si="28"/>
        <v>0</v>
      </c>
      <c r="AV45" s="311">
        <f t="shared" si="29"/>
        <v>1281.637267984237</v>
      </c>
      <c r="AW45" s="311">
        <f t="shared" si="30"/>
        <v>0</v>
      </c>
      <c r="AX45" s="311">
        <f t="shared" si="31"/>
        <v>0</v>
      </c>
      <c r="AY45" s="318">
        <f t="shared" si="32"/>
        <v>1281.637267984237</v>
      </c>
    </row>
    <row r="46" spans="1:51" ht="14.5">
      <c r="A46" s="44" t="s">
        <v>150</v>
      </c>
      <c r="B46" s="45" t="s">
        <v>150</v>
      </c>
      <c r="C46" s="50">
        <v>900</v>
      </c>
      <c r="D46" s="65">
        <v>23</v>
      </c>
      <c r="E46" s="99" t="s">
        <v>470</v>
      </c>
      <c r="F46" s="99" t="s">
        <v>494</v>
      </c>
      <c r="G46" s="99" t="s">
        <v>148</v>
      </c>
      <c r="H46" s="401" t="s">
        <v>180</v>
      </c>
      <c r="I46" s="401" t="s">
        <v>1048</v>
      </c>
      <c r="J46" s="54">
        <v>47088</v>
      </c>
      <c r="K46" s="140">
        <v>0</v>
      </c>
      <c r="L46" s="264">
        <v>0</v>
      </c>
      <c r="M46" s="265">
        <v>0</v>
      </c>
      <c r="N46" s="265">
        <v>0</v>
      </c>
      <c r="O46" s="265">
        <v>0</v>
      </c>
      <c r="P46" s="265">
        <v>0</v>
      </c>
      <c r="Q46" s="265">
        <v>0</v>
      </c>
      <c r="R46" s="265">
        <v>0</v>
      </c>
      <c r="S46" s="265">
        <v>900</v>
      </c>
      <c r="T46" s="266">
        <v>0</v>
      </c>
      <c r="U46" s="267">
        <f t="shared" si="18"/>
        <v>900</v>
      </c>
      <c r="V46" s="327">
        <f>L46*Inflation!$F$19</f>
        <v>0</v>
      </c>
      <c r="W46" s="328">
        <f>M46*Inflation!$F$19</f>
        <v>0</v>
      </c>
      <c r="X46" s="328">
        <f>N46*Inflation!$F$19</f>
        <v>0</v>
      </c>
      <c r="Y46" s="328">
        <f>O46*Inflation!$F$19*Inflation!$F$20</f>
        <v>0</v>
      </c>
      <c r="Z46" s="328">
        <f>P46*Inflation!$F$19*Inflation!$F$20</f>
        <v>0</v>
      </c>
      <c r="AA46" s="328">
        <f>Q46*Inflation!$F$19*Inflation!$F$20</f>
        <v>0</v>
      </c>
      <c r="AB46" s="328">
        <f>R46*Inflation!$F$19*Inflation!$F$20*Inflation!$F$21</f>
        <v>0</v>
      </c>
      <c r="AC46" s="328">
        <f>S46*Inflation!$F$19*Inflation!$F$20*Inflation!$F$21*Inflation!$F$22</f>
        <v>974.54625374625391</v>
      </c>
      <c r="AD46" s="328">
        <f>T46*Inflation!$F$19*Inflation!$F$20*Inflation!$F$21*Inflation!$F$22*Inflation!$F$23</f>
        <v>0</v>
      </c>
      <c r="AE46" s="325">
        <f t="shared" si="19"/>
        <v>974.54625374625391</v>
      </c>
      <c r="AF46" s="297">
        <f>(V46/V$60)*SUM('G Summary CWIP'!$AV$62:$BA$62)</f>
        <v>0</v>
      </c>
      <c r="AG46" s="298">
        <f>W46/W$60*SUM('G Summary CWIP'!$BB$62:$BG$62)</f>
        <v>0</v>
      </c>
      <c r="AH46" s="298">
        <f t="shared" si="20"/>
        <v>0</v>
      </c>
      <c r="AI46" s="298">
        <f>Y46/Y$60*SUM('G Summary CWIP'!$BJ$62:$BO$62)</f>
        <v>0</v>
      </c>
      <c r="AJ46" s="298">
        <f>Z46/Z$60*SUM('G Summary CWIP'!$BP$62:$BU$62)</f>
        <v>0</v>
      </c>
      <c r="AK46" s="298">
        <f t="shared" si="21"/>
        <v>0</v>
      </c>
      <c r="AL46" s="298">
        <f>AB46/AB$60*'G Summary CWIP'!$CJ$62</f>
        <v>0</v>
      </c>
      <c r="AM46" s="298">
        <f>AC46/AC$60*'G Summary CWIP'!$CX$62</f>
        <v>24.464917181333991</v>
      </c>
      <c r="AN46" s="298">
        <f>AD46/AD$60*'G Summary CWIP'!$DL$62</f>
        <v>0</v>
      </c>
      <c r="AO46" s="299">
        <f t="shared" si="22"/>
        <v>24.464917181333991</v>
      </c>
      <c r="AP46" s="310">
        <f t="shared" si="23"/>
        <v>0</v>
      </c>
      <c r="AQ46" s="311">
        <f t="shared" si="24"/>
        <v>0</v>
      </c>
      <c r="AR46" s="311">
        <f t="shared" si="25"/>
        <v>0</v>
      </c>
      <c r="AS46" s="311">
        <f t="shared" si="26"/>
        <v>0</v>
      </c>
      <c r="AT46" s="311">
        <f t="shared" si="27"/>
        <v>0</v>
      </c>
      <c r="AU46" s="311">
        <f t="shared" si="28"/>
        <v>0</v>
      </c>
      <c r="AV46" s="311">
        <f t="shared" si="29"/>
        <v>0</v>
      </c>
      <c r="AW46" s="311">
        <f t="shared" si="30"/>
        <v>999.01117092758795</v>
      </c>
      <c r="AX46" s="311">
        <f t="shared" si="31"/>
        <v>0</v>
      </c>
      <c r="AY46" s="318">
        <f t="shared" si="32"/>
        <v>999.01117092758795</v>
      </c>
    </row>
    <row r="47" spans="1:51" ht="14.5">
      <c r="A47" s="44" t="s">
        <v>150</v>
      </c>
      <c r="B47" s="45" t="s">
        <v>154</v>
      </c>
      <c r="C47" s="50">
        <v>0</v>
      </c>
      <c r="D47" s="65">
        <v>23</v>
      </c>
      <c r="E47" s="99" t="s">
        <v>470</v>
      </c>
      <c r="F47" s="99" t="s">
        <v>495</v>
      </c>
      <c r="G47" s="99" t="s">
        <v>148</v>
      </c>
      <c r="H47" s="99" t="s">
        <v>180</v>
      </c>
      <c r="I47" s="99" t="s">
        <v>1048</v>
      </c>
      <c r="J47" s="54">
        <v>47088</v>
      </c>
      <c r="K47" s="140">
        <v>0</v>
      </c>
      <c r="L47" s="264">
        <v>0</v>
      </c>
      <c r="M47" s="265">
        <v>0</v>
      </c>
      <c r="N47" s="265">
        <v>0</v>
      </c>
      <c r="O47" s="265">
        <v>0</v>
      </c>
      <c r="P47" s="265">
        <v>0</v>
      </c>
      <c r="Q47" s="265">
        <v>0</v>
      </c>
      <c r="R47" s="265">
        <v>0</v>
      </c>
      <c r="S47" s="265">
        <v>400</v>
      </c>
      <c r="T47" s="266">
        <v>0</v>
      </c>
      <c r="U47" s="267">
        <f t="shared" si="18"/>
        <v>400</v>
      </c>
      <c r="V47" s="327">
        <f>L47*Inflation!$F$19</f>
        <v>0</v>
      </c>
      <c r="W47" s="328">
        <f>M47*Inflation!$F$19</f>
        <v>0</v>
      </c>
      <c r="X47" s="328">
        <f>N47*Inflation!$F$19</f>
        <v>0</v>
      </c>
      <c r="Y47" s="328">
        <f>O47*Inflation!$F$19*Inflation!$F$20</f>
        <v>0</v>
      </c>
      <c r="Z47" s="328">
        <f>P47*Inflation!$F$19*Inflation!$F$20</f>
        <v>0</v>
      </c>
      <c r="AA47" s="328">
        <f>Q47*Inflation!$F$19*Inflation!$F$20</f>
        <v>0</v>
      </c>
      <c r="AB47" s="328">
        <f>R47*Inflation!$F$19*Inflation!$F$20*Inflation!$F$21</f>
        <v>0</v>
      </c>
      <c r="AC47" s="328">
        <f>S47*Inflation!$F$19*Inflation!$F$20*Inflation!$F$21*Inflation!$F$22</f>
        <v>433.13166833166838</v>
      </c>
      <c r="AD47" s="328">
        <f>T47*Inflation!$F$19*Inflation!$F$20*Inflation!$F$21*Inflation!$F$22*Inflation!$F$23</f>
        <v>0</v>
      </c>
      <c r="AE47" s="325">
        <f t="shared" si="19"/>
        <v>433.13166833166838</v>
      </c>
      <c r="AF47" s="297">
        <f>(V47/V$60)*SUM('G Summary CWIP'!$AV$62:$BA$62)</f>
        <v>0</v>
      </c>
      <c r="AG47" s="298">
        <f>W47/W$60*SUM('G Summary CWIP'!$BB$62:$BG$62)</f>
        <v>0</v>
      </c>
      <c r="AH47" s="298">
        <f t="shared" si="20"/>
        <v>0</v>
      </c>
      <c r="AI47" s="298">
        <f>Y47/Y$60*SUM('G Summary CWIP'!$BJ$62:$BO$62)</f>
        <v>0</v>
      </c>
      <c r="AJ47" s="298">
        <f>Z47/Z$60*SUM('G Summary CWIP'!$BP$62:$BU$62)</f>
        <v>0</v>
      </c>
      <c r="AK47" s="298">
        <f t="shared" si="21"/>
        <v>0</v>
      </c>
      <c r="AL47" s="298">
        <f>AB47/AB$60*'G Summary CWIP'!$CJ$62</f>
        <v>0</v>
      </c>
      <c r="AM47" s="298">
        <f>AC47/AC$60*'G Summary CWIP'!$CX$62</f>
        <v>10.873296525037329</v>
      </c>
      <c r="AN47" s="298">
        <f>AD47/AD$60*'G Summary CWIP'!$DL$62</f>
        <v>0</v>
      </c>
      <c r="AO47" s="299">
        <f t="shared" si="22"/>
        <v>10.873296525037329</v>
      </c>
      <c r="AP47" s="310">
        <f t="shared" si="23"/>
        <v>0</v>
      </c>
      <c r="AQ47" s="311">
        <f t="shared" si="24"/>
        <v>0</v>
      </c>
      <c r="AR47" s="311">
        <f t="shared" si="25"/>
        <v>0</v>
      </c>
      <c r="AS47" s="311">
        <f t="shared" si="26"/>
        <v>0</v>
      </c>
      <c r="AT47" s="311">
        <f t="shared" si="27"/>
        <v>0</v>
      </c>
      <c r="AU47" s="311">
        <f t="shared" si="28"/>
        <v>0</v>
      </c>
      <c r="AV47" s="311">
        <f t="shared" si="29"/>
        <v>0</v>
      </c>
      <c r="AW47" s="311">
        <f t="shared" si="30"/>
        <v>444.00496485670573</v>
      </c>
      <c r="AX47" s="311">
        <f t="shared" si="31"/>
        <v>0</v>
      </c>
      <c r="AY47" s="318">
        <f t="shared" si="32"/>
        <v>444.00496485670573</v>
      </c>
    </row>
    <row r="48" spans="1:51" ht="14.5">
      <c r="A48" s="44" t="s">
        <v>150</v>
      </c>
      <c r="B48" s="45" t="s">
        <v>150</v>
      </c>
      <c r="C48" s="50">
        <v>900</v>
      </c>
      <c r="D48" s="65">
        <v>23</v>
      </c>
      <c r="E48" s="99" t="s">
        <v>470</v>
      </c>
      <c r="F48" s="99" t="s">
        <v>496</v>
      </c>
      <c r="G48" s="99" t="s">
        <v>148</v>
      </c>
      <c r="H48" s="99" t="s">
        <v>180</v>
      </c>
      <c r="I48" s="99" t="s">
        <v>1048</v>
      </c>
      <c r="J48" s="54">
        <v>47088</v>
      </c>
      <c r="K48" s="140">
        <v>0</v>
      </c>
      <c r="L48" s="264">
        <v>0</v>
      </c>
      <c r="M48" s="265">
        <v>0</v>
      </c>
      <c r="N48" s="265">
        <v>0</v>
      </c>
      <c r="O48" s="265">
        <v>0</v>
      </c>
      <c r="P48" s="265">
        <v>0</v>
      </c>
      <c r="Q48" s="265">
        <v>0</v>
      </c>
      <c r="R48" s="265">
        <v>0</v>
      </c>
      <c r="S48" s="265">
        <v>900</v>
      </c>
      <c r="T48" s="266">
        <v>0</v>
      </c>
      <c r="U48" s="267">
        <f t="shared" si="18"/>
        <v>900</v>
      </c>
      <c r="V48" s="327">
        <f>L48*Inflation!$F$19</f>
        <v>0</v>
      </c>
      <c r="W48" s="328">
        <f>M48*Inflation!$F$19</f>
        <v>0</v>
      </c>
      <c r="X48" s="328">
        <f>N48*Inflation!$F$19</f>
        <v>0</v>
      </c>
      <c r="Y48" s="328">
        <f>O48*Inflation!$F$19*Inflation!$F$20</f>
        <v>0</v>
      </c>
      <c r="Z48" s="328">
        <f>P48*Inflation!$F$19*Inflation!$F$20</f>
        <v>0</v>
      </c>
      <c r="AA48" s="328">
        <f>Q48*Inflation!$F$19*Inflation!$F$20</f>
        <v>0</v>
      </c>
      <c r="AB48" s="328">
        <f>R48*Inflation!$F$19*Inflation!$F$20*Inflation!$F$21</f>
        <v>0</v>
      </c>
      <c r="AC48" s="328">
        <f>S48*Inflation!$F$19*Inflation!$F$20*Inflation!$F$21*Inflation!$F$22</f>
        <v>974.54625374625391</v>
      </c>
      <c r="AD48" s="328">
        <f>T48*Inflation!$F$19*Inflation!$F$20*Inflation!$F$21*Inflation!$F$22*Inflation!$F$23</f>
        <v>0</v>
      </c>
      <c r="AE48" s="325">
        <f t="shared" si="19"/>
        <v>974.54625374625391</v>
      </c>
      <c r="AF48" s="297">
        <f>(V48/V$60)*SUM('G Summary CWIP'!$AV$62:$BA$62)</f>
        <v>0</v>
      </c>
      <c r="AG48" s="298">
        <f>W48/W$60*SUM('G Summary CWIP'!$BB$62:$BG$62)</f>
        <v>0</v>
      </c>
      <c r="AH48" s="298">
        <f t="shared" si="20"/>
        <v>0</v>
      </c>
      <c r="AI48" s="298">
        <f>Y48/Y$60*SUM('G Summary CWIP'!$BJ$62:$BO$62)</f>
        <v>0</v>
      </c>
      <c r="AJ48" s="298">
        <f>Z48/Z$60*SUM('G Summary CWIP'!$BP$62:$BU$62)</f>
        <v>0</v>
      </c>
      <c r="AK48" s="298">
        <f t="shared" si="21"/>
        <v>0</v>
      </c>
      <c r="AL48" s="298">
        <f>AB48/AB$60*'G Summary CWIP'!$CJ$62</f>
        <v>0</v>
      </c>
      <c r="AM48" s="298">
        <f>AC48/AC$60*'G Summary CWIP'!$CX$62</f>
        <v>24.464917181333991</v>
      </c>
      <c r="AN48" s="298">
        <f>AD48/AD$60*'G Summary CWIP'!$DL$62</f>
        <v>0</v>
      </c>
      <c r="AO48" s="299">
        <f t="shared" si="22"/>
        <v>24.464917181333991</v>
      </c>
      <c r="AP48" s="310">
        <f t="shared" si="23"/>
        <v>0</v>
      </c>
      <c r="AQ48" s="311">
        <f t="shared" si="24"/>
        <v>0</v>
      </c>
      <c r="AR48" s="311">
        <f t="shared" si="25"/>
        <v>0</v>
      </c>
      <c r="AS48" s="311">
        <f t="shared" si="26"/>
        <v>0</v>
      </c>
      <c r="AT48" s="311">
        <f t="shared" si="27"/>
        <v>0</v>
      </c>
      <c r="AU48" s="311">
        <f t="shared" si="28"/>
        <v>0</v>
      </c>
      <c r="AV48" s="311">
        <f t="shared" si="29"/>
        <v>0</v>
      </c>
      <c r="AW48" s="311">
        <f t="shared" si="30"/>
        <v>999.01117092758795</v>
      </c>
      <c r="AX48" s="311">
        <f t="shared" si="31"/>
        <v>0</v>
      </c>
      <c r="AY48" s="318">
        <f t="shared" si="32"/>
        <v>999.01117092758795</v>
      </c>
    </row>
    <row r="49" spans="1:51" ht="14.5">
      <c r="A49" s="44" t="s">
        <v>150</v>
      </c>
      <c r="B49" s="45" t="s">
        <v>154</v>
      </c>
      <c r="C49" s="50">
        <v>0</v>
      </c>
      <c r="D49" s="65">
        <v>23</v>
      </c>
      <c r="E49" s="99" t="s">
        <v>470</v>
      </c>
      <c r="F49" s="99" t="s">
        <v>497</v>
      </c>
      <c r="G49" s="99" t="s">
        <v>148</v>
      </c>
      <c r="H49" s="99" t="s">
        <v>180</v>
      </c>
      <c r="I49" s="99" t="s">
        <v>1048</v>
      </c>
      <c r="J49" s="54">
        <v>47088</v>
      </c>
      <c r="K49" s="140">
        <v>0</v>
      </c>
      <c r="L49" s="264">
        <v>0</v>
      </c>
      <c r="M49" s="265">
        <v>0</v>
      </c>
      <c r="N49" s="265">
        <v>0</v>
      </c>
      <c r="O49" s="265">
        <v>0</v>
      </c>
      <c r="P49" s="265">
        <v>0</v>
      </c>
      <c r="Q49" s="265">
        <v>0</v>
      </c>
      <c r="R49" s="265">
        <v>0</v>
      </c>
      <c r="S49" s="265">
        <v>330</v>
      </c>
      <c r="T49" s="266">
        <v>0</v>
      </c>
      <c r="U49" s="267">
        <f t="shared" si="18"/>
        <v>330</v>
      </c>
      <c r="V49" s="327">
        <f>L49*Inflation!$F$19</f>
        <v>0</v>
      </c>
      <c r="W49" s="328">
        <f>M49*Inflation!$F$19</f>
        <v>0</v>
      </c>
      <c r="X49" s="328">
        <f>N49*Inflation!$F$19</f>
        <v>0</v>
      </c>
      <c r="Y49" s="328">
        <f>O49*Inflation!$F$19*Inflation!$F$20</f>
        <v>0</v>
      </c>
      <c r="Z49" s="328">
        <f>P49*Inflation!$F$19*Inflation!$F$20</f>
        <v>0</v>
      </c>
      <c r="AA49" s="328">
        <f>Q49*Inflation!$F$19*Inflation!$F$20</f>
        <v>0</v>
      </c>
      <c r="AB49" s="328">
        <f>R49*Inflation!$F$19*Inflation!$F$20*Inflation!$F$21</f>
        <v>0</v>
      </c>
      <c r="AC49" s="328">
        <f>S49*Inflation!$F$19*Inflation!$F$20*Inflation!$F$21*Inflation!$F$22</f>
        <v>357.33362637362643</v>
      </c>
      <c r="AD49" s="328">
        <f>T49*Inflation!$F$19*Inflation!$F$20*Inflation!$F$21*Inflation!$F$22*Inflation!$F$23</f>
        <v>0</v>
      </c>
      <c r="AE49" s="325">
        <f t="shared" si="19"/>
        <v>357.33362637362643</v>
      </c>
      <c r="AF49" s="297">
        <f>(V49/V$60)*SUM('G Summary CWIP'!$AV$62:$BA$62)</f>
        <v>0</v>
      </c>
      <c r="AG49" s="298">
        <f>W49/W$60*SUM('G Summary CWIP'!$BB$62:$BG$62)</f>
        <v>0</v>
      </c>
      <c r="AH49" s="298">
        <f t="shared" si="20"/>
        <v>0</v>
      </c>
      <c r="AI49" s="298">
        <f>Y49/Y$60*SUM('G Summary CWIP'!$BJ$62:$BO$62)</f>
        <v>0</v>
      </c>
      <c r="AJ49" s="298">
        <f>Z49/Z$60*SUM('G Summary CWIP'!$BP$62:$BU$62)</f>
        <v>0</v>
      </c>
      <c r="AK49" s="298">
        <f t="shared" si="21"/>
        <v>0</v>
      </c>
      <c r="AL49" s="298">
        <f>AB49/AB$60*'G Summary CWIP'!$CJ$62</f>
        <v>0</v>
      </c>
      <c r="AM49" s="298">
        <f>AC49/AC$60*'G Summary CWIP'!$CX$62</f>
        <v>8.9704696331557976</v>
      </c>
      <c r="AN49" s="298">
        <f>AD49/AD$60*'G Summary CWIP'!$DL$62</f>
        <v>0</v>
      </c>
      <c r="AO49" s="299">
        <f t="shared" si="22"/>
        <v>8.9704696331557976</v>
      </c>
      <c r="AP49" s="310">
        <f t="shared" si="23"/>
        <v>0</v>
      </c>
      <c r="AQ49" s="311">
        <f t="shared" si="24"/>
        <v>0</v>
      </c>
      <c r="AR49" s="311">
        <f t="shared" si="25"/>
        <v>0</v>
      </c>
      <c r="AS49" s="311">
        <f t="shared" si="26"/>
        <v>0</v>
      </c>
      <c r="AT49" s="311">
        <f t="shared" si="27"/>
        <v>0</v>
      </c>
      <c r="AU49" s="311">
        <f t="shared" si="28"/>
        <v>0</v>
      </c>
      <c r="AV49" s="311">
        <f t="shared" si="29"/>
        <v>0</v>
      </c>
      <c r="AW49" s="311">
        <f t="shared" si="30"/>
        <v>366.30409600678223</v>
      </c>
      <c r="AX49" s="311">
        <f t="shared" si="31"/>
        <v>0</v>
      </c>
      <c r="AY49" s="318">
        <f t="shared" si="32"/>
        <v>366.30409600678223</v>
      </c>
    </row>
    <row r="50" spans="1:51" ht="14.5">
      <c r="A50" s="44" t="s">
        <v>150</v>
      </c>
      <c r="B50" s="45" t="s">
        <v>150</v>
      </c>
      <c r="C50" s="50">
        <v>900</v>
      </c>
      <c r="D50" s="65">
        <v>23</v>
      </c>
      <c r="E50" s="99" t="s">
        <v>470</v>
      </c>
      <c r="F50" s="99" t="s">
        <v>498</v>
      </c>
      <c r="G50" s="99" t="s">
        <v>148</v>
      </c>
      <c r="H50" s="99" t="s">
        <v>180</v>
      </c>
      <c r="I50" s="99" t="s">
        <v>1048</v>
      </c>
      <c r="J50" s="54">
        <v>47088</v>
      </c>
      <c r="K50" s="140">
        <v>0</v>
      </c>
      <c r="L50" s="264">
        <v>0</v>
      </c>
      <c r="M50" s="265">
        <v>0</v>
      </c>
      <c r="N50" s="265">
        <v>0</v>
      </c>
      <c r="O50" s="265">
        <v>0</v>
      </c>
      <c r="P50" s="265">
        <v>0</v>
      </c>
      <c r="Q50" s="265">
        <v>0</v>
      </c>
      <c r="R50" s="265">
        <v>0</v>
      </c>
      <c r="S50" s="265">
        <v>900</v>
      </c>
      <c r="T50" s="266">
        <v>0</v>
      </c>
      <c r="U50" s="267">
        <f t="shared" si="18"/>
        <v>900</v>
      </c>
      <c r="V50" s="327">
        <f>L50*Inflation!$F$19</f>
        <v>0</v>
      </c>
      <c r="W50" s="328">
        <f>M50*Inflation!$F$19</f>
        <v>0</v>
      </c>
      <c r="X50" s="328">
        <f>N50*Inflation!$F$19</f>
        <v>0</v>
      </c>
      <c r="Y50" s="328">
        <f>O50*Inflation!$F$19*Inflation!$F$20</f>
        <v>0</v>
      </c>
      <c r="Z50" s="328">
        <f>P50*Inflation!$F$19*Inflation!$F$20</f>
        <v>0</v>
      </c>
      <c r="AA50" s="328">
        <f>Q50*Inflation!$F$19*Inflation!$F$20</f>
        <v>0</v>
      </c>
      <c r="AB50" s="328">
        <f>R50*Inflation!$F$19*Inflation!$F$20*Inflation!$F$21</f>
        <v>0</v>
      </c>
      <c r="AC50" s="328">
        <f>S50*Inflation!$F$19*Inflation!$F$20*Inflation!$F$21*Inflation!$F$22</f>
        <v>974.54625374625391</v>
      </c>
      <c r="AD50" s="328">
        <f>T50*Inflation!$F$19*Inflation!$F$20*Inflation!$F$21*Inflation!$F$22*Inflation!$F$23</f>
        <v>0</v>
      </c>
      <c r="AE50" s="325">
        <f t="shared" si="19"/>
        <v>974.54625374625391</v>
      </c>
      <c r="AF50" s="297">
        <f>(V50/V$60)*SUM('G Summary CWIP'!$AV$62:$BA$62)</f>
        <v>0</v>
      </c>
      <c r="AG50" s="298">
        <f>W50/W$60*SUM('G Summary CWIP'!$BB$62:$BG$62)</f>
        <v>0</v>
      </c>
      <c r="AH50" s="298">
        <f t="shared" si="20"/>
        <v>0</v>
      </c>
      <c r="AI50" s="298">
        <f>Y50/Y$60*SUM('G Summary CWIP'!$BJ$62:$BO$62)</f>
        <v>0</v>
      </c>
      <c r="AJ50" s="298">
        <f>Z50/Z$60*SUM('G Summary CWIP'!$BP$62:$BU$62)</f>
        <v>0</v>
      </c>
      <c r="AK50" s="298">
        <f t="shared" si="21"/>
        <v>0</v>
      </c>
      <c r="AL50" s="298">
        <f>AB50/AB$60*'G Summary CWIP'!$CJ$62</f>
        <v>0</v>
      </c>
      <c r="AM50" s="298">
        <f>AC50/AC$60*'G Summary CWIP'!$CX$62</f>
        <v>24.464917181333991</v>
      </c>
      <c r="AN50" s="298">
        <f>AD50/AD$60*'G Summary CWIP'!$DL$62</f>
        <v>0</v>
      </c>
      <c r="AO50" s="299">
        <f t="shared" si="22"/>
        <v>24.464917181333991</v>
      </c>
      <c r="AP50" s="310">
        <f t="shared" si="23"/>
        <v>0</v>
      </c>
      <c r="AQ50" s="311">
        <f t="shared" si="24"/>
        <v>0</v>
      </c>
      <c r="AR50" s="311">
        <f t="shared" si="25"/>
        <v>0</v>
      </c>
      <c r="AS50" s="311">
        <f t="shared" si="26"/>
        <v>0</v>
      </c>
      <c r="AT50" s="311">
        <f t="shared" si="27"/>
        <v>0</v>
      </c>
      <c r="AU50" s="311">
        <f t="shared" si="28"/>
        <v>0</v>
      </c>
      <c r="AV50" s="311">
        <f t="shared" si="29"/>
        <v>0</v>
      </c>
      <c r="AW50" s="311">
        <f t="shared" si="30"/>
        <v>999.01117092758795</v>
      </c>
      <c r="AX50" s="311">
        <f t="shared" si="31"/>
        <v>0</v>
      </c>
      <c r="AY50" s="318">
        <f t="shared" si="32"/>
        <v>999.01117092758795</v>
      </c>
    </row>
    <row r="51" spans="1:51" ht="14.5">
      <c r="A51" s="44" t="s">
        <v>150</v>
      </c>
      <c r="B51" s="45" t="s">
        <v>154</v>
      </c>
      <c r="C51" s="50">
        <v>0</v>
      </c>
      <c r="D51" s="65">
        <v>23</v>
      </c>
      <c r="E51" s="99" t="s">
        <v>470</v>
      </c>
      <c r="F51" s="99" t="s">
        <v>499</v>
      </c>
      <c r="G51" s="99" t="s">
        <v>148</v>
      </c>
      <c r="H51" s="99" t="s">
        <v>180</v>
      </c>
      <c r="I51" s="99" t="s">
        <v>1048</v>
      </c>
      <c r="J51" s="54">
        <v>47088</v>
      </c>
      <c r="K51" s="140">
        <v>0</v>
      </c>
      <c r="L51" s="264">
        <v>0</v>
      </c>
      <c r="M51" s="265">
        <v>0</v>
      </c>
      <c r="N51" s="265">
        <v>0</v>
      </c>
      <c r="O51" s="265">
        <v>0</v>
      </c>
      <c r="P51" s="265">
        <v>0</v>
      </c>
      <c r="Q51" s="265">
        <v>0</v>
      </c>
      <c r="R51" s="265">
        <v>0</v>
      </c>
      <c r="S51" s="265">
        <v>330</v>
      </c>
      <c r="T51" s="266">
        <v>0</v>
      </c>
      <c r="U51" s="267">
        <f t="shared" si="18"/>
        <v>330</v>
      </c>
      <c r="V51" s="327">
        <f>L51*Inflation!$F$19</f>
        <v>0</v>
      </c>
      <c r="W51" s="328">
        <f>M51*Inflation!$F$19</f>
        <v>0</v>
      </c>
      <c r="X51" s="328">
        <f>N51*Inflation!$F$19</f>
        <v>0</v>
      </c>
      <c r="Y51" s="328">
        <f>O51*Inflation!$F$19*Inflation!$F$20</f>
        <v>0</v>
      </c>
      <c r="Z51" s="328">
        <f>P51*Inflation!$F$19*Inflation!$F$20</f>
        <v>0</v>
      </c>
      <c r="AA51" s="328">
        <f>Q51*Inflation!$F$19*Inflation!$F$20</f>
        <v>0</v>
      </c>
      <c r="AB51" s="328">
        <f>R51*Inflation!$F$19*Inflation!$F$20*Inflation!$F$21</f>
        <v>0</v>
      </c>
      <c r="AC51" s="328">
        <f>S51*Inflation!$F$19*Inflation!$F$20*Inflation!$F$21*Inflation!$F$22</f>
        <v>357.33362637362643</v>
      </c>
      <c r="AD51" s="328">
        <f>T51*Inflation!$F$19*Inflation!$F$20*Inflation!$F$21*Inflation!$F$22*Inflation!$F$23</f>
        <v>0</v>
      </c>
      <c r="AE51" s="325">
        <f t="shared" si="19"/>
        <v>357.33362637362643</v>
      </c>
      <c r="AF51" s="297">
        <f>(V51/V$60)*SUM('G Summary CWIP'!$AV$62:$BA$62)</f>
        <v>0</v>
      </c>
      <c r="AG51" s="298">
        <f>W51/W$60*SUM('G Summary CWIP'!$BB$62:$BG$62)</f>
        <v>0</v>
      </c>
      <c r="AH51" s="298">
        <f t="shared" si="20"/>
        <v>0</v>
      </c>
      <c r="AI51" s="298">
        <f>Y51/Y$60*SUM('G Summary CWIP'!$BJ$62:$BO$62)</f>
        <v>0</v>
      </c>
      <c r="AJ51" s="298">
        <f>Z51/Z$60*SUM('G Summary CWIP'!$BP$62:$BU$62)</f>
        <v>0</v>
      </c>
      <c r="AK51" s="298">
        <f t="shared" si="21"/>
        <v>0</v>
      </c>
      <c r="AL51" s="298">
        <f>AB51/AB$60*'G Summary CWIP'!$CJ$62</f>
        <v>0</v>
      </c>
      <c r="AM51" s="298">
        <f>AC51/AC$60*'G Summary CWIP'!$CX$62</f>
        <v>8.9704696331557976</v>
      </c>
      <c r="AN51" s="298">
        <f>AD51/AD$60*'G Summary CWIP'!$DL$62</f>
        <v>0</v>
      </c>
      <c r="AO51" s="299">
        <f t="shared" si="22"/>
        <v>8.9704696331557976</v>
      </c>
      <c r="AP51" s="310">
        <f t="shared" si="23"/>
        <v>0</v>
      </c>
      <c r="AQ51" s="311">
        <f t="shared" si="24"/>
        <v>0</v>
      </c>
      <c r="AR51" s="311">
        <f t="shared" si="25"/>
        <v>0</v>
      </c>
      <c r="AS51" s="311">
        <f t="shared" si="26"/>
        <v>0</v>
      </c>
      <c r="AT51" s="311">
        <f t="shared" si="27"/>
        <v>0</v>
      </c>
      <c r="AU51" s="311">
        <f t="shared" si="28"/>
        <v>0</v>
      </c>
      <c r="AV51" s="311">
        <f t="shared" si="29"/>
        <v>0</v>
      </c>
      <c r="AW51" s="311">
        <f t="shared" si="30"/>
        <v>366.30409600678223</v>
      </c>
      <c r="AX51" s="311">
        <f t="shared" si="31"/>
        <v>0</v>
      </c>
      <c r="AY51" s="318">
        <f t="shared" si="32"/>
        <v>366.30409600678223</v>
      </c>
    </row>
    <row r="52" spans="1:51" ht="14.5">
      <c r="A52" s="44" t="s">
        <v>150</v>
      </c>
      <c r="B52" s="45" t="s">
        <v>154</v>
      </c>
      <c r="C52" s="50">
        <v>0</v>
      </c>
      <c r="D52" s="65">
        <v>23</v>
      </c>
      <c r="E52" s="99" t="s">
        <v>470</v>
      </c>
      <c r="F52" s="99" t="s">
        <v>500</v>
      </c>
      <c r="G52" s="99" t="s">
        <v>148</v>
      </c>
      <c r="H52" s="99" t="s">
        <v>180</v>
      </c>
      <c r="I52" s="99" t="s">
        <v>1048</v>
      </c>
      <c r="J52" s="54">
        <v>47088</v>
      </c>
      <c r="K52" s="140">
        <v>0</v>
      </c>
      <c r="L52" s="264">
        <v>0</v>
      </c>
      <c r="M52" s="265">
        <v>0</v>
      </c>
      <c r="N52" s="265">
        <v>0</v>
      </c>
      <c r="O52" s="265">
        <v>0</v>
      </c>
      <c r="P52" s="265">
        <v>0</v>
      </c>
      <c r="Q52" s="265">
        <v>0</v>
      </c>
      <c r="R52" s="265">
        <v>0</v>
      </c>
      <c r="S52" s="265">
        <v>80</v>
      </c>
      <c r="T52" s="266">
        <v>0</v>
      </c>
      <c r="U52" s="267">
        <f t="shared" si="18"/>
        <v>80</v>
      </c>
      <c r="V52" s="327">
        <f>L52*Inflation!$F$19</f>
        <v>0</v>
      </c>
      <c r="W52" s="328">
        <f>M52*Inflation!$F$19</f>
        <v>0</v>
      </c>
      <c r="X52" s="328">
        <f>N52*Inflation!$F$19</f>
        <v>0</v>
      </c>
      <c r="Y52" s="328">
        <f>O52*Inflation!$F$19*Inflation!$F$20</f>
        <v>0</v>
      </c>
      <c r="Z52" s="328">
        <f>P52*Inflation!$F$19*Inflation!$F$20</f>
        <v>0</v>
      </c>
      <c r="AA52" s="328">
        <f>Q52*Inflation!$F$19*Inflation!$F$20</f>
        <v>0</v>
      </c>
      <c r="AB52" s="328">
        <f>R52*Inflation!$F$19*Inflation!$F$20*Inflation!$F$21</f>
        <v>0</v>
      </c>
      <c r="AC52" s="328">
        <f>S52*Inflation!$F$19*Inflation!$F$20*Inflation!$F$21*Inflation!$F$22</f>
        <v>86.626333666333693</v>
      </c>
      <c r="AD52" s="328">
        <f>T52*Inflation!$F$19*Inflation!$F$20*Inflation!$F$21*Inflation!$F$22*Inflation!$F$23</f>
        <v>0</v>
      </c>
      <c r="AE52" s="325">
        <f t="shared" si="19"/>
        <v>86.626333666333693</v>
      </c>
      <c r="AF52" s="297">
        <f>(V52/V$60)*SUM('G Summary CWIP'!$AV$62:$BA$62)</f>
        <v>0</v>
      </c>
      <c r="AG52" s="298">
        <f>W52/W$60*SUM('G Summary CWIP'!$BB$62:$BG$62)</f>
        <v>0</v>
      </c>
      <c r="AH52" s="298">
        <f t="shared" si="20"/>
        <v>0</v>
      </c>
      <c r="AI52" s="298">
        <f>Y52/Y$60*SUM('G Summary CWIP'!$BJ$62:$BO$62)</f>
        <v>0</v>
      </c>
      <c r="AJ52" s="298">
        <f>Z52/Z$60*SUM('G Summary CWIP'!$BP$62:$BU$62)</f>
        <v>0</v>
      </c>
      <c r="AK52" s="298">
        <f t="shared" si="21"/>
        <v>0</v>
      </c>
      <c r="AL52" s="298">
        <f>AB52/AB$60*'G Summary CWIP'!$CJ$62</f>
        <v>0</v>
      </c>
      <c r="AM52" s="298">
        <f>AC52/AC$60*'G Summary CWIP'!$CX$62</f>
        <v>2.1746593050074665</v>
      </c>
      <c r="AN52" s="298">
        <f>AD52/AD$60*'G Summary CWIP'!$DL$62</f>
        <v>0</v>
      </c>
      <c r="AO52" s="299">
        <f t="shared" si="22"/>
        <v>2.1746593050074665</v>
      </c>
      <c r="AP52" s="310">
        <f t="shared" si="23"/>
        <v>0</v>
      </c>
      <c r="AQ52" s="311">
        <f t="shared" si="24"/>
        <v>0</v>
      </c>
      <c r="AR52" s="311">
        <f t="shared" si="25"/>
        <v>0</v>
      </c>
      <c r="AS52" s="311">
        <f t="shared" si="26"/>
        <v>0</v>
      </c>
      <c r="AT52" s="311">
        <f t="shared" si="27"/>
        <v>0</v>
      </c>
      <c r="AU52" s="311">
        <f t="shared" si="28"/>
        <v>0</v>
      </c>
      <c r="AV52" s="311">
        <f t="shared" si="29"/>
        <v>0</v>
      </c>
      <c r="AW52" s="311">
        <f t="shared" si="30"/>
        <v>88.800992971341159</v>
      </c>
      <c r="AX52" s="311">
        <f t="shared" si="31"/>
        <v>0</v>
      </c>
      <c r="AY52" s="318">
        <f t="shared" si="32"/>
        <v>88.800992971341159</v>
      </c>
    </row>
    <row r="53" spans="1:51" ht="14.5">
      <c r="A53" s="44" t="s">
        <v>150</v>
      </c>
      <c r="B53" s="45" t="s">
        <v>154</v>
      </c>
      <c r="C53" s="50">
        <v>0</v>
      </c>
      <c r="D53" s="65">
        <v>23</v>
      </c>
      <c r="E53" s="99" t="s">
        <v>470</v>
      </c>
      <c r="F53" s="99" t="s">
        <v>499</v>
      </c>
      <c r="G53" s="99" t="s">
        <v>148</v>
      </c>
      <c r="H53" s="99" t="s">
        <v>180</v>
      </c>
      <c r="I53" s="99" t="s">
        <v>1048</v>
      </c>
      <c r="J53" s="54">
        <v>47453</v>
      </c>
      <c r="K53" s="140">
        <v>0</v>
      </c>
      <c r="L53" s="264">
        <v>0</v>
      </c>
      <c r="M53" s="265">
        <v>0</v>
      </c>
      <c r="N53" s="265">
        <v>0</v>
      </c>
      <c r="O53" s="265">
        <v>0</v>
      </c>
      <c r="P53" s="265">
        <v>0</v>
      </c>
      <c r="Q53" s="265">
        <v>0</v>
      </c>
      <c r="R53" s="265">
        <v>0</v>
      </c>
      <c r="S53" s="265">
        <v>0</v>
      </c>
      <c r="T53" s="266">
        <v>330</v>
      </c>
      <c r="U53" s="267">
        <f t="shared" si="18"/>
        <v>330</v>
      </c>
      <c r="V53" s="327">
        <f>L53*Inflation!$F$19</f>
        <v>0</v>
      </c>
      <c r="W53" s="328">
        <f>M53*Inflation!$F$19</f>
        <v>0</v>
      </c>
      <c r="X53" s="328">
        <f>N53*Inflation!$F$19</f>
        <v>0</v>
      </c>
      <c r="Y53" s="328">
        <f>O53*Inflation!$F$19*Inflation!$F$20</f>
        <v>0</v>
      </c>
      <c r="Z53" s="328">
        <f>P53*Inflation!$F$19*Inflation!$F$20</f>
        <v>0</v>
      </c>
      <c r="AA53" s="328">
        <f>Q53*Inflation!$F$19*Inflation!$F$20</f>
        <v>0</v>
      </c>
      <c r="AB53" s="328">
        <f>R53*Inflation!$F$19*Inflation!$F$20*Inflation!$F$21</f>
        <v>0</v>
      </c>
      <c r="AC53" s="328">
        <f>S53*Inflation!$F$19*Inflation!$F$20*Inflation!$F$21*Inflation!$F$22</f>
        <v>0</v>
      </c>
      <c r="AD53" s="328">
        <f>T53*Inflation!$F$19*Inflation!$F$20*Inflation!$F$21*Inflation!$F$22*Inflation!$F$23</f>
        <v>363.76615384615388</v>
      </c>
      <c r="AE53" s="325">
        <f t="shared" si="19"/>
        <v>363.76615384615388</v>
      </c>
      <c r="AF53" s="297">
        <f>(V53/V$60)*SUM('G Summary CWIP'!$AV$62:$BA$62)</f>
        <v>0</v>
      </c>
      <c r="AG53" s="298">
        <f>W53/W$60*SUM('G Summary CWIP'!$BB$62:$BG$62)</f>
        <v>0</v>
      </c>
      <c r="AH53" s="298">
        <f t="shared" si="20"/>
        <v>0</v>
      </c>
      <c r="AI53" s="298">
        <f>Y53/Y$60*SUM('G Summary CWIP'!$BJ$62:$BO$62)</f>
        <v>0</v>
      </c>
      <c r="AJ53" s="298">
        <f>Z53/Z$60*SUM('G Summary CWIP'!$BP$62:$BU$62)</f>
        <v>0</v>
      </c>
      <c r="AK53" s="298">
        <f t="shared" si="21"/>
        <v>0</v>
      </c>
      <c r="AL53" s="298">
        <f>AB53/AB$60*'G Summary CWIP'!$CJ$62</f>
        <v>0</v>
      </c>
      <c r="AM53" s="298">
        <f>AC53/AC$60*'G Summary CWIP'!$CX$62</f>
        <v>0</v>
      </c>
      <c r="AN53" s="298">
        <f>AD53/AD$60*'G Summary CWIP'!$DL$62</f>
        <v>7.4505226974495233</v>
      </c>
      <c r="AO53" s="299">
        <f t="shared" si="22"/>
        <v>7.4505226974495233</v>
      </c>
      <c r="AP53" s="310">
        <f t="shared" si="23"/>
        <v>0</v>
      </c>
      <c r="AQ53" s="311">
        <f t="shared" si="24"/>
        <v>0</v>
      </c>
      <c r="AR53" s="311">
        <f t="shared" si="25"/>
        <v>0</v>
      </c>
      <c r="AS53" s="311">
        <f t="shared" si="26"/>
        <v>0</v>
      </c>
      <c r="AT53" s="311">
        <f t="shared" si="27"/>
        <v>0</v>
      </c>
      <c r="AU53" s="311">
        <f t="shared" si="28"/>
        <v>0</v>
      </c>
      <c r="AV53" s="311">
        <f t="shared" si="29"/>
        <v>0</v>
      </c>
      <c r="AW53" s="311">
        <f t="shared" si="30"/>
        <v>0</v>
      </c>
      <c r="AX53" s="311">
        <f t="shared" si="31"/>
        <v>371.2166765436034</v>
      </c>
      <c r="AY53" s="318">
        <f t="shared" si="32"/>
        <v>371.2166765436034</v>
      </c>
    </row>
    <row r="54" spans="1:51" ht="14.5">
      <c r="A54" s="44" t="s">
        <v>150</v>
      </c>
      <c r="B54" s="45" t="s">
        <v>154</v>
      </c>
      <c r="C54" s="50">
        <v>0</v>
      </c>
      <c r="D54" s="65">
        <v>23</v>
      </c>
      <c r="E54" s="99" t="s">
        <v>470</v>
      </c>
      <c r="F54" s="99" t="s">
        <v>501</v>
      </c>
      <c r="G54" s="99" t="s">
        <v>148</v>
      </c>
      <c r="H54" s="401" t="s">
        <v>180</v>
      </c>
      <c r="I54" s="401" t="s">
        <v>1048</v>
      </c>
      <c r="J54" s="54">
        <v>47453</v>
      </c>
      <c r="K54" s="140">
        <v>0</v>
      </c>
      <c r="L54" s="264">
        <v>0</v>
      </c>
      <c r="M54" s="265">
        <v>0</v>
      </c>
      <c r="N54" s="265">
        <v>0</v>
      </c>
      <c r="O54" s="265">
        <v>0</v>
      </c>
      <c r="P54" s="265">
        <v>0</v>
      </c>
      <c r="Q54" s="265">
        <v>0</v>
      </c>
      <c r="R54" s="265">
        <v>0</v>
      </c>
      <c r="S54" s="265">
        <v>0</v>
      </c>
      <c r="T54" s="266">
        <v>330</v>
      </c>
      <c r="U54" s="267">
        <f t="shared" si="18"/>
        <v>330</v>
      </c>
      <c r="V54" s="327">
        <f>L54*Inflation!$F$19</f>
        <v>0</v>
      </c>
      <c r="W54" s="328">
        <f>M54*Inflation!$F$19</f>
        <v>0</v>
      </c>
      <c r="X54" s="328">
        <f>N54*Inflation!$F$19</f>
        <v>0</v>
      </c>
      <c r="Y54" s="328">
        <f>O54*Inflation!$F$19*Inflation!$F$20</f>
        <v>0</v>
      </c>
      <c r="Z54" s="328">
        <f>P54*Inflation!$F$19*Inflation!$F$20</f>
        <v>0</v>
      </c>
      <c r="AA54" s="328">
        <f>Q54*Inflation!$F$19*Inflation!$F$20</f>
        <v>0</v>
      </c>
      <c r="AB54" s="328">
        <f>R54*Inflation!$F$19*Inflation!$F$20*Inflation!$F$21</f>
        <v>0</v>
      </c>
      <c r="AC54" s="328">
        <f>S54*Inflation!$F$19*Inflation!$F$20*Inflation!$F$21*Inflation!$F$22</f>
        <v>0</v>
      </c>
      <c r="AD54" s="328">
        <f>T54*Inflation!$F$19*Inflation!$F$20*Inflation!$F$21*Inflation!$F$22*Inflation!$F$23</f>
        <v>363.76615384615388</v>
      </c>
      <c r="AE54" s="325">
        <f t="shared" si="19"/>
        <v>363.76615384615388</v>
      </c>
      <c r="AF54" s="297">
        <f>(V54/V$60)*SUM('G Summary CWIP'!$AV$62:$BA$62)</f>
        <v>0</v>
      </c>
      <c r="AG54" s="298">
        <f>W54/W$60*SUM('G Summary CWIP'!$BB$62:$BG$62)</f>
        <v>0</v>
      </c>
      <c r="AH54" s="298">
        <f t="shared" si="20"/>
        <v>0</v>
      </c>
      <c r="AI54" s="298">
        <f>Y54/Y$60*SUM('G Summary CWIP'!$BJ$62:$BO$62)</f>
        <v>0</v>
      </c>
      <c r="AJ54" s="298">
        <f>Z54/Z$60*SUM('G Summary CWIP'!$BP$62:$BU$62)</f>
        <v>0</v>
      </c>
      <c r="AK54" s="298">
        <f t="shared" si="21"/>
        <v>0</v>
      </c>
      <c r="AL54" s="298">
        <f>AB54/AB$60*'G Summary CWIP'!$CJ$62</f>
        <v>0</v>
      </c>
      <c r="AM54" s="298">
        <f>AC54/AC$60*'G Summary CWIP'!$CX$62</f>
        <v>0</v>
      </c>
      <c r="AN54" s="298">
        <f>AD54/AD$60*'G Summary CWIP'!$DL$62</f>
        <v>7.4505226974495233</v>
      </c>
      <c r="AO54" s="299">
        <f t="shared" si="22"/>
        <v>7.4505226974495233</v>
      </c>
      <c r="AP54" s="310">
        <f t="shared" si="23"/>
        <v>0</v>
      </c>
      <c r="AQ54" s="311">
        <f t="shared" si="24"/>
        <v>0</v>
      </c>
      <c r="AR54" s="311">
        <f t="shared" si="25"/>
        <v>0</v>
      </c>
      <c r="AS54" s="311">
        <f t="shared" si="26"/>
        <v>0</v>
      </c>
      <c r="AT54" s="311">
        <f t="shared" si="27"/>
        <v>0</v>
      </c>
      <c r="AU54" s="311">
        <f t="shared" si="28"/>
        <v>0</v>
      </c>
      <c r="AV54" s="311">
        <f t="shared" si="29"/>
        <v>0</v>
      </c>
      <c r="AW54" s="311">
        <f t="shared" si="30"/>
        <v>0</v>
      </c>
      <c r="AX54" s="311">
        <f t="shared" si="31"/>
        <v>371.2166765436034</v>
      </c>
      <c r="AY54" s="318">
        <f t="shared" si="32"/>
        <v>371.2166765436034</v>
      </c>
    </row>
    <row r="55" spans="1:51" ht="14.5">
      <c r="A55" s="44" t="s">
        <v>150</v>
      </c>
      <c r="B55" s="45" t="s">
        <v>150</v>
      </c>
      <c r="C55" s="50">
        <v>1180</v>
      </c>
      <c r="D55" s="65">
        <v>23</v>
      </c>
      <c r="E55" s="99" t="s">
        <v>470</v>
      </c>
      <c r="F55" s="99" t="s">
        <v>502</v>
      </c>
      <c r="G55" s="99" t="s">
        <v>148</v>
      </c>
      <c r="H55" s="99" t="s">
        <v>180</v>
      </c>
      <c r="I55" s="99" t="s">
        <v>1048</v>
      </c>
      <c r="J55" s="54">
        <v>47453</v>
      </c>
      <c r="K55" s="140">
        <v>0</v>
      </c>
      <c r="L55" s="264">
        <v>0</v>
      </c>
      <c r="M55" s="265">
        <v>0</v>
      </c>
      <c r="N55" s="265">
        <v>0</v>
      </c>
      <c r="O55" s="265">
        <v>0</v>
      </c>
      <c r="P55" s="265">
        <v>0</v>
      </c>
      <c r="Q55" s="265">
        <v>0</v>
      </c>
      <c r="R55" s="265">
        <v>0</v>
      </c>
      <c r="S55" s="265">
        <v>0</v>
      </c>
      <c r="T55" s="266">
        <v>1180</v>
      </c>
      <c r="U55" s="267">
        <f t="shared" si="18"/>
        <v>1180</v>
      </c>
      <c r="V55" s="327">
        <f>L55*Inflation!$F$19</f>
        <v>0</v>
      </c>
      <c r="W55" s="328">
        <f>M55*Inflation!$F$19</f>
        <v>0</v>
      </c>
      <c r="X55" s="328">
        <f>N55*Inflation!$F$19</f>
        <v>0</v>
      </c>
      <c r="Y55" s="328">
        <f>O55*Inflation!$F$19*Inflation!$F$20</f>
        <v>0</v>
      </c>
      <c r="Z55" s="328">
        <f>P55*Inflation!$F$19*Inflation!$F$20</f>
        <v>0</v>
      </c>
      <c r="AA55" s="328">
        <f>Q55*Inflation!$F$19*Inflation!$F$20</f>
        <v>0</v>
      </c>
      <c r="AB55" s="328">
        <f>R55*Inflation!$F$19*Inflation!$F$20*Inflation!$F$21</f>
        <v>0</v>
      </c>
      <c r="AC55" s="328">
        <f>S55*Inflation!$F$19*Inflation!$F$20*Inflation!$F$21*Inflation!$F$22</f>
        <v>0</v>
      </c>
      <c r="AD55" s="328">
        <f>T55*Inflation!$F$19*Inflation!$F$20*Inflation!$F$21*Inflation!$F$22*Inflation!$F$23</f>
        <v>1300.7395804195805</v>
      </c>
      <c r="AE55" s="325">
        <f t="shared" si="19"/>
        <v>1300.7395804195805</v>
      </c>
      <c r="AF55" s="297">
        <f>(V55/V$60)*SUM('G Summary CWIP'!$AV$62:$BA$62)</f>
        <v>0</v>
      </c>
      <c r="AG55" s="298">
        <f>W55/W$60*SUM('G Summary CWIP'!$BB$62:$BG$62)</f>
        <v>0</v>
      </c>
      <c r="AH55" s="298">
        <f t="shared" si="20"/>
        <v>0</v>
      </c>
      <c r="AI55" s="298">
        <f>Y55/Y$60*SUM('G Summary CWIP'!$BJ$62:$BO$62)</f>
        <v>0</v>
      </c>
      <c r="AJ55" s="298">
        <f>Z55/Z$60*SUM('G Summary CWIP'!$BP$62:$BU$62)</f>
        <v>0</v>
      </c>
      <c r="AK55" s="298">
        <f t="shared" si="21"/>
        <v>0</v>
      </c>
      <c r="AL55" s="298">
        <f>AB55/AB$60*'G Summary CWIP'!$CJ$62</f>
        <v>0</v>
      </c>
      <c r="AM55" s="298">
        <f>AC55/AC$60*'G Summary CWIP'!$CX$62</f>
        <v>0</v>
      </c>
      <c r="AN55" s="298">
        <f>AD55/AD$60*'G Summary CWIP'!$DL$62</f>
        <v>26.641262978758903</v>
      </c>
      <c r="AO55" s="299">
        <f t="shared" si="22"/>
        <v>26.641262978758903</v>
      </c>
      <c r="AP55" s="310">
        <f t="shared" si="23"/>
        <v>0</v>
      </c>
      <c r="AQ55" s="311">
        <f t="shared" si="24"/>
        <v>0</v>
      </c>
      <c r="AR55" s="311">
        <f t="shared" si="25"/>
        <v>0</v>
      </c>
      <c r="AS55" s="311">
        <f t="shared" si="26"/>
        <v>0</v>
      </c>
      <c r="AT55" s="311">
        <f t="shared" si="27"/>
        <v>0</v>
      </c>
      <c r="AU55" s="311">
        <f t="shared" si="28"/>
        <v>0</v>
      </c>
      <c r="AV55" s="311">
        <f t="shared" si="29"/>
        <v>0</v>
      </c>
      <c r="AW55" s="311">
        <f t="shared" si="30"/>
        <v>0</v>
      </c>
      <c r="AX55" s="311">
        <f t="shared" si="31"/>
        <v>1327.3808433983395</v>
      </c>
      <c r="AY55" s="318">
        <f t="shared" si="32"/>
        <v>1327.3808433983395</v>
      </c>
    </row>
    <row r="56" spans="1:51" ht="14.5">
      <c r="A56" s="44" t="s">
        <v>150</v>
      </c>
      <c r="B56" s="45" t="s">
        <v>154</v>
      </c>
      <c r="C56" s="50">
        <v>0</v>
      </c>
      <c r="D56" s="65">
        <v>23</v>
      </c>
      <c r="E56" s="99" t="s">
        <v>470</v>
      </c>
      <c r="F56" s="99" t="s">
        <v>503</v>
      </c>
      <c r="G56" s="99" t="s">
        <v>148</v>
      </c>
      <c r="H56" s="99" t="s">
        <v>180</v>
      </c>
      <c r="I56" s="99" t="s">
        <v>1048</v>
      </c>
      <c r="J56" s="54">
        <v>47453</v>
      </c>
      <c r="K56" s="140">
        <v>0</v>
      </c>
      <c r="L56" s="264">
        <v>0</v>
      </c>
      <c r="M56" s="265">
        <v>0</v>
      </c>
      <c r="N56" s="265">
        <v>0</v>
      </c>
      <c r="O56" s="265">
        <v>0</v>
      </c>
      <c r="P56" s="265">
        <v>0</v>
      </c>
      <c r="Q56" s="265">
        <v>0</v>
      </c>
      <c r="R56" s="265">
        <v>0</v>
      </c>
      <c r="S56" s="265">
        <v>0</v>
      </c>
      <c r="T56" s="266">
        <v>330</v>
      </c>
      <c r="U56" s="267">
        <f t="shared" si="18"/>
        <v>330</v>
      </c>
      <c r="V56" s="327">
        <f>L56*Inflation!$F$19</f>
        <v>0</v>
      </c>
      <c r="W56" s="328">
        <f>M56*Inflation!$F$19</f>
        <v>0</v>
      </c>
      <c r="X56" s="328">
        <f>N56*Inflation!$F$19</f>
        <v>0</v>
      </c>
      <c r="Y56" s="328">
        <f>O56*Inflation!$F$19*Inflation!$F$20</f>
        <v>0</v>
      </c>
      <c r="Z56" s="328">
        <f>P56*Inflation!$F$19*Inflation!$F$20</f>
        <v>0</v>
      </c>
      <c r="AA56" s="328">
        <f>Q56*Inflation!$F$19*Inflation!$F$20</f>
        <v>0</v>
      </c>
      <c r="AB56" s="328">
        <f>R56*Inflation!$F$19*Inflation!$F$20*Inflation!$F$21</f>
        <v>0</v>
      </c>
      <c r="AC56" s="328">
        <f>S56*Inflation!$F$19*Inflation!$F$20*Inflation!$F$21*Inflation!$F$22</f>
        <v>0</v>
      </c>
      <c r="AD56" s="328">
        <f>T56*Inflation!$F$19*Inflation!$F$20*Inflation!$F$21*Inflation!$F$22*Inflation!$F$23</f>
        <v>363.76615384615388</v>
      </c>
      <c r="AE56" s="325">
        <f t="shared" si="19"/>
        <v>363.76615384615388</v>
      </c>
      <c r="AF56" s="297">
        <f>(V56/V$60)*SUM('G Summary CWIP'!$AV$62:$BA$62)</f>
        <v>0</v>
      </c>
      <c r="AG56" s="298">
        <f>W56/W$60*SUM('G Summary CWIP'!$BB$62:$BG$62)</f>
        <v>0</v>
      </c>
      <c r="AH56" s="298">
        <f t="shared" si="20"/>
        <v>0</v>
      </c>
      <c r="AI56" s="298">
        <f>Y56/Y$60*SUM('G Summary CWIP'!$BJ$62:$BO$62)</f>
        <v>0</v>
      </c>
      <c r="AJ56" s="298">
        <f>Z56/Z$60*SUM('G Summary CWIP'!$BP$62:$BU$62)</f>
        <v>0</v>
      </c>
      <c r="AK56" s="298">
        <f t="shared" si="21"/>
        <v>0</v>
      </c>
      <c r="AL56" s="298">
        <f>AB56/AB$60*'G Summary CWIP'!$CJ$62</f>
        <v>0</v>
      </c>
      <c r="AM56" s="298">
        <f>AC56/AC$60*'G Summary CWIP'!$CX$62</f>
        <v>0</v>
      </c>
      <c r="AN56" s="298">
        <f>AD56/AD$60*'G Summary CWIP'!$DL$62</f>
        <v>7.4505226974495233</v>
      </c>
      <c r="AO56" s="299">
        <f t="shared" si="22"/>
        <v>7.4505226974495233</v>
      </c>
      <c r="AP56" s="310">
        <f t="shared" si="23"/>
        <v>0</v>
      </c>
      <c r="AQ56" s="311">
        <f t="shared" si="24"/>
        <v>0</v>
      </c>
      <c r="AR56" s="311">
        <f t="shared" si="25"/>
        <v>0</v>
      </c>
      <c r="AS56" s="311">
        <f t="shared" si="26"/>
        <v>0</v>
      </c>
      <c r="AT56" s="311">
        <f t="shared" si="27"/>
        <v>0</v>
      </c>
      <c r="AU56" s="311">
        <f t="shared" si="28"/>
        <v>0</v>
      </c>
      <c r="AV56" s="311">
        <f t="shared" si="29"/>
        <v>0</v>
      </c>
      <c r="AW56" s="311">
        <f t="shared" si="30"/>
        <v>0</v>
      </c>
      <c r="AX56" s="311">
        <f t="shared" si="31"/>
        <v>371.2166765436034</v>
      </c>
      <c r="AY56" s="318">
        <f t="shared" si="32"/>
        <v>371.2166765436034</v>
      </c>
    </row>
    <row r="57" spans="1:51" ht="14.5">
      <c r="A57" s="44" t="s">
        <v>150</v>
      </c>
      <c r="B57" s="45" t="s">
        <v>150</v>
      </c>
      <c r="C57" s="50">
        <v>900</v>
      </c>
      <c r="D57" s="65">
        <v>23</v>
      </c>
      <c r="E57" s="99" t="s">
        <v>470</v>
      </c>
      <c r="F57" s="99" t="s">
        <v>504</v>
      </c>
      <c r="G57" s="99" t="s">
        <v>148</v>
      </c>
      <c r="H57" s="99" t="s">
        <v>180</v>
      </c>
      <c r="I57" s="99" t="s">
        <v>1048</v>
      </c>
      <c r="J57" s="54">
        <v>47453</v>
      </c>
      <c r="K57" s="140">
        <v>0</v>
      </c>
      <c r="L57" s="264">
        <v>0</v>
      </c>
      <c r="M57" s="265">
        <v>0</v>
      </c>
      <c r="N57" s="265">
        <v>0</v>
      </c>
      <c r="O57" s="265">
        <v>0</v>
      </c>
      <c r="P57" s="265">
        <v>0</v>
      </c>
      <c r="Q57" s="265">
        <v>0</v>
      </c>
      <c r="R57" s="265">
        <v>0</v>
      </c>
      <c r="S57" s="265">
        <v>0</v>
      </c>
      <c r="T57" s="266">
        <v>900</v>
      </c>
      <c r="U57" s="267">
        <f t="shared" si="18"/>
        <v>900</v>
      </c>
      <c r="V57" s="327">
        <f>L57*Inflation!$F$19</f>
        <v>0</v>
      </c>
      <c r="W57" s="328">
        <f>M57*Inflation!$F$19</f>
        <v>0</v>
      </c>
      <c r="X57" s="328">
        <f>N57*Inflation!$F$19</f>
        <v>0</v>
      </c>
      <c r="Y57" s="328">
        <f>O57*Inflation!$F$19*Inflation!$F$20</f>
        <v>0</v>
      </c>
      <c r="Z57" s="328">
        <f>P57*Inflation!$F$19*Inflation!$F$20</f>
        <v>0</v>
      </c>
      <c r="AA57" s="328">
        <f>Q57*Inflation!$F$19*Inflation!$F$20</f>
        <v>0</v>
      </c>
      <c r="AB57" s="328">
        <f>R57*Inflation!$F$19*Inflation!$F$20*Inflation!$F$21</f>
        <v>0</v>
      </c>
      <c r="AC57" s="328">
        <f>S57*Inflation!$F$19*Inflation!$F$20*Inflation!$F$21*Inflation!$F$22</f>
        <v>0</v>
      </c>
      <c r="AD57" s="328">
        <f>T57*Inflation!$F$19*Inflation!$F$20*Inflation!$F$21*Inflation!$F$22*Inflation!$F$23</f>
        <v>992.08951048951064</v>
      </c>
      <c r="AE57" s="325">
        <f t="shared" si="19"/>
        <v>992.08951048951064</v>
      </c>
      <c r="AF57" s="297">
        <f>(V57/V$60)*SUM('G Summary CWIP'!$AV$62:$BA$62)</f>
        <v>0</v>
      </c>
      <c r="AG57" s="298">
        <f>W57/W$60*SUM('G Summary CWIP'!$BB$62:$BG$62)</f>
        <v>0</v>
      </c>
      <c r="AH57" s="298">
        <f t="shared" si="20"/>
        <v>0</v>
      </c>
      <c r="AI57" s="298">
        <f>Y57/Y$60*SUM('G Summary CWIP'!$BJ$62:$BO$62)</f>
        <v>0</v>
      </c>
      <c r="AJ57" s="298">
        <f>Z57/Z$60*SUM('G Summary CWIP'!$BP$62:$BU$62)</f>
        <v>0</v>
      </c>
      <c r="AK57" s="298">
        <f t="shared" si="21"/>
        <v>0</v>
      </c>
      <c r="AL57" s="298">
        <f>AB57/AB$60*'G Summary CWIP'!$CJ$62</f>
        <v>0</v>
      </c>
      <c r="AM57" s="298">
        <f>AC57/AC$60*'G Summary CWIP'!$CX$62</f>
        <v>0</v>
      </c>
      <c r="AN57" s="298">
        <f>AD57/AD$60*'G Summary CWIP'!$DL$62</f>
        <v>20.319607356680521</v>
      </c>
      <c r="AO57" s="299">
        <f t="shared" si="22"/>
        <v>20.319607356680521</v>
      </c>
      <c r="AP57" s="310">
        <f t="shared" si="23"/>
        <v>0</v>
      </c>
      <c r="AQ57" s="311">
        <f t="shared" si="24"/>
        <v>0</v>
      </c>
      <c r="AR57" s="311">
        <f t="shared" si="25"/>
        <v>0</v>
      </c>
      <c r="AS57" s="311">
        <f t="shared" si="26"/>
        <v>0</v>
      </c>
      <c r="AT57" s="311">
        <f t="shared" si="27"/>
        <v>0</v>
      </c>
      <c r="AU57" s="311">
        <f t="shared" si="28"/>
        <v>0</v>
      </c>
      <c r="AV57" s="311">
        <f t="shared" si="29"/>
        <v>0</v>
      </c>
      <c r="AW57" s="311">
        <f t="shared" si="30"/>
        <v>0</v>
      </c>
      <c r="AX57" s="311">
        <f t="shared" si="31"/>
        <v>1012.4091178461912</v>
      </c>
      <c r="AY57" s="318">
        <f t="shared" si="32"/>
        <v>1012.4091178461912</v>
      </c>
    </row>
    <row r="58" spans="1:51" ht="14.5">
      <c r="A58" s="44" t="s">
        <v>150</v>
      </c>
      <c r="B58" s="45" t="s">
        <v>154</v>
      </c>
      <c r="C58" s="50">
        <v>0</v>
      </c>
      <c r="D58" s="65">
        <v>23</v>
      </c>
      <c r="E58" s="99" t="s">
        <v>470</v>
      </c>
      <c r="F58" s="99" t="s">
        <v>505</v>
      </c>
      <c r="G58" s="99" t="s">
        <v>148</v>
      </c>
      <c r="H58" s="99" t="s">
        <v>180</v>
      </c>
      <c r="I58" s="99" t="s">
        <v>1048</v>
      </c>
      <c r="J58" s="54">
        <v>47453</v>
      </c>
      <c r="K58" s="140">
        <v>0</v>
      </c>
      <c r="L58" s="264">
        <v>0</v>
      </c>
      <c r="M58" s="265">
        <v>0</v>
      </c>
      <c r="N58" s="265">
        <v>0</v>
      </c>
      <c r="O58" s="265">
        <v>0</v>
      </c>
      <c r="P58" s="265">
        <v>0</v>
      </c>
      <c r="Q58" s="265">
        <v>0</v>
      </c>
      <c r="R58" s="265">
        <v>0</v>
      </c>
      <c r="S58" s="265">
        <v>0</v>
      </c>
      <c r="T58" s="266">
        <v>330</v>
      </c>
      <c r="U58" s="267">
        <f t="shared" si="18"/>
        <v>330</v>
      </c>
      <c r="V58" s="327">
        <f>L58*Inflation!$F$19</f>
        <v>0</v>
      </c>
      <c r="W58" s="328">
        <f>M58*Inflation!$F$19</f>
        <v>0</v>
      </c>
      <c r="X58" s="328">
        <f>N58*Inflation!$F$19</f>
        <v>0</v>
      </c>
      <c r="Y58" s="328">
        <f>O58*Inflation!$F$19*Inflation!$F$20</f>
        <v>0</v>
      </c>
      <c r="Z58" s="328">
        <f>P58*Inflation!$F$19*Inflation!$F$20</f>
        <v>0</v>
      </c>
      <c r="AA58" s="328">
        <f>Q58*Inflation!$F$19*Inflation!$F$20</f>
        <v>0</v>
      </c>
      <c r="AB58" s="328">
        <f>R58*Inflation!$F$19*Inflation!$F$20*Inflation!$F$21</f>
        <v>0</v>
      </c>
      <c r="AC58" s="328">
        <f>S58*Inflation!$F$19*Inflation!$F$20*Inflation!$F$21*Inflation!$F$22</f>
        <v>0</v>
      </c>
      <c r="AD58" s="328">
        <f>T58*Inflation!$F$19*Inflation!$F$20*Inflation!$F$21*Inflation!$F$22*Inflation!$F$23</f>
        <v>363.76615384615388</v>
      </c>
      <c r="AE58" s="325">
        <f t="shared" si="19"/>
        <v>363.76615384615388</v>
      </c>
      <c r="AF58" s="297">
        <f>(V58/V$60)*SUM('G Summary CWIP'!$AV$62:$BA$62)</f>
        <v>0</v>
      </c>
      <c r="AG58" s="298">
        <f>W58/W$60*SUM('G Summary CWIP'!$BB$62:$BG$62)</f>
        <v>0</v>
      </c>
      <c r="AH58" s="298">
        <f t="shared" si="20"/>
        <v>0</v>
      </c>
      <c r="AI58" s="298">
        <f>Y58/Y$60*SUM('G Summary CWIP'!$BJ$62:$BO$62)</f>
        <v>0</v>
      </c>
      <c r="AJ58" s="298">
        <f>Z58/Z$60*SUM('G Summary CWIP'!$BP$62:$BU$62)</f>
        <v>0</v>
      </c>
      <c r="AK58" s="298">
        <f t="shared" si="21"/>
        <v>0</v>
      </c>
      <c r="AL58" s="298">
        <f>AB58/AB$60*'G Summary CWIP'!$CJ$62</f>
        <v>0</v>
      </c>
      <c r="AM58" s="298">
        <f>AC58/AC$60*'G Summary CWIP'!$CX$62</f>
        <v>0</v>
      </c>
      <c r="AN58" s="298">
        <f>AD58/AD$60*'G Summary CWIP'!$DL$62</f>
        <v>7.4505226974495233</v>
      </c>
      <c r="AO58" s="299">
        <f t="shared" si="22"/>
        <v>7.4505226974495233</v>
      </c>
      <c r="AP58" s="310">
        <f t="shared" si="23"/>
        <v>0</v>
      </c>
      <c r="AQ58" s="311">
        <f t="shared" si="24"/>
        <v>0</v>
      </c>
      <c r="AR58" s="311">
        <f t="shared" si="25"/>
        <v>0</v>
      </c>
      <c r="AS58" s="311">
        <f t="shared" si="26"/>
        <v>0</v>
      </c>
      <c r="AT58" s="311">
        <f t="shared" si="27"/>
        <v>0</v>
      </c>
      <c r="AU58" s="311">
        <f t="shared" si="28"/>
        <v>0</v>
      </c>
      <c r="AV58" s="311">
        <f t="shared" si="29"/>
        <v>0</v>
      </c>
      <c r="AW58" s="311">
        <f t="shared" si="30"/>
        <v>0</v>
      </c>
      <c r="AX58" s="311">
        <f t="shared" si="31"/>
        <v>371.2166765436034</v>
      </c>
      <c r="AY58" s="318">
        <f t="shared" si="32"/>
        <v>371.2166765436034</v>
      </c>
    </row>
    <row r="59" spans="1:51" ht="14.5">
      <c r="A59" s="44"/>
      <c r="B59" s="45"/>
      <c r="C59" s="50"/>
      <c r="D59" s="65"/>
      <c r="E59" s="99"/>
      <c r="F59" s="99"/>
      <c r="G59" s="99"/>
      <c r="H59" s="99"/>
      <c r="I59" s="99"/>
      <c r="J59" s="54"/>
      <c r="K59" s="140"/>
      <c r="L59" s="264"/>
      <c r="M59" s="265"/>
      <c r="N59" s="265"/>
      <c r="O59" s="265"/>
      <c r="P59" s="265"/>
      <c r="Q59" s="265"/>
      <c r="R59" s="265"/>
      <c r="S59" s="265"/>
      <c r="T59" s="266"/>
      <c r="U59" s="267">
        <f t="shared" si="18"/>
        <v>0</v>
      </c>
      <c r="V59" s="327">
        <f>L59*Inflation!$F$19</f>
        <v>0</v>
      </c>
      <c r="W59" s="328">
        <f>M59*Inflation!$F$19</f>
        <v>0</v>
      </c>
      <c r="X59" s="328">
        <f>N59*Inflation!$F$19</f>
        <v>0</v>
      </c>
      <c r="Y59" s="328">
        <f>O59*Inflation!$F$19*Inflation!$F$20</f>
        <v>0</v>
      </c>
      <c r="Z59" s="328">
        <f>P59*Inflation!$F$19*Inflation!$F$20</f>
        <v>0</v>
      </c>
      <c r="AA59" s="328">
        <f>Q59*Inflation!$F$19*Inflation!$F$20</f>
        <v>0</v>
      </c>
      <c r="AB59" s="328">
        <f>R59*Inflation!$F$19*Inflation!$F$20*Inflation!$F$21</f>
        <v>0</v>
      </c>
      <c r="AC59" s="328">
        <f>S59*Inflation!$F$19*Inflation!$F$20*Inflation!$F$21*Inflation!$F$22</f>
        <v>0</v>
      </c>
      <c r="AD59" s="328">
        <f>T59*Inflation!$F$19*Inflation!$F$20*Inflation!$F$21*Inflation!$F$22*Inflation!$F$23</f>
        <v>0</v>
      </c>
      <c r="AE59" s="325">
        <f t="shared" si="19"/>
        <v>0</v>
      </c>
      <c r="AF59" s="297">
        <f>(V59/V$60)*SUM('G Summary CWIP'!$AV$62:$BA$62)</f>
        <v>0</v>
      </c>
      <c r="AG59" s="298">
        <f>W59/W$60*SUM('G Summary CWIP'!$BB$62:$BG$62)</f>
        <v>0</v>
      </c>
      <c r="AH59" s="298">
        <f t="shared" si="20"/>
        <v>0</v>
      </c>
      <c r="AI59" s="298">
        <f>Y59/Y$60*SUM('G Summary CWIP'!$BJ$62:$BO$62)</f>
        <v>0</v>
      </c>
      <c r="AJ59" s="298">
        <f>Z59/Z$60*SUM('G Summary CWIP'!$BP$62:$BU$62)</f>
        <v>0</v>
      </c>
      <c r="AK59" s="298">
        <f t="shared" si="21"/>
        <v>0</v>
      </c>
      <c r="AL59" s="298">
        <f>AB59/AB$60*'G Summary CWIP'!$CJ$62</f>
        <v>0</v>
      </c>
      <c r="AM59" s="298">
        <f>AC59/AC$60*'G Summary CWIP'!$CX$62</f>
        <v>0</v>
      </c>
      <c r="AN59" s="298">
        <f>AD59/AD$60*'G Summary CWIP'!$DL$62</f>
        <v>0</v>
      </c>
      <c r="AO59" s="299">
        <f t="shared" si="22"/>
        <v>0</v>
      </c>
      <c r="AP59" s="310">
        <f t="shared" si="23"/>
        <v>0</v>
      </c>
      <c r="AQ59" s="311">
        <f t="shared" si="24"/>
        <v>0</v>
      </c>
      <c r="AR59" s="311">
        <f t="shared" si="25"/>
        <v>0</v>
      </c>
      <c r="AS59" s="311">
        <f t="shared" si="26"/>
        <v>0</v>
      </c>
      <c r="AT59" s="311">
        <f t="shared" si="27"/>
        <v>0</v>
      </c>
      <c r="AU59" s="311">
        <f t="shared" si="28"/>
        <v>0</v>
      </c>
      <c r="AV59" s="311">
        <f t="shared" si="29"/>
        <v>0</v>
      </c>
      <c r="AW59" s="311">
        <f t="shared" si="30"/>
        <v>0</v>
      </c>
      <c r="AX59" s="311">
        <f t="shared" si="31"/>
        <v>0</v>
      </c>
      <c r="AY59" s="318">
        <f t="shared" si="32"/>
        <v>0</v>
      </c>
    </row>
    <row r="60" spans="1:51" ht="14.5">
      <c r="A60" s="44"/>
      <c r="B60" s="57">
        <v>0</v>
      </c>
      <c r="C60" s="73">
        <v>13</v>
      </c>
      <c r="D60" s="100">
        <v>23</v>
      </c>
      <c r="E60" s="101"/>
      <c r="F60" s="101" t="s">
        <v>506</v>
      </c>
      <c r="G60" s="101"/>
      <c r="H60" s="101"/>
      <c r="I60" s="101"/>
      <c r="J60" s="101"/>
      <c r="K60" s="220">
        <v>2231</v>
      </c>
      <c r="L60" s="221">
        <f t="shared" ref="L60:U60" si="33">SUM(L18:L59)</f>
        <v>1092.2</v>
      </c>
      <c r="M60" s="102">
        <f t="shared" si="33"/>
        <v>2201.7999999999997</v>
      </c>
      <c r="N60" s="102">
        <f t="shared" si="33"/>
        <v>3294</v>
      </c>
      <c r="O60" s="102">
        <f t="shared" si="33"/>
        <v>1286</v>
      </c>
      <c r="P60" s="102">
        <f t="shared" si="33"/>
        <v>2654</v>
      </c>
      <c r="Q60" s="102">
        <f t="shared" si="33"/>
        <v>3940</v>
      </c>
      <c r="R60" s="102">
        <f t="shared" si="33"/>
        <v>4310</v>
      </c>
      <c r="S60" s="102">
        <f t="shared" si="33"/>
        <v>4540</v>
      </c>
      <c r="T60" s="218">
        <f t="shared" si="33"/>
        <v>4150</v>
      </c>
      <c r="U60" s="222">
        <f t="shared" si="33"/>
        <v>20234</v>
      </c>
      <c r="V60" s="229">
        <f t="shared" ref="V60:AE60" si="34">SUM(V18:V59)</f>
        <v>1115.5497302697302</v>
      </c>
      <c r="W60" s="230">
        <f t="shared" si="34"/>
        <v>2248.8714485514483</v>
      </c>
      <c r="X60" s="230">
        <f t="shared" si="34"/>
        <v>3364.4211788211787</v>
      </c>
      <c r="Y60" s="230">
        <f t="shared" si="34"/>
        <v>1341.078313686314</v>
      </c>
      <c r="Z60" s="230">
        <f t="shared" si="34"/>
        <v>2767.6686193806195</v>
      </c>
      <c r="AA60" s="230">
        <f t="shared" si="34"/>
        <v>4108.7469330669337</v>
      </c>
      <c r="AB60" s="230">
        <f t="shared" si="34"/>
        <v>4579.9842557442562</v>
      </c>
      <c r="AC60" s="230">
        <f t="shared" si="34"/>
        <v>4916.0444355644358</v>
      </c>
      <c r="AD60" s="230">
        <f t="shared" si="34"/>
        <v>4574.6349650349657</v>
      </c>
      <c r="AE60" s="232">
        <f t="shared" si="34"/>
        <v>21543.831768231772</v>
      </c>
      <c r="AF60" s="223">
        <f t="shared" ref="AF60:AY60" si="35">SUM(AF18:AF59)</f>
        <v>10.089382324657283</v>
      </c>
      <c r="AG60" s="224">
        <f t="shared" si="35"/>
        <v>23.471590077045171</v>
      </c>
      <c r="AH60" s="224">
        <f t="shared" si="35"/>
        <v>33.560972401702458</v>
      </c>
      <c r="AI60" s="224">
        <f t="shared" si="35"/>
        <v>16.934715795714226</v>
      </c>
      <c r="AJ60" s="224">
        <f t="shared" si="35"/>
        <v>35.417817293211932</v>
      </c>
      <c r="AK60" s="224">
        <f t="shared" si="35"/>
        <v>52.352533088926165</v>
      </c>
      <c r="AL60" s="224">
        <f t="shared" si="35"/>
        <v>101.25017223206672</v>
      </c>
      <c r="AM60" s="224">
        <f t="shared" si="35"/>
        <v>123.41191555917369</v>
      </c>
      <c r="AN60" s="224">
        <f t="shared" si="35"/>
        <v>93.695967255804618</v>
      </c>
      <c r="AO60" s="225">
        <f t="shared" si="35"/>
        <v>404.27156053767362</v>
      </c>
      <c r="AP60" s="233">
        <f t="shared" si="35"/>
        <v>1125.6391125943876</v>
      </c>
      <c r="AQ60" s="234">
        <f t="shared" si="35"/>
        <v>2272.3430386284936</v>
      </c>
      <c r="AR60" s="234">
        <f t="shared" si="35"/>
        <v>3397.9821512228814</v>
      </c>
      <c r="AS60" s="234">
        <f t="shared" si="35"/>
        <v>1358.0130294820281</v>
      </c>
      <c r="AT60" s="234">
        <f t="shared" si="35"/>
        <v>2803.0864366738315</v>
      </c>
      <c r="AU60" s="234">
        <f t="shared" si="35"/>
        <v>4161.0994661558589</v>
      </c>
      <c r="AV60" s="234">
        <f t="shared" si="35"/>
        <v>4681.2344279763229</v>
      </c>
      <c r="AW60" s="234">
        <f t="shared" si="35"/>
        <v>5039.4563511236092</v>
      </c>
      <c r="AX60" s="234">
        <f t="shared" si="35"/>
        <v>4668.3309322907699</v>
      </c>
      <c r="AY60" s="566">
        <f t="shared" si="35"/>
        <v>21948.103328769448</v>
      </c>
    </row>
    <row r="61" spans="1:51" ht="14.5">
      <c r="A61" s="44" t="s">
        <v>150</v>
      </c>
      <c r="B61" s="45" t="s">
        <v>150</v>
      </c>
      <c r="C61" s="50">
        <v>4311.5430321824197</v>
      </c>
      <c r="D61" s="65">
        <v>24</v>
      </c>
      <c r="E61" s="99" t="s">
        <v>507</v>
      </c>
      <c r="F61" s="99" t="s">
        <v>508</v>
      </c>
      <c r="G61" s="99" t="s">
        <v>147</v>
      </c>
      <c r="H61" s="99" t="s">
        <v>27</v>
      </c>
      <c r="I61" s="99" t="s">
        <v>361</v>
      </c>
      <c r="J61" s="54">
        <v>47453</v>
      </c>
      <c r="K61" s="140">
        <v>0</v>
      </c>
      <c r="L61" s="264">
        <v>1327.4648213855719</v>
      </c>
      <c r="M61" s="265">
        <v>1327.4648213855719</v>
      </c>
      <c r="N61" s="265">
        <v>2654.9296427711438</v>
      </c>
      <c r="O61" s="265">
        <v>642.1115034283672</v>
      </c>
      <c r="P61" s="265">
        <v>642.1115034283672</v>
      </c>
      <c r="Q61" s="265">
        <v>1284.2230068567344</v>
      </c>
      <c r="R61" s="265">
        <v>1113.6085745289502</v>
      </c>
      <c r="S61" s="265">
        <v>1071.4815769900626</v>
      </c>
      <c r="T61" s="266">
        <v>1181.4273367177634</v>
      </c>
      <c r="U61" s="267">
        <f t="shared" ref="U61:U67" si="36">SUM(T61,S61,R61,Q61,N61)</f>
        <v>7305.670137864654</v>
      </c>
      <c r="V61" s="327">
        <f>L61*Inflation!$F$19</f>
        <v>1355.8441891954133</v>
      </c>
      <c r="W61" s="328">
        <f>M61*Inflation!$F$19</f>
        <v>1355.8441891954133</v>
      </c>
      <c r="X61" s="328">
        <f>N61*Inflation!$F$19</f>
        <v>2711.6883783908265</v>
      </c>
      <c r="Y61" s="328">
        <f>O61*Inflation!$F$19*Inflation!$F$20</f>
        <v>669.61260670007653</v>
      </c>
      <c r="Z61" s="328">
        <f>P61*Inflation!$F$19*Inflation!$F$20</f>
        <v>669.61260670007653</v>
      </c>
      <c r="AA61" s="328">
        <f>Q61*Inflation!$F$19*Inflation!$F$20</f>
        <v>1339.2252134001531</v>
      </c>
      <c r="AB61" s="328">
        <f>R61*Inflation!$F$19*Inflation!$F$20*Inflation!$F$21</f>
        <v>1183.3665286321104</v>
      </c>
      <c r="AC61" s="328">
        <f>S61*Inflation!$F$19*Inflation!$F$20*Inflation!$F$21*Inflation!$F$22</f>
        <v>1160.2315075708823</v>
      </c>
      <c r="AD61" s="328">
        <f>T61*Inflation!$F$19*Inflation!$F$20*Inflation!$F$21*Inflation!$F$22*Inflation!$F$23</f>
        <v>1302.3129646258358</v>
      </c>
      <c r="AE61" s="325">
        <f t="shared" ref="AE61:AE67" si="37">SUM(AD61,AC61,AB61,AA61,X61)</f>
        <v>7696.8245926198069</v>
      </c>
      <c r="AF61" s="297">
        <f>(V61/V$68)*SUM('G Summary CWIP'!$AV$63:$BA$63)</f>
        <v>26.968348441282373</v>
      </c>
      <c r="AG61" s="298">
        <f>W61/W$68*SUM('G Summary CWIP'!$BB$63:$BG$63)</f>
        <v>61.908586606260251</v>
      </c>
      <c r="AH61" s="298">
        <f t="shared" ref="AH61:AH67" si="38">AF61+AG61</f>
        <v>88.876935047542617</v>
      </c>
      <c r="AI61" s="298">
        <f>Y61/Y$68*SUM('G Summary CWIP'!$BJ$63:$BO$63)</f>
        <v>7.2425210528557589</v>
      </c>
      <c r="AJ61" s="298">
        <f>Z61/Z$68*SUM('G Summary CWIP'!$BP$63:$BU$63)</f>
        <v>7.2426673826966885</v>
      </c>
      <c r="AK61" s="298">
        <f t="shared" ref="AK61:AK67" si="39">AJ61+AI61</f>
        <v>14.485188435552448</v>
      </c>
      <c r="AL61" s="298">
        <f>AB61/AB$68*'G Summary CWIP'!$CJ$63</f>
        <v>10.866818512314216</v>
      </c>
      <c r="AM61" s="298">
        <f>AC61/AC$68*'G Summary CWIP'!$CX$63</f>
        <v>10.866823378374654</v>
      </c>
      <c r="AN61" s="298">
        <f>AD61/AD$68*'G Summary CWIP'!$DL$63</f>
        <v>7.2393704480270564</v>
      </c>
      <c r="AO61" s="299">
        <f t="shared" ref="AO61:AO67" si="40">SUM(AN61,AM61,AL61,AK61,AH61)</f>
        <v>132.33513582181098</v>
      </c>
      <c r="AP61" s="310">
        <f t="shared" ref="AP61:AP67" si="41">V61+AF61</f>
        <v>1382.8125376366957</v>
      </c>
      <c r="AQ61" s="311">
        <f t="shared" ref="AQ61:AQ67" si="42">W61+AG61</f>
        <v>1417.7527758016736</v>
      </c>
      <c r="AR61" s="311">
        <f t="shared" ref="AR61:AR67" si="43">X61+AH61</f>
        <v>2800.5653134383692</v>
      </c>
      <c r="AS61" s="311">
        <f t="shared" ref="AS61:AS67" si="44">Y61+AI61</f>
        <v>676.85512775293228</v>
      </c>
      <c r="AT61" s="311">
        <f t="shared" ref="AT61:AT67" si="45">Z61+AJ61</f>
        <v>676.85527408277324</v>
      </c>
      <c r="AU61" s="311">
        <f t="shared" ref="AU61:AU67" si="46">AA61+AK61</f>
        <v>1353.7104018357054</v>
      </c>
      <c r="AV61" s="311">
        <f t="shared" ref="AV61:AV67" si="47">AB61+AL61</f>
        <v>1194.2333471444247</v>
      </c>
      <c r="AW61" s="311">
        <f t="shared" ref="AW61:AW67" si="48">AC61+AM61</f>
        <v>1171.0983309492569</v>
      </c>
      <c r="AX61" s="311">
        <f t="shared" ref="AX61:AX67" si="49">AD61+AN61</f>
        <v>1309.5523350738629</v>
      </c>
      <c r="AY61" s="318">
        <f t="shared" ref="AY61:AY67" si="50">SUM(AX61,AW61,AV61,AU61,AR61)</f>
        <v>7829.1597284416193</v>
      </c>
    </row>
    <row r="62" spans="1:51" ht="14.5">
      <c r="A62" s="44" t="s">
        <v>150</v>
      </c>
      <c r="B62" s="45" t="s">
        <v>150</v>
      </c>
      <c r="C62" s="50">
        <v>5941.1820277827183</v>
      </c>
      <c r="D62" s="65">
        <v>24</v>
      </c>
      <c r="E62" s="99" t="s">
        <v>509</v>
      </c>
      <c r="F62" s="99" t="s">
        <v>510</v>
      </c>
      <c r="G62" s="99" t="s">
        <v>147</v>
      </c>
      <c r="H62" s="99" t="s">
        <v>27</v>
      </c>
      <c r="I62" s="99" t="s">
        <v>361</v>
      </c>
      <c r="J62" s="54">
        <v>47453</v>
      </c>
      <c r="K62" s="140">
        <v>0</v>
      </c>
      <c r="L62" s="264"/>
      <c r="M62" s="265"/>
      <c r="N62" s="265"/>
      <c r="O62" s="265"/>
      <c r="P62" s="265"/>
      <c r="Q62" s="265"/>
      <c r="R62" s="265"/>
      <c r="S62" s="265"/>
      <c r="T62" s="266"/>
      <c r="U62" s="267">
        <f t="shared" si="36"/>
        <v>0</v>
      </c>
      <c r="V62" s="327">
        <f>L62*Inflation!$F$19</f>
        <v>0</v>
      </c>
      <c r="W62" s="328">
        <f>M62*Inflation!$F$19</f>
        <v>0</v>
      </c>
      <c r="X62" s="328">
        <f>N62*Inflation!$F$19</f>
        <v>0</v>
      </c>
      <c r="Y62" s="328">
        <f>O62*Inflation!$F$19*Inflation!$F$20</f>
        <v>0</v>
      </c>
      <c r="Z62" s="328">
        <f>P62*Inflation!$F$19*Inflation!$F$20</f>
        <v>0</v>
      </c>
      <c r="AA62" s="328">
        <f>Q62*Inflation!$F$19*Inflation!$F$20</f>
        <v>0</v>
      </c>
      <c r="AB62" s="328">
        <f>R62*Inflation!$F$19*Inflation!$F$20*Inflation!$F$21</f>
        <v>0</v>
      </c>
      <c r="AC62" s="328">
        <f>S62*Inflation!$F$19*Inflation!$F$20*Inflation!$F$21*Inflation!$F$22</f>
        <v>0</v>
      </c>
      <c r="AD62" s="328">
        <f>T62*Inflation!$F$19*Inflation!$F$20*Inflation!$F$21*Inflation!$F$22*Inflation!$F$23</f>
        <v>0</v>
      </c>
      <c r="AE62" s="325">
        <f t="shared" si="37"/>
        <v>0</v>
      </c>
      <c r="AF62" s="297">
        <f>(V62/V$68)*SUM('G Summary CWIP'!$AV$63:$BA$63)</f>
        <v>0</v>
      </c>
      <c r="AG62" s="298">
        <f>W62/W$68*SUM('G Summary CWIP'!$BB$63:$BG$63)</f>
        <v>0</v>
      </c>
      <c r="AH62" s="298">
        <f t="shared" si="38"/>
        <v>0</v>
      </c>
      <c r="AI62" s="298">
        <f>Y62/Y$68*SUM('G Summary CWIP'!$BJ$63:$BO$63)</f>
        <v>0</v>
      </c>
      <c r="AJ62" s="298">
        <f>Z62/Z$68*SUM('G Summary CWIP'!$BP$63:$BU$63)</f>
        <v>0</v>
      </c>
      <c r="AK62" s="298">
        <f t="shared" si="39"/>
        <v>0</v>
      </c>
      <c r="AL62" s="298">
        <f>AB62/AB$68*'G Summary CWIP'!$CJ$63</f>
        <v>0</v>
      </c>
      <c r="AM62" s="298">
        <f>AC62/AC$68*'G Summary CWIP'!$CX$63</f>
        <v>0</v>
      </c>
      <c r="AN62" s="298">
        <f>AD62/AD$68*'G Summary CWIP'!$DL$63</f>
        <v>0</v>
      </c>
      <c r="AO62" s="299">
        <f t="shared" si="40"/>
        <v>0</v>
      </c>
      <c r="AP62" s="310">
        <f t="shared" si="41"/>
        <v>0</v>
      </c>
      <c r="AQ62" s="311">
        <f t="shared" si="42"/>
        <v>0</v>
      </c>
      <c r="AR62" s="311">
        <f t="shared" si="43"/>
        <v>0</v>
      </c>
      <c r="AS62" s="311">
        <f t="shared" si="44"/>
        <v>0</v>
      </c>
      <c r="AT62" s="311">
        <f t="shared" si="45"/>
        <v>0</v>
      </c>
      <c r="AU62" s="311">
        <f t="shared" si="46"/>
        <v>0</v>
      </c>
      <c r="AV62" s="311">
        <f t="shared" si="47"/>
        <v>0</v>
      </c>
      <c r="AW62" s="311">
        <f t="shared" si="48"/>
        <v>0</v>
      </c>
      <c r="AX62" s="311">
        <f t="shared" si="49"/>
        <v>0</v>
      </c>
      <c r="AY62" s="318">
        <f t="shared" si="50"/>
        <v>0</v>
      </c>
    </row>
    <row r="63" spans="1:51" ht="14.5">
      <c r="A63" s="44" t="s">
        <v>150</v>
      </c>
      <c r="B63" s="45" t="s">
        <v>150</v>
      </c>
      <c r="C63" s="50">
        <v>12695.098928092681</v>
      </c>
      <c r="D63" s="65">
        <v>24</v>
      </c>
      <c r="E63" s="99" t="s">
        <v>511</v>
      </c>
      <c r="F63" s="99" t="s">
        <v>512</v>
      </c>
      <c r="G63" s="99" t="s">
        <v>147</v>
      </c>
      <c r="H63" s="99" t="s">
        <v>27</v>
      </c>
      <c r="I63" s="99" t="s">
        <v>361</v>
      </c>
      <c r="J63" s="54">
        <v>47453</v>
      </c>
      <c r="K63" s="140">
        <v>0</v>
      </c>
      <c r="L63" s="264">
        <v>2850.7851082214743</v>
      </c>
      <c r="M63" s="265">
        <v>2850.7851082214743</v>
      </c>
      <c r="N63" s="265">
        <v>5701.5702164429485</v>
      </c>
      <c r="O63" s="265">
        <v>1378.9607696576411</v>
      </c>
      <c r="P63" s="265">
        <v>1378.9607696576411</v>
      </c>
      <c r="Q63" s="265">
        <v>2757.9215393152822</v>
      </c>
      <c r="R63" s="265">
        <v>2391.5200534965984</v>
      </c>
      <c r="S63" s="265">
        <v>2301.0505997655441</v>
      </c>
      <c r="T63" s="266">
        <v>2537.1636247545416</v>
      </c>
      <c r="U63" s="267">
        <f t="shared" si="36"/>
        <v>15689.226033774914</v>
      </c>
      <c r="V63" s="327">
        <f>L63*Inflation!$F$19</f>
        <v>2911.7309636819532</v>
      </c>
      <c r="W63" s="328">
        <f>M63*Inflation!$F$19</f>
        <v>2911.7309636819532</v>
      </c>
      <c r="X63" s="328">
        <f>N63*Inflation!$F$19</f>
        <v>5823.4619273639064</v>
      </c>
      <c r="Y63" s="328">
        <f>O63*Inflation!$F$19*Inflation!$F$20</f>
        <v>1438.0205160280332</v>
      </c>
      <c r="Z63" s="328">
        <f>P63*Inflation!$F$19*Inflation!$F$20</f>
        <v>1438.0205160280332</v>
      </c>
      <c r="AA63" s="328">
        <f>Q63*Inflation!$F$19*Inflation!$F$20</f>
        <v>2876.0410320560663</v>
      </c>
      <c r="AB63" s="328">
        <f>R63*Inflation!$F$19*Inflation!$F$20*Inflation!$F$21</f>
        <v>2541.3281188656802</v>
      </c>
      <c r="AC63" s="328">
        <f>S63*Inflation!$F$19*Inflation!$F$20*Inflation!$F$21*Inflation!$F$22</f>
        <v>2491.6447129800908</v>
      </c>
      <c r="AD63" s="328">
        <f>T63*Inflation!$F$19*Inflation!$F$20*Inflation!$F$21*Inflation!$F$22*Inflation!$F$23</f>
        <v>2796.7704650161395</v>
      </c>
      <c r="AE63" s="325">
        <f t="shared" si="37"/>
        <v>16529.246256281884</v>
      </c>
      <c r="AF63" s="297">
        <f>(V63/V$68)*SUM('G Summary CWIP'!$AV$63:$BA$63)</f>
        <v>57.915633537835916</v>
      </c>
      <c r="AG63" s="298">
        <f>W63/W$68*SUM('G Summary CWIP'!$BB$63:$BG$63)</f>
        <v>132.95122697409988</v>
      </c>
      <c r="AH63" s="298">
        <f t="shared" si="38"/>
        <v>190.86686051193578</v>
      </c>
      <c r="AI63" s="298">
        <f>Y63/Y$68*SUM('G Summary CWIP'!$BJ$63:$BO$63)</f>
        <v>15.553610785641057</v>
      </c>
      <c r="AJ63" s="298">
        <f>Z63/Z$68*SUM('G Summary CWIP'!$BP$63:$BU$63)</f>
        <v>15.553925034971577</v>
      </c>
      <c r="AK63" s="298">
        <f t="shared" si="39"/>
        <v>31.107535820612632</v>
      </c>
      <c r="AL63" s="298">
        <f>AB63/AB$68*'G Summary CWIP'!$CJ$63</f>
        <v>23.336938116609225</v>
      </c>
      <c r="AM63" s="298">
        <f>AC63/AC$68*'G Summary CWIP'!$CX$63</f>
        <v>23.336948566673435</v>
      </c>
      <c r="AN63" s="298">
        <f>AD63/AD$68*'G Summary CWIP'!$DL$63</f>
        <v>15.546844732648269</v>
      </c>
      <c r="AO63" s="299">
        <f t="shared" si="40"/>
        <v>284.19512774847931</v>
      </c>
      <c r="AP63" s="310">
        <f t="shared" si="41"/>
        <v>2969.6465972197893</v>
      </c>
      <c r="AQ63" s="311">
        <f t="shared" si="42"/>
        <v>3044.6821906560531</v>
      </c>
      <c r="AR63" s="311">
        <f t="shared" si="43"/>
        <v>6014.328787875842</v>
      </c>
      <c r="AS63" s="311">
        <f t="shared" si="44"/>
        <v>1453.5741268136742</v>
      </c>
      <c r="AT63" s="311">
        <f t="shared" si="45"/>
        <v>1453.5744410630048</v>
      </c>
      <c r="AU63" s="311">
        <f t="shared" si="46"/>
        <v>2907.148567876679</v>
      </c>
      <c r="AV63" s="311">
        <f t="shared" si="47"/>
        <v>2564.6650569822896</v>
      </c>
      <c r="AW63" s="311">
        <f t="shared" si="48"/>
        <v>2514.9816615467644</v>
      </c>
      <c r="AX63" s="311">
        <f t="shared" si="49"/>
        <v>2812.3173097487879</v>
      </c>
      <c r="AY63" s="318">
        <f t="shared" si="50"/>
        <v>16813.44138403036</v>
      </c>
    </row>
    <row r="64" spans="1:51" ht="14.5">
      <c r="A64" s="44" t="s">
        <v>150</v>
      </c>
      <c r="B64" s="45" t="s">
        <v>154</v>
      </c>
      <c r="C64" s="50">
        <v>0</v>
      </c>
      <c r="D64" s="65">
        <v>24</v>
      </c>
      <c r="E64" s="99" t="s">
        <v>513</v>
      </c>
      <c r="F64" s="99" t="s">
        <v>514</v>
      </c>
      <c r="G64" s="99" t="s">
        <v>147</v>
      </c>
      <c r="H64" s="99" t="s">
        <v>27</v>
      </c>
      <c r="I64" s="99" t="s">
        <v>361</v>
      </c>
      <c r="J64" s="54">
        <v>47453</v>
      </c>
      <c r="K64" s="140">
        <v>0</v>
      </c>
      <c r="L64" s="264">
        <v>88.073254411752501</v>
      </c>
      <c r="M64" s="265">
        <v>88.073254411752501</v>
      </c>
      <c r="N64" s="265">
        <v>176.146508823505</v>
      </c>
      <c r="O64" s="265">
        <v>42.602145752631806</v>
      </c>
      <c r="P64" s="265">
        <v>42.602145752631806</v>
      </c>
      <c r="Q64" s="265">
        <v>85.204291505263612</v>
      </c>
      <c r="R64" s="265">
        <v>73.884542715960592</v>
      </c>
      <c r="S64" s="265">
        <v>71.089544526876324</v>
      </c>
      <c r="T64" s="266">
        <v>78.384111367362593</v>
      </c>
      <c r="U64" s="267">
        <f t="shared" si="36"/>
        <v>484.70899893896808</v>
      </c>
      <c r="V64" s="327">
        <f>L64*Inflation!$F$19</f>
        <v>89.956139171404345</v>
      </c>
      <c r="W64" s="328">
        <f>M64*Inflation!$F$19</f>
        <v>89.956139171404345</v>
      </c>
      <c r="X64" s="328">
        <f>N64*Inflation!$F$19</f>
        <v>179.91227834280869</v>
      </c>
      <c r="Y64" s="328">
        <f>O64*Inflation!$F$19*Inflation!$F$20</f>
        <v>44.426760330760509</v>
      </c>
      <c r="Z64" s="328">
        <f>P64*Inflation!$F$19*Inflation!$F$20</f>
        <v>44.426760330760509</v>
      </c>
      <c r="AA64" s="328">
        <f>Q64*Inflation!$F$19*Inflation!$F$20</f>
        <v>88.853520661521017</v>
      </c>
      <c r="AB64" s="328">
        <f>R64*Inflation!$F$19*Inflation!$F$20*Inflation!$F$21</f>
        <v>78.512770854283858</v>
      </c>
      <c r="AC64" s="328">
        <f>S64*Inflation!$F$19*Inflation!$F$20*Inflation!$F$21*Inflation!$F$22</f>
        <v>76.977832554660907</v>
      </c>
      <c r="AD64" s="328">
        <f>T64*Inflation!$F$19*Inflation!$F$20*Inflation!$F$21*Inflation!$F$22*Inflation!$F$23</f>
        <v>86.404505196224491</v>
      </c>
      <c r="AE64" s="325">
        <f t="shared" si="37"/>
        <v>510.66090760949896</v>
      </c>
      <c r="AF64" s="297">
        <f>(V64/V$68)*SUM('G Summary CWIP'!$AV$63:$BA$63)</f>
        <v>1.7892679151035371</v>
      </c>
      <c r="AG64" s="298">
        <f>W64/W$68*SUM('G Summary CWIP'!$BB$63:$BG$63)</f>
        <v>4.1074464728594542</v>
      </c>
      <c r="AH64" s="298">
        <f t="shared" si="38"/>
        <v>5.8967143879629909</v>
      </c>
      <c r="AI64" s="298">
        <f>Y64/Y$68*SUM('G Summary CWIP'!$BJ$63:$BO$63)</f>
        <v>0.48051924916913807</v>
      </c>
      <c r="AJ64" s="298">
        <f>Z64/Z$68*SUM('G Summary CWIP'!$BP$63:$BU$63)</f>
        <v>0.4805289577091314</v>
      </c>
      <c r="AK64" s="298">
        <f t="shared" si="39"/>
        <v>0.96104820687826953</v>
      </c>
      <c r="AL64" s="298">
        <f>AB64/AB$68*'G Summary CWIP'!$CJ$63</f>
        <v>0.72098036502573515</v>
      </c>
      <c r="AM64" s="298">
        <f>AC64/AC$68*'G Summary CWIP'!$CX$63</f>
        <v>0.72098068787404834</v>
      </c>
      <c r="AN64" s="298">
        <f>AD64/AD$68*'G Summary CWIP'!$DL$63</f>
        <v>0.48031021611895158</v>
      </c>
      <c r="AO64" s="299">
        <f t="shared" si="40"/>
        <v>8.7800338638599946</v>
      </c>
      <c r="AP64" s="310">
        <f t="shared" si="41"/>
        <v>91.745407086507882</v>
      </c>
      <c r="AQ64" s="311">
        <f t="shared" si="42"/>
        <v>94.063585644263796</v>
      </c>
      <c r="AR64" s="311">
        <f t="shared" si="43"/>
        <v>185.80899273077168</v>
      </c>
      <c r="AS64" s="311">
        <f t="shared" si="44"/>
        <v>44.90727957992965</v>
      </c>
      <c r="AT64" s="311">
        <f t="shared" si="45"/>
        <v>44.907289288469642</v>
      </c>
      <c r="AU64" s="311">
        <f t="shared" si="46"/>
        <v>89.814568868399292</v>
      </c>
      <c r="AV64" s="311">
        <f t="shared" si="47"/>
        <v>79.233751219309596</v>
      </c>
      <c r="AW64" s="311">
        <f t="shared" si="48"/>
        <v>77.698813242534953</v>
      </c>
      <c r="AX64" s="311">
        <f t="shared" si="49"/>
        <v>86.884815412343443</v>
      </c>
      <c r="AY64" s="318">
        <f t="shared" si="50"/>
        <v>519.44094147335898</v>
      </c>
    </row>
    <row r="65" spans="1:51" ht="14.5">
      <c r="A65" s="44" t="s">
        <v>150</v>
      </c>
      <c r="B65" s="45" t="s">
        <v>150</v>
      </c>
      <c r="C65" s="50">
        <v>744.95092816951831</v>
      </c>
      <c r="D65" s="65">
        <v>24</v>
      </c>
      <c r="E65" s="99" t="s">
        <v>515</v>
      </c>
      <c r="F65" s="99" t="s">
        <v>516</v>
      </c>
      <c r="G65" s="99" t="s">
        <v>147</v>
      </c>
      <c r="H65" s="99" t="s">
        <v>27</v>
      </c>
      <c r="I65" s="99" t="s">
        <v>361</v>
      </c>
      <c r="J65" s="54">
        <v>47453</v>
      </c>
      <c r="K65" s="140">
        <v>0</v>
      </c>
      <c r="L65" s="264">
        <v>135.36008773215789</v>
      </c>
      <c r="M65" s="265">
        <v>135.36008773215789</v>
      </c>
      <c r="N65" s="265">
        <v>270.72017546431579</v>
      </c>
      <c r="O65" s="265">
        <v>65.475384385079778</v>
      </c>
      <c r="P65" s="265">
        <v>65.475384385079778</v>
      </c>
      <c r="Q65" s="265">
        <v>130.95076877015956</v>
      </c>
      <c r="R65" s="265">
        <v>113.55340790890834</v>
      </c>
      <c r="S65" s="265">
        <v>109.25776557557381</v>
      </c>
      <c r="T65" s="266">
        <v>120.46881045056089</v>
      </c>
      <c r="U65" s="267">
        <f t="shared" si="36"/>
        <v>744.95092816951842</v>
      </c>
      <c r="V65" s="327">
        <f>L65*Inflation!$F$19</f>
        <v>138.25389979756068</v>
      </c>
      <c r="W65" s="328">
        <f>M65*Inflation!$F$19</f>
        <v>138.25389979756068</v>
      </c>
      <c r="X65" s="328">
        <f>N65*Inflation!$F$19</f>
        <v>276.50779959512136</v>
      </c>
      <c r="Y65" s="328">
        <f>O65*Inflation!$F$19*Inflation!$F$20</f>
        <v>68.279640808013994</v>
      </c>
      <c r="Z65" s="328">
        <f>P65*Inflation!$F$19*Inflation!$F$20</f>
        <v>68.279640808013994</v>
      </c>
      <c r="AA65" s="328">
        <f>Q65*Inflation!$F$19*Inflation!$F$20</f>
        <v>136.55928161602799</v>
      </c>
      <c r="AB65" s="328">
        <f>R65*Inflation!$F$19*Inflation!$F$20*Inflation!$F$21</f>
        <v>120.66654765867877</v>
      </c>
      <c r="AC65" s="328">
        <f>S65*Inflation!$F$19*Inflation!$F$20*Inflation!$F$21*Inflation!$F$22</f>
        <v>118.30749570484653</v>
      </c>
      <c r="AD65" s="328">
        <f>T65*Inflation!$F$19*Inflation!$F$20*Inflation!$F$21*Inflation!$F$22*Inflation!$F$23</f>
        <v>132.79538132127843</v>
      </c>
      <c r="AE65" s="325">
        <f t="shared" si="37"/>
        <v>784.836505895953</v>
      </c>
      <c r="AF65" s="297">
        <f>(V65/V$68)*SUM('G Summary CWIP'!$AV$63:$BA$63)</f>
        <v>2.7499320149163409</v>
      </c>
      <c r="AG65" s="298">
        <f>W65/W$68*SUM('G Summary CWIP'!$BB$63:$BG$63)</f>
        <v>6.3127486163064699</v>
      </c>
      <c r="AH65" s="298">
        <f t="shared" si="38"/>
        <v>9.0626806312228112</v>
      </c>
      <c r="AI65" s="298">
        <f>Y65/Y$68*SUM('G Summary CWIP'!$BJ$63:$BO$63)</f>
        <v>0.73851168733292327</v>
      </c>
      <c r="AJ65" s="298">
        <f>Z65/Z$68*SUM('G Summary CWIP'!$BP$63:$BU$63)</f>
        <v>0.73852660842144247</v>
      </c>
      <c r="AK65" s="298">
        <f t="shared" si="39"/>
        <v>1.4770382957543657</v>
      </c>
      <c r="AL65" s="298">
        <f>AB65/AB$68*'G Summary CWIP'!$CJ$63</f>
        <v>1.1080772036286199</v>
      </c>
      <c r="AM65" s="298">
        <f>AC65/AC$68*'G Summary CWIP'!$CX$63</f>
        <v>1.1080776998153037</v>
      </c>
      <c r="AN65" s="298">
        <f>AD65/AD$68*'G Summary CWIP'!$DL$63</f>
        <v>0.73819042371888821</v>
      </c>
      <c r="AO65" s="299">
        <f t="shared" si="40"/>
        <v>13.494064254139989</v>
      </c>
      <c r="AP65" s="310">
        <f t="shared" si="41"/>
        <v>141.00383181247702</v>
      </c>
      <c r="AQ65" s="311">
        <f t="shared" si="42"/>
        <v>144.56664841386714</v>
      </c>
      <c r="AR65" s="311">
        <f t="shared" si="43"/>
        <v>285.57048022634416</v>
      </c>
      <c r="AS65" s="311">
        <f t="shared" si="44"/>
        <v>69.018152495346911</v>
      </c>
      <c r="AT65" s="311">
        <f t="shared" si="45"/>
        <v>69.018167416435432</v>
      </c>
      <c r="AU65" s="311">
        <f t="shared" si="46"/>
        <v>138.03631991178236</v>
      </c>
      <c r="AV65" s="311">
        <f t="shared" si="47"/>
        <v>121.77462486230739</v>
      </c>
      <c r="AW65" s="311">
        <f t="shared" si="48"/>
        <v>119.41557340466183</v>
      </c>
      <c r="AX65" s="311">
        <f t="shared" si="49"/>
        <v>133.53357174499732</v>
      </c>
      <c r="AY65" s="318">
        <f t="shared" si="50"/>
        <v>798.33057015009308</v>
      </c>
    </row>
    <row r="66" spans="1:51" ht="14.5">
      <c r="A66" s="44" t="s">
        <v>150</v>
      </c>
      <c r="B66" s="45" t="s">
        <v>150</v>
      </c>
      <c r="C66" s="50">
        <v>2850</v>
      </c>
      <c r="D66" s="65">
        <v>24</v>
      </c>
      <c r="E66" s="99"/>
      <c r="F66" s="99" t="s">
        <v>517</v>
      </c>
      <c r="G66" s="99" t="s">
        <v>147</v>
      </c>
      <c r="H66" s="99" t="s">
        <v>27</v>
      </c>
      <c r="I66" s="99" t="s">
        <v>361</v>
      </c>
      <c r="J66" s="54">
        <v>46019</v>
      </c>
      <c r="K66" s="140">
        <v>0</v>
      </c>
      <c r="L66" s="264">
        <v>2886.2249999999999</v>
      </c>
      <c r="M66" s="265">
        <v>0</v>
      </c>
      <c r="N66" s="265">
        <v>2886.2249999999999</v>
      </c>
      <c r="O66" s="265">
        <v>0</v>
      </c>
      <c r="P66" s="265">
        <v>0</v>
      </c>
      <c r="Q66" s="265">
        <v>0</v>
      </c>
      <c r="R66" s="265">
        <v>0</v>
      </c>
      <c r="S66" s="265">
        <v>0</v>
      </c>
      <c r="T66" s="266">
        <v>0</v>
      </c>
      <c r="U66" s="267">
        <f t="shared" si="36"/>
        <v>2886.2249999999999</v>
      </c>
      <c r="V66" s="327">
        <f>L66*Inflation!$F$19</f>
        <v>2947.9285114885115</v>
      </c>
      <c r="W66" s="328">
        <f>M66*Inflation!$F$19</f>
        <v>0</v>
      </c>
      <c r="X66" s="328">
        <f>N66*Inflation!$F$19</f>
        <v>2947.9285114885115</v>
      </c>
      <c r="Y66" s="328">
        <f>O66*Inflation!$F$19*Inflation!$F$20</f>
        <v>0</v>
      </c>
      <c r="Z66" s="328">
        <f>P66*Inflation!$F$19*Inflation!$F$20</f>
        <v>0</v>
      </c>
      <c r="AA66" s="328">
        <f>Q66*Inflation!$F$19*Inflation!$F$20</f>
        <v>0</v>
      </c>
      <c r="AB66" s="328">
        <f>R66*Inflation!$F$19*Inflation!$F$20*Inflation!$F$21</f>
        <v>0</v>
      </c>
      <c r="AC66" s="328">
        <f>S66*Inflation!$F$19*Inflation!$F$20*Inflation!$F$21*Inflation!$F$22</f>
        <v>0</v>
      </c>
      <c r="AD66" s="328">
        <f>T66*Inflation!$F$19*Inflation!$F$20*Inflation!$F$21*Inflation!$F$22*Inflation!$F$23</f>
        <v>0</v>
      </c>
      <c r="AE66" s="325">
        <f t="shared" si="37"/>
        <v>2947.9285114885115</v>
      </c>
      <c r="AF66" s="297">
        <f>(V66/V$68)*SUM('G Summary CWIP'!$AV$63:$BA$63)</f>
        <v>58.635618982879222</v>
      </c>
      <c r="AG66" s="298">
        <f>W66/W$68*SUM('G Summary CWIP'!$BB$63:$BG$63)</f>
        <v>0</v>
      </c>
      <c r="AH66" s="298">
        <f t="shared" si="38"/>
        <v>58.635618982879222</v>
      </c>
      <c r="AI66" s="298">
        <f>Y66/Y$68*SUM('G Summary CWIP'!$BJ$63:$BO$63)</f>
        <v>0</v>
      </c>
      <c r="AJ66" s="298">
        <f>Z66/Z$68*SUM('G Summary CWIP'!$BP$63:$BU$63)</f>
        <v>0</v>
      </c>
      <c r="AK66" s="298">
        <f t="shared" si="39"/>
        <v>0</v>
      </c>
      <c r="AL66" s="298">
        <f>AB66/AB$68*'G Summary CWIP'!$CJ$63</f>
        <v>0</v>
      </c>
      <c r="AM66" s="298">
        <f>AC66/AC$68*'G Summary CWIP'!$CX$63</f>
        <v>0</v>
      </c>
      <c r="AN66" s="298">
        <f>AD66/AD$68*'G Summary CWIP'!$DL$63</f>
        <v>0</v>
      </c>
      <c r="AO66" s="299">
        <f t="shared" si="40"/>
        <v>58.635618982879222</v>
      </c>
      <c r="AP66" s="310">
        <f t="shared" si="41"/>
        <v>3006.5641304713909</v>
      </c>
      <c r="AQ66" s="311">
        <f t="shared" si="42"/>
        <v>0</v>
      </c>
      <c r="AR66" s="311">
        <f>X66+AH66</f>
        <v>3006.5641304713909</v>
      </c>
      <c r="AS66" s="311">
        <f t="shared" si="44"/>
        <v>0</v>
      </c>
      <c r="AT66" s="311">
        <f t="shared" si="45"/>
        <v>0</v>
      </c>
      <c r="AU66" s="311">
        <f t="shared" si="46"/>
        <v>0</v>
      </c>
      <c r="AV66" s="311">
        <f t="shared" si="47"/>
        <v>0</v>
      </c>
      <c r="AW66" s="311">
        <f t="shared" si="48"/>
        <v>0</v>
      </c>
      <c r="AX66" s="311">
        <f t="shared" si="49"/>
        <v>0</v>
      </c>
      <c r="AY66" s="318">
        <f t="shared" si="50"/>
        <v>3006.5641304713909</v>
      </c>
    </row>
    <row r="67" spans="1:51" ht="14.5">
      <c r="A67" s="44"/>
      <c r="B67" s="45"/>
      <c r="C67" s="50"/>
      <c r="D67" s="65"/>
      <c r="E67" s="99"/>
      <c r="F67" s="99"/>
      <c r="G67" s="99"/>
      <c r="H67" s="99"/>
      <c r="I67" s="99"/>
      <c r="J67" s="54"/>
      <c r="K67" s="140"/>
      <c r="L67" s="264"/>
      <c r="M67" s="265"/>
      <c r="N67" s="265"/>
      <c r="O67" s="265"/>
      <c r="P67" s="265"/>
      <c r="Q67" s="265"/>
      <c r="R67" s="265"/>
      <c r="S67" s="265"/>
      <c r="T67" s="266"/>
      <c r="U67" s="267">
        <f t="shared" si="36"/>
        <v>0</v>
      </c>
      <c r="V67" s="327">
        <f>L67*Inflation!$F$19</f>
        <v>0</v>
      </c>
      <c r="W67" s="328">
        <f>M67*Inflation!$F$19</f>
        <v>0</v>
      </c>
      <c r="X67" s="328">
        <f>N67*Inflation!$F$19</f>
        <v>0</v>
      </c>
      <c r="Y67" s="328">
        <f>O67*Inflation!$F$19*Inflation!$F$20</f>
        <v>0</v>
      </c>
      <c r="Z67" s="328">
        <f>P67*Inflation!$F$19*Inflation!$F$20</f>
        <v>0</v>
      </c>
      <c r="AA67" s="328">
        <f>Q67*Inflation!$F$19*Inflation!$F$20</f>
        <v>0</v>
      </c>
      <c r="AB67" s="328">
        <f>R67*Inflation!$F$19*Inflation!$F$20*Inflation!$F$21</f>
        <v>0</v>
      </c>
      <c r="AC67" s="328">
        <f>S67*Inflation!$F$19*Inflation!$F$20*Inflation!$F$21*Inflation!$F$22</f>
        <v>0</v>
      </c>
      <c r="AD67" s="328">
        <f>T67*Inflation!$F$19*Inflation!$F$20*Inflation!$F$21*Inflation!$F$22*Inflation!$F$23</f>
        <v>0</v>
      </c>
      <c r="AE67" s="325">
        <f t="shared" si="37"/>
        <v>0</v>
      </c>
      <c r="AF67" s="297">
        <f>(V67/V$68)*SUM('G Summary CWIP'!$AV$63:$BA$63)</f>
        <v>0</v>
      </c>
      <c r="AG67" s="298">
        <f>W67/W$68*SUM('G Summary CWIP'!$BB$63:$BG$63)</f>
        <v>0</v>
      </c>
      <c r="AH67" s="298">
        <f t="shared" si="38"/>
        <v>0</v>
      </c>
      <c r="AI67" s="298">
        <f>Y67/Y$68*SUM('G Summary CWIP'!$BJ$63:$BO$63)</f>
        <v>0</v>
      </c>
      <c r="AJ67" s="298">
        <f>Z67/Z$68*SUM('G Summary CWIP'!$BP$63:$BU$63)</f>
        <v>0</v>
      </c>
      <c r="AK67" s="298">
        <f t="shared" si="39"/>
        <v>0</v>
      </c>
      <c r="AL67" s="298">
        <f>AB67/AB$68*'G Summary CWIP'!$CJ$63</f>
        <v>0</v>
      </c>
      <c r="AM67" s="298">
        <f>AC67/AC$68*'G Summary CWIP'!$CX$63</f>
        <v>0</v>
      </c>
      <c r="AN67" s="298">
        <f>AD67/AD$68*'G Summary CWIP'!$DL$63</f>
        <v>0</v>
      </c>
      <c r="AO67" s="299">
        <f t="shared" si="40"/>
        <v>0</v>
      </c>
      <c r="AP67" s="310">
        <f t="shared" si="41"/>
        <v>0</v>
      </c>
      <c r="AQ67" s="311">
        <f t="shared" si="42"/>
        <v>0</v>
      </c>
      <c r="AR67" s="311">
        <f t="shared" si="43"/>
        <v>0</v>
      </c>
      <c r="AS67" s="311">
        <f t="shared" si="44"/>
        <v>0</v>
      </c>
      <c r="AT67" s="311">
        <f t="shared" si="45"/>
        <v>0</v>
      </c>
      <c r="AU67" s="311">
        <f t="shared" si="46"/>
        <v>0</v>
      </c>
      <c r="AV67" s="311">
        <f t="shared" si="47"/>
        <v>0</v>
      </c>
      <c r="AW67" s="311">
        <f t="shared" si="48"/>
        <v>0</v>
      </c>
      <c r="AX67" s="311">
        <f t="shared" si="49"/>
        <v>0</v>
      </c>
      <c r="AY67" s="318">
        <f t="shared" si="50"/>
        <v>0</v>
      </c>
    </row>
    <row r="68" spans="1:51" ht="14.5">
      <c r="A68" s="44"/>
      <c r="B68" s="57">
        <v>0</v>
      </c>
      <c r="C68" s="73">
        <v>5</v>
      </c>
      <c r="D68" s="100">
        <v>24</v>
      </c>
      <c r="E68" s="101"/>
      <c r="F68" s="101" t="s">
        <v>518</v>
      </c>
      <c r="G68" s="101"/>
      <c r="H68" s="101"/>
      <c r="I68" s="101"/>
      <c r="J68" s="101"/>
      <c r="K68" s="220">
        <v>0</v>
      </c>
      <c r="L68" s="221">
        <f t="shared" ref="L68:U68" si="51">SUM(L61:L67)</f>
        <v>7287.9082717509573</v>
      </c>
      <c r="M68" s="102">
        <f t="shared" si="51"/>
        <v>4401.6832717509569</v>
      </c>
      <c r="N68" s="102">
        <f t="shared" si="51"/>
        <v>11689.591543501914</v>
      </c>
      <c r="O68" s="102">
        <f t="shared" si="51"/>
        <v>2129.14980322372</v>
      </c>
      <c r="P68" s="102">
        <f t="shared" si="51"/>
        <v>2129.14980322372</v>
      </c>
      <c r="Q68" s="102">
        <f t="shared" si="51"/>
        <v>4258.2996064474401</v>
      </c>
      <c r="R68" s="102">
        <f t="shared" si="51"/>
        <v>3692.5665786504173</v>
      </c>
      <c r="S68" s="102">
        <f t="shared" si="51"/>
        <v>3552.8794868580571</v>
      </c>
      <c r="T68" s="218">
        <f t="shared" si="51"/>
        <v>3917.4438832902283</v>
      </c>
      <c r="U68" s="222">
        <f t="shared" si="51"/>
        <v>27110.781098748052</v>
      </c>
      <c r="V68" s="229">
        <f t="shared" ref="V68:AE68" si="52">SUM(V61:V67)</f>
        <v>7443.7137033348426</v>
      </c>
      <c r="W68" s="230">
        <f t="shared" si="52"/>
        <v>4495.7851918463311</v>
      </c>
      <c r="X68" s="230">
        <f>SUM(X61:X67)</f>
        <v>11939.498895181174</v>
      </c>
      <c r="Y68" s="230">
        <f t="shared" si="52"/>
        <v>2220.3395238668841</v>
      </c>
      <c r="Z68" s="230">
        <f t="shared" si="52"/>
        <v>2220.3395238668841</v>
      </c>
      <c r="AA68" s="230">
        <f t="shared" si="52"/>
        <v>4440.6790477337681</v>
      </c>
      <c r="AB68" s="230">
        <f t="shared" si="52"/>
        <v>3923.8739660107526</v>
      </c>
      <c r="AC68" s="230">
        <f t="shared" si="52"/>
        <v>3847.1615488104803</v>
      </c>
      <c r="AD68" s="230">
        <f t="shared" si="52"/>
        <v>4318.2833161594781</v>
      </c>
      <c r="AE68" s="232">
        <f t="shared" si="52"/>
        <v>28469.496773895655</v>
      </c>
      <c r="AF68" s="223">
        <f t="shared" ref="AF68:AY68" si="53">SUM(AF61:AF67)</f>
        <v>148.05880089201739</v>
      </c>
      <c r="AG68" s="224">
        <f t="shared" si="53"/>
        <v>205.28000866952607</v>
      </c>
      <c r="AH68" s="224">
        <f>SUM(AH61:AH67)</f>
        <v>353.33880956154343</v>
      </c>
      <c r="AI68" s="224">
        <f t="shared" si="53"/>
        <v>24.015162774998878</v>
      </c>
      <c r="AJ68" s="224">
        <f t="shared" si="53"/>
        <v>24.015647983798839</v>
      </c>
      <c r="AK68" s="224">
        <f t="shared" si="53"/>
        <v>48.03081075879772</v>
      </c>
      <c r="AL68" s="224">
        <f t="shared" si="53"/>
        <v>36.0328141975778</v>
      </c>
      <c r="AM68" s="224">
        <f t="shared" si="53"/>
        <v>36.03283033273744</v>
      </c>
      <c r="AN68" s="224">
        <f t="shared" si="53"/>
        <v>24.004715820513166</v>
      </c>
      <c r="AO68" s="225">
        <f t="shared" si="53"/>
        <v>497.43998067116951</v>
      </c>
      <c r="AP68" s="233">
        <f t="shared" si="53"/>
        <v>7591.7725042268603</v>
      </c>
      <c r="AQ68" s="234">
        <f t="shared" si="53"/>
        <v>4701.0652005158581</v>
      </c>
      <c r="AR68" s="234">
        <f t="shared" si="53"/>
        <v>12292.837704742717</v>
      </c>
      <c r="AS68" s="234">
        <f t="shared" si="53"/>
        <v>2244.3546866418833</v>
      </c>
      <c r="AT68" s="234">
        <f t="shared" si="53"/>
        <v>2244.3551718506833</v>
      </c>
      <c r="AU68" s="234">
        <f t="shared" si="53"/>
        <v>4488.7098584925661</v>
      </c>
      <c r="AV68" s="234">
        <f t="shared" si="53"/>
        <v>3959.9067802083309</v>
      </c>
      <c r="AW68" s="234">
        <f t="shared" si="53"/>
        <v>3883.1943791432177</v>
      </c>
      <c r="AX68" s="234">
        <f t="shared" si="53"/>
        <v>4342.2880319799915</v>
      </c>
      <c r="AY68" s="566">
        <f t="shared" si="53"/>
        <v>28966.936754566825</v>
      </c>
    </row>
    <row r="69" spans="1:51" ht="14.5">
      <c r="A69" s="44" t="s">
        <v>154</v>
      </c>
      <c r="B69" s="45" t="s">
        <v>150</v>
      </c>
      <c r="C69" s="50">
        <v>0</v>
      </c>
      <c r="D69" s="65">
        <v>25</v>
      </c>
      <c r="E69" s="99" t="s">
        <v>519</v>
      </c>
      <c r="F69" s="99" t="s">
        <v>520</v>
      </c>
      <c r="G69" s="99" t="s">
        <v>147</v>
      </c>
      <c r="H69" s="99" t="s">
        <v>180</v>
      </c>
      <c r="I69" s="99" t="s">
        <v>1048</v>
      </c>
      <c r="J69" s="54" t="s">
        <v>249</v>
      </c>
      <c r="K69" s="140">
        <v>307.04812428950362</v>
      </c>
      <c r="L69" s="264">
        <v>180.96401076923075</v>
      </c>
      <c r="M69" s="265">
        <v>180.96401076923075</v>
      </c>
      <c r="N69" s="265">
        <v>361.92802153846151</v>
      </c>
      <c r="O69" s="265">
        <v>184.76477208791215</v>
      </c>
      <c r="P69" s="265">
        <v>184.76477208791215</v>
      </c>
      <c r="Q69" s="265">
        <v>369.5295441758243</v>
      </c>
      <c r="R69" s="265">
        <v>376.55097824175829</v>
      </c>
      <c r="S69" s="265">
        <v>383.70627890109893</v>
      </c>
      <c r="T69" s="265">
        <v>391.3804044791209</v>
      </c>
      <c r="U69" s="267">
        <f t="shared" ref="U69:U100" si="54">SUM(T69,S69,R69,Q69,N69)</f>
        <v>1883.0952273362641</v>
      </c>
      <c r="V69" s="327">
        <f>L69*Inflation!$F$19</f>
        <v>184.8327718386229</v>
      </c>
      <c r="W69" s="328">
        <f>M69*Inflation!$F$19</f>
        <v>184.8327718386229</v>
      </c>
      <c r="X69" s="328">
        <f>N69*Inflation!$F$19</f>
        <v>369.66554367724581</v>
      </c>
      <c r="Y69" s="328">
        <f>O69*Inflation!$F$19*Inflation!$F$20</f>
        <v>192.67809407487817</v>
      </c>
      <c r="Z69" s="328">
        <f>P69*Inflation!$F$19*Inflation!$F$20</f>
        <v>192.67809407487817</v>
      </c>
      <c r="AA69" s="328">
        <f>Q69*Inflation!$F$19*Inflation!$F$20</f>
        <v>385.35618814975635</v>
      </c>
      <c r="AB69" s="328">
        <f>R69*Inflation!$F$19*Inflation!$F$20*Inflation!$F$21</f>
        <v>400.13864311655476</v>
      </c>
      <c r="AC69" s="328">
        <f>S69*Inflation!$F$19*Inflation!$F$20*Inflation!$F$21*Inflation!$F$22</f>
        <v>415.48835182442355</v>
      </c>
      <c r="AD69" s="328">
        <f>T69*Inflation!$F$19*Inflation!$F$20*Inflation!$F$21*Inflation!$F$22*Inflation!$F$23</f>
        <v>431.42710432764193</v>
      </c>
      <c r="AE69" s="325">
        <f t="shared" ref="AE69:AE100" si="55">SUM(AD69,AC69,AB69,AA69,X69)</f>
        <v>2002.0758310956221</v>
      </c>
      <c r="AF69" s="297">
        <f>(V69/V$137)*SUM('G Summary CWIP'!$AV$64:$BA$64)</f>
        <v>1.0533173223038406</v>
      </c>
      <c r="AG69" s="298">
        <f>W69/W$137*SUM('G Summary CWIP'!$BB$64:$BG$64)</f>
        <v>1.4164483214772503</v>
      </c>
      <c r="AH69" s="298">
        <f t="shared" ref="AH69:AH100" si="56">AF69+AG69</f>
        <v>2.4697656437810909</v>
      </c>
      <c r="AI69" s="298">
        <f>Y69/Y$137*SUM('G Summary CWIP'!$BJ$64:$BO$64)</f>
        <v>1.5839737758479526</v>
      </c>
      <c r="AJ69" s="298">
        <f>Z69/Z$137*SUM('G Summary CWIP'!$BP$64:$BU$64)</f>
        <v>2.5995829656824476</v>
      </c>
      <c r="AK69" s="298">
        <f t="shared" ref="AK69:AK100" si="57">AJ69+AI69</f>
        <v>4.1835567415304</v>
      </c>
      <c r="AL69" s="298">
        <f>AB69/AB$137*'G Summary CWIP'!$CJ$64</f>
        <v>3.8796750249622654</v>
      </c>
      <c r="AM69" s="298">
        <f>AC69/AC$137*'G Summary CWIP'!$CX$64</f>
        <v>4.279268247890986</v>
      </c>
      <c r="AN69" s="298">
        <f>AD69/AD$137*'G Summary CWIP'!$DL$64</f>
        <v>6.287177510632679</v>
      </c>
      <c r="AO69" s="299">
        <f t="shared" ref="AO69:AO132" si="58">SUM(AN69,AM69,AL69,AK69,AH69)</f>
        <v>21.099443168797421</v>
      </c>
      <c r="AP69" s="310">
        <f t="shared" ref="AP69:AP132" si="59">V69+AF69</f>
        <v>185.88608916092676</v>
      </c>
      <c r="AQ69" s="311">
        <f t="shared" ref="AQ69:AQ132" si="60">W69+AG69</f>
        <v>186.24922016010015</v>
      </c>
      <c r="AR69" s="311">
        <f t="shared" ref="AR69:AR132" si="61">X69+AH69</f>
        <v>372.13530932102691</v>
      </c>
      <c r="AS69" s="311">
        <f t="shared" ref="AS69:AS132" si="62">Y69+AI69</f>
        <v>194.26206785072614</v>
      </c>
      <c r="AT69" s="311">
        <f t="shared" ref="AT69:AT132" si="63">Z69+AJ69</f>
        <v>195.27767704056063</v>
      </c>
      <c r="AU69" s="311">
        <f t="shared" ref="AU69:AU132" si="64">AA69+AK69</f>
        <v>389.53974489128677</v>
      </c>
      <c r="AV69" s="311">
        <f t="shared" ref="AV69:AV132" si="65">AB69+AL69</f>
        <v>404.018318141517</v>
      </c>
      <c r="AW69" s="311">
        <f t="shared" ref="AW69:AW132" si="66">AC69+AM69</f>
        <v>419.76762007231451</v>
      </c>
      <c r="AX69" s="311">
        <f t="shared" ref="AX69:AX132" si="67">AD69+AN69</f>
        <v>437.71428183827459</v>
      </c>
      <c r="AY69" s="318">
        <f t="shared" ref="AY69:AY132" si="68">SUM(AX69,AW69,AV69,AU69,AR69)</f>
        <v>2023.1752742644198</v>
      </c>
    </row>
    <row r="70" spans="1:51" ht="14.5">
      <c r="A70" s="44" t="s">
        <v>154</v>
      </c>
      <c r="B70" s="45" t="s">
        <v>150</v>
      </c>
      <c r="C70" s="50">
        <v>0</v>
      </c>
      <c r="D70" s="65">
        <v>25</v>
      </c>
      <c r="E70" s="99" t="s">
        <v>521</v>
      </c>
      <c r="F70" s="99" t="s">
        <v>522</v>
      </c>
      <c r="G70" s="99" t="s">
        <v>147</v>
      </c>
      <c r="H70" s="99" t="s">
        <v>180</v>
      </c>
      <c r="I70" s="99" t="s">
        <v>1048</v>
      </c>
      <c r="J70" s="54" t="s">
        <v>249</v>
      </c>
      <c r="K70" s="140">
        <v>1023.4937476316787</v>
      </c>
      <c r="L70" s="264">
        <v>603.21336923076922</v>
      </c>
      <c r="M70" s="265">
        <v>603.21336923076922</v>
      </c>
      <c r="N70" s="265">
        <v>1206.4267384615384</v>
      </c>
      <c r="O70" s="265">
        <v>615.88257362637364</v>
      </c>
      <c r="P70" s="265">
        <v>615.88257362637364</v>
      </c>
      <c r="Q70" s="265">
        <v>1231.7651472527473</v>
      </c>
      <c r="R70" s="265">
        <v>1255.1699274725277</v>
      </c>
      <c r="S70" s="265">
        <v>1279.0209296703297</v>
      </c>
      <c r="T70" s="265">
        <v>1279.0209296703297</v>
      </c>
      <c r="U70" s="267">
        <f t="shared" si="54"/>
        <v>6251.4036725274736</v>
      </c>
      <c r="V70" s="327">
        <f>L70*Inflation!$F$19</f>
        <v>616.1092394620764</v>
      </c>
      <c r="W70" s="328">
        <f>M70*Inflation!$F$19</f>
        <v>616.1092394620764</v>
      </c>
      <c r="X70" s="328">
        <f>N70*Inflation!$F$19</f>
        <v>1232.2184789241528</v>
      </c>
      <c r="Y70" s="328">
        <f>O70*Inflation!$F$19*Inflation!$F$20</f>
        <v>642.2603135829271</v>
      </c>
      <c r="Z70" s="328">
        <f>P70*Inflation!$F$19*Inflation!$F$20</f>
        <v>642.2603135829271</v>
      </c>
      <c r="AA70" s="328">
        <f>Q70*Inflation!$F$19*Inflation!$F$20</f>
        <v>1284.5206271658542</v>
      </c>
      <c r="AB70" s="328">
        <f>R70*Inflation!$F$19*Inflation!$F$20*Inflation!$F$21</f>
        <v>1333.7954770551826</v>
      </c>
      <c r="AC70" s="328">
        <f>S70*Inflation!$F$19*Inflation!$F$20*Inflation!$F$21*Inflation!$F$22</f>
        <v>1384.9611727480788</v>
      </c>
      <c r="AD70" s="328">
        <f>T70*Inflation!$F$19*Inflation!$F$20*Inflation!$F$21*Inflation!$F$22*Inflation!$F$23</f>
        <v>1409.8924978027514</v>
      </c>
      <c r="AE70" s="325">
        <f t="shared" si="55"/>
        <v>6645.38825369602</v>
      </c>
      <c r="AF70" s="297">
        <f>(V70/V$137)*SUM('G Summary CWIP'!$AV$64:$BA$64)</f>
        <v>3.5110577410128019</v>
      </c>
      <c r="AG70" s="298">
        <f>W70/W$137*SUM('G Summary CWIP'!$BB$64:$BG$64)</f>
        <v>4.7214944049241678</v>
      </c>
      <c r="AH70" s="298">
        <f t="shared" si="56"/>
        <v>8.2325521459369693</v>
      </c>
      <c r="AI70" s="298">
        <f>Y70/Y$137*SUM('G Summary CWIP'!$BJ$64:$BO$64)</f>
        <v>5.279912586159841</v>
      </c>
      <c r="AJ70" s="298">
        <f>Z70/Z$137*SUM('G Summary CWIP'!$BP$64:$BU$64)</f>
        <v>8.6652765522748236</v>
      </c>
      <c r="AK70" s="298">
        <f t="shared" si="57"/>
        <v>13.945189138434664</v>
      </c>
      <c r="AL70" s="298">
        <f>AB70/AB$137*'G Summary CWIP'!$CJ$64</f>
        <v>12.932250083207553</v>
      </c>
      <c r="AM70" s="298">
        <f>AC70/AC$137*'G Summary CWIP'!$CX$64</f>
        <v>14.264227492969955</v>
      </c>
      <c r="AN70" s="298">
        <f>AD70/AD$137*'G Summary CWIP'!$DL$64</f>
        <v>20.546331734093723</v>
      </c>
      <c r="AO70" s="299">
        <f t="shared" si="58"/>
        <v>69.920550594642862</v>
      </c>
      <c r="AP70" s="310">
        <f t="shared" si="59"/>
        <v>619.62029720308919</v>
      </c>
      <c r="AQ70" s="311">
        <f t="shared" si="60"/>
        <v>620.83073386700062</v>
      </c>
      <c r="AR70" s="311">
        <f t="shared" si="61"/>
        <v>1240.4510310700898</v>
      </c>
      <c r="AS70" s="311">
        <f t="shared" si="62"/>
        <v>647.54022616908696</v>
      </c>
      <c r="AT70" s="311">
        <f t="shared" si="63"/>
        <v>650.9255901352019</v>
      </c>
      <c r="AU70" s="311">
        <f t="shared" si="64"/>
        <v>1298.4658163042889</v>
      </c>
      <c r="AV70" s="311">
        <f t="shared" si="65"/>
        <v>1346.72772713839</v>
      </c>
      <c r="AW70" s="311">
        <f t="shared" si="66"/>
        <v>1399.2254002410486</v>
      </c>
      <c r="AX70" s="311">
        <f t="shared" si="67"/>
        <v>1430.4388295368451</v>
      </c>
      <c r="AY70" s="318">
        <f t="shared" si="68"/>
        <v>6715.308804290662</v>
      </c>
    </row>
    <row r="71" spans="1:51" ht="14.5">
      <c r="A71" s="44" t="s">
        <v>154</v>
      </c>
      <c r="B71" s="45" t="s">
        <v>150</v>
      </c>
      <c r="C71" s="50">
        <v>0</v>
      </c>
      <c r="D71" s="65">
        <v>25</v>
      </c>
      <c r="E71" s="99" t="s">
        <v>523</v>
      </c>
      <c r="F71" s="99" t="s">
        <v>524</v>
      </c>
      <c r="G71" s="99" t="s">
        <v>147</v>
      </c>
      <c r="H71" s="99" t="s">
        <v>180</v>
      </c>
      <c r="I71" s="99" t="s">
        <v>1048</v>
      </c>
      <c r="J71" s="54" t="s">
        <v>249</v>
      </c>
      <c r="K71" s="140">
        <v>2558.7343690791968</v>
      </c>
      <c r="L71" s="264">
        <v>1508.0334230769231</v>
      </c>
      <c r="M71" s="265">
        <v>1508.0334230769231</v>
      </c>
      <c r="N71" s="265">
        <v>3016.0668461538462</v>
      </c>
      <c r="O71" s="265">
        <v>1539.7064340659342</v>
      </c>
      <c r="P71" s="265">
        <v>1539.7064340659342</v>
      </c>
      <c r="Q71" s="265">
        <v>3079.4128681318684</v>
      </c>
      <c r="R71" s="265">
        <v>3137.9248186813193</v>
      </c>
      <c r="S71" s="265">
        <v>3197.5523241758242</v>
      </c>
      <c r="T71" s="265">
        <v>3197.5523241758242</v>
      </c>
      <c r="U71" s="267">
        <f t="shared" si="54"/>
        <v>15628.509181318683</v>
      </c>
      <c r="V71" s="327">
        <f>L71*Inflation!$F$19</f>
        <v>1540.273098655191</v>
      </c>
      <c r="W71" s="328">
        <f>M71*Inflation!$F$19</f>
        <v>1540.273098655191</v>
      </c>
      <c r="X71" s="328">
        <f>N71*Inflation!$F$19</f>
        <v>3080.546197310382</v>
      </c>
      <c r="Y71" s="328">
        <f>O71*Inflation!$F$19*Inflation!$F$20</f>
        <v>1605.6507839573178</v>
      </c>
      <c r="Z71" s="328">
        <f>P71*Inflation!$F$19*Inflation!$F$20</f>
        <v>1605.6507839573178</v>
      </c>
      <c r="AA71" s="328">
        <f>Q71*Inflation!$F$19*Inflation!$F$20</f>
        <v>3211.3015679146356</v>
      </c>
      <c r="AB71" s="328">
        <f>R71*Inflation!$F$19*Inflation!$F$20*Inflation!$F$21</f>
        <v>3334.4886926379563</v>
      </c>
      <c r="AC71" s="328">
        <f>S71*Inflation!$F$19*Inflation!$F$20*Inflation!$F$21*Inflation!$F$22</f>
        <v>3462.4029318701964</v>
      </c>
      <c r="AD71" s="328">
        <f>T71*Inflation!$F$19*Inflation!$F$20*Inflation!$F$21*Inflation!$F$22*Inflation!$F$23</f>
        <v>3524.7312445068783</v>
      </c>
      <c r="AE71" s="325">
        <f t="shared" si="55"/>
        <v>16613.47063424005</v>
      </c>
      <c r="AF71" s="297">
        <f>(V71/V$137)*SUM('G Summary CWIP'!$AV$64:$BA$64)</f>
        <v>8.7776443525320058</v>
      </c>
      <c r="AG71" s="298">
        <f>W71/W$137*SUM('G Summary CWIP'!$BB$64:$BG$64)</f>
        <v>11.80373601231042</v>
      </c>
      <c r="AH71" s="298">
        <f t="shared" si="56"/>
        <v>20.581380364842424</v>
      </c>
      <c r="AI71" s="298">
        <f>Y71/Y$137*SUM('G Summary CWIP'!$BJ$64:$BO$64)</f>
        <v>13.199781465399603</v>
      </c>
      <c r="AJ71" s="298">
        <f>Z71/Z$137*SUM('G Summary CWIP'!$BP$64:$BU$64)</f>
        <v>21.66319138068706</v>
      </c>
      <c r="AK71" s="298">
        <f t="shared" si="57"/>
        <v>34.862972846086663</v>
      </c>
      <c r="AL71" s="298">
        <f>AB71/AB$137*'G Summary CWIP'!$CJ$64</f>
        <v>32.33062520801888</v>
      </c>
      <c r="AM71" s="298">
        <f>AC71/AC$137*'G Summary CWIP'!$CX$64</f>
        <v>35.660568732424885</v>
      </c>
      <c r="AN71" s="298">
        <f>AD71/AD$137*'G Summary CWIP'!$DL$64</f>
        <v>51.365829335234302</v>
      </c>
      <c r="AO71" s="299">
        <f t="shared" si="58"/>
        <v>174.80137648660715</v>
      </c>
      <c r="AP71" s="310">
        <f t="shared" si="59"/>
        <v>1549.050743007723</v>
      </c>
      <c r="AQ71" s="311">
        <f t="shared" si="60"/>
        <v>1552.0768346675013</v>
      </c>
      <c r="AR71" s="311">
        <f t="shared" si="61"/>
        <v>3101.1275776752245</v>
      </c>
      <c r="AS71" s="311">
        <f t="shared" si="62"/>
        <v>1618.8505654227174</v>
      </c>
      <c r="AT71" s="311">
        <f t="shared" si="63"/>
        <v>1627.3139753380049</v>
      </c>
      <c r="AU71" s="311">
        <f t="shared" si="64"/>
        <v>3246.164540760722</v>
      </c>
      <c r="AV71" s="311">
        <f t="shared" si="65"/>
        <v>3366.8193178459751</v>
      </c>
      <c r="AW71" s="311">
        <f t="shared" si="66"/>
        <v>3498.0635006026214</v>
      </c>
      <c r="AX71" s="311">
        <f t="shared" si="67"/>
        <v>3576.0970738421124</v>
      </c>
      <c r="AY71" s="318">
        <f t="shared" si="68"/>
        <v>16788.272010726658</v>
      </c>
    </row>
    <row r="72" spans="1:51" ht="14.5">
      <c r="A72" s="44" t="s">
        <v>154</v>
      </c>
      <c r="B72" s="45" t="s">
        <v>150</v>
      </c>
      <c r="C72" s="50">
        <v>0</v>
      </c>
      <c r="D72" s="65">
        <v>25</v>
      </c>
      <c r="E72" s="99" t="s">
        <v>523</v>
      </c>
      <c r="F72" s="575" t="s">
        <v>525</v>
      </c>
      <c r="G72" s="99" t="s">
        <v>147</v>
      </c>
      <c r="H72" s="99" t="s">
        <v>180</v>
      </c>
      <c r="I72" s="99" t="s">
        <v>1048</v>
      </c>
      <c r="J72" s="54" t="s">
        <v>249</v>
      </c>
      <c r="K72" s="140">
        <v>1842.2887457370221</v>
      </c>
      <c r="L72" s="264">
        <v>1085.7840646153845</v>
      </c>
      <c r="M72" s="265">
        <v>1085.7840646153845</v>
      </c>
      <c r="N72" s="265">
        <v>2171.568129230769</v>
      </c>
      <c r="O72" s="265">
        <v>1108.5886325274726</v>
      </c>
      <c r="P72" s="265">
        <v>1108.5886325274726</v>
      </c>
      <c r="Q72" s="265">
        <v>2217.1772650549451</v>
      </c>
      <c r="R72" s="265">
        <v>2259.3058694505494</v>
      </c>
      <c r="S72" s="265">
        <v>2302.2376734065933</v>
      </c>
      <c r="T72" s="265">
        <v>0</v>
      </c>
      <c r="U72" s="267">
        <f t="shared" si="54"/>
        <v>8950.2889371428573</v>
      </c>
      <c r="V72" s="327">
        <f>L72*Inflation!$F$19</f>
        <v>1108.9966310317373</v>
      </c>
      <c r="W72" s="328">
        <f>M72*Inflation!$F$19</f>
        <v>1108.9966310317373</v>
      </c>
      <c r="X72" s="328">
        <f>N72*Inflation!$F$19</f>
        <v>2217.9932620634745</v>
      </c>
      <c r="Y72" s="328">
        <f>O72*Inflation!$F$19*Inflation!$F$20</f>
        <v>1156.0685644492687</v>
      </c>
      <c r="Z72" s="328">
        <f>P72*Inflation!$F$19*Inflation!$F$20</f>
        <v>1156.0685644492687</v>
      </c>
      <c r="AA72" s="328">
        <f>Q72*Inflation!$F$19*Inflation!$F$20</f>
        <v>2312.1371288985374</v>
      </c>
      <c r="AB72" s="328">
        <f>R72*Inflation!$F$19*Inflation!$F$20*Inflation!$F$21</f>
        <v>2400.8318586993282</v>
      </c>
      <c r="AC72" s="328">
        <f>S72*Inflation!$F$19*Inflation!$F$20*Inflation!$F$21*Inflation!$F$22</f>
        <v>2492.9301109465414</v>
      </c>
      <c r="AD72" s="328">
        <f>T72*Inflation!$F$19*Inflation!$F$20*Inflation!$F$21*Inflation!$F$22*Inflation!$F$23</f>
        <v>0</v>
      </c>
      <c r="AE72" s="325">
        <f t="shared" si="55"/>
        <v>9423.8923606078824</v>
      </c>
      <c r="AF72" s="297">
        <f>(V72/V$137)*SUM('G Summary CWIP'!$AV$64:$BA$64)</f>
        <v>6.3199039338230421</v>
      </c>
      <c r="AG72" s="298">
        <f>W72/W$137*SUM('G Summary CWIP'!$BB$64:$BG$64)</f>
        <v>8.4986899288635005</v>
      </c>
      <c r="AH72" s="298">
        <f t="shared" si="56"/>
        <v>14.818593862686543</v>
      </c>
      <c r="AI72" s="298">
        <f>Y72/Y$137*SUM('G Summary CWIP'!$BJ$64:$BO$64)</f>
        <v>9.5038426550877126</v>
      </c>
      <c r="AJ72" s="298">
        <f>Z72/Z$137*SUM('G Summary CWIP'!$BP$64:$BU$64)</f>
        <v>15.59749779409468</v>
      </c>
      <c r="AK72" s="298">
        <f t="shared" si="57"/>
        <v>25.101340449182395</v>
      </c>
      <c r="AL72" s="298">
        <f>AB72/AB$137*'G Summary CWIP'!$CJ$64</f>
        <v>23.278050149773591</v>
      </c>
      <c r="AM72" s="298">
        <f>AC72/AC$137*'G Summary CWIP'!$CX$64</f>
        <v>25.675609487345913</v>
      </c>
      <c r="AN72" s="298">
        <f>AD72/AD$137*'G Summary CWIP'!$DL$64</f>
        <v>0</v>
      </c>
      <c r="AO72" s="299">
        <f t="shared" si="58"/>
        <v>88.873593948988443</v>
      </c>
      <c r="AP72" s="310">
        <f t="shared" si="59"/>
        <v>1115.3165349655603</v>
      </c>
      <c r="AQ72" s="311">
        <f t="shared" si="60"/>
        <v>1117.4953209606008</v>
      </c>
      <c r="AR72" s="311">
        <f t="shared" si="61"/>
        <v>2232.8118559261611</v>
      </c>
      <c r="AS72" s="311">
        <f t="shared" si="62"/>
        <v>1165.5724071043564</v>
      </c>
      <c r="AT72" s="311">
        <f t="shared" si="63"/>
        <v>1171.6660622433633</v>
      </c>
      <c r="AU72" s="311">
        <f t="shared" si="64"/>
        <v>2337.2384693477197</v>
      </c>
      <c r="AV72" s="311">
        <f t="shared" si="65"/>
        <v>2424.1099088491019</v>
      </c>
      <c r="AW72" s="311">
        <f t="shared" si="66"/>
        <v>2518.6057204338872</v>
      </c>
      <c r="AX72" s="311">
        <f t="shared" si="67"/>
        <v>0</v>
      </c>
      <c r="AY72" s="318">
        <f t="shared" si="68"/>
        <v>9512.7659545568713</v>
      </c>
    </row>
    <row r="73" spans="1:51" ht="14.5">
      <c r="A73" s="44" t="s">
        <v>154</v>
      </c>
      <c r="B73" s="45" t="s">
        <v>150</v>
      </c>
      <c r="C73" s="50">
        <v>0</v>
      </c>
      <c r="D73" s="65">
        <v>25</v>
      </c>
      <c r="E73" s="99" t="s">
        <v>526</v>
      </c>
      <c r="F73" s="99" t="s">
        <v>527</v>
      </c>
      <c r="G73" s="99" t="s">
        <v>147</v>
      </c>
      <c r="H73" s="99" t="s">
        <v>180</v>
      </c>
      <c r="I73" s="99" t="s">
        <v>1048</v>
      </c>
      <c r="J73" s="54" t="s">
        <v>249</v>
      </c>
      <c r="K73" s="140">
        <v>369.48124289503608</v>
      </c>
      <c r="L73" s="264">
        <v>217.76002629230771</v>
      </c>
      <c r="M73" s="265">
        <v>217.76002629230771</v>
      </c>
      <c r="N73" s="265">
        <v>435.52005258461543</v>
      </c>
      <c r="O73" s="265">
        <v>222.33360907912092</v>
      </c>
      <c r="P73" s="265">
        <v>222.33360907912092</v>
      </c>
      <c r="Q73" s="265">
        <v>444.66721815824184</v>
      </c>
      <c r="R73" s="265">
        <v>453.11634381758245</v>
      </c>
      <c r="S73" s="265">
        <v>461.72655561098901</v>
      </c>
      <c r="T73" s="265">
        <v>461.72655561098901</v>
      </c>
      <c r="U73" s="267">
        <f t="shared" si="54"/>
        <v>2256.756725782418</v>
      </c>
      <c r="V73" s="327">
        <f>L73*Inflation!$F$19</f>
        <v>222.41543544580958</v>
      </c>
      <c r="W73" s="328">
        <f>M73*Inflation!$F$19</f>
        <v>222.41543544580958</v>
      </c>
      <c r="X73" s="328">
        <f>N73*Inflation!$F$19</f>
        <v>444.83087089161916</v>
      </c>
      <c r="Y73" s="328">
        <f>O73*Inflation!$F$19*Inflation!$F$20</f>
        <v>231.85597320343672</v>
      </c>
      <c r="Z73" s="328">
        <f>P73*Inflation!$F$19*Inflation!$F$20</f>
        <v>231.85597320343672</v>
      </c>
      <c r="AA73" s="328">
        <f>Q73*Inflation!$F$19*Inflation!$F$20</f>
        <v>463.71194640687344</v>
      </c>
      <c r="AB73" s="328">
        <f>R73*Inflation!$F$19*Inflation!$F$20*Inflation!$F$21</f>
        <v>481.50016721692089</v>
      </c>
      <c r="AC73" s="328">
        <f>S73*Inflation!$F$19*Inflation!$F$20*Inflation!$F$21*Inflation!$F$22</f>
        <v>499.97098336205636</v>
      </c>
      <c r="AD73" s="328">
        <f>T73*Inflation!$F$19*Inflation!$F$20*Inflation!$F$21*Inflation!$F$22*Inflation!$F$23</f>
        <v>508.97119170679321</v>
      </c>
      <c r="AE73" s="325">
        <f t="shared" si="55"/>
        <v>2398.9851595842629</v>
      </c>
      <c r="AF73" s="297">
        <f>(V73/V$137)*SUM('G Summary CWIP'!$AV$64:$BA$64)</f>
        <v>1.2674918445056216</v>
      </c>
      <c r="AG73" s="298">
        <f>W73/W$137*SUM('G Summary CWIP'!$BB$64:$BG$64)</f>
        <v>1.7044594801776245</v>
      </c>
      <c r="AH73" s="298">
        <f t="shared" si="56"/>
        <v>2.9719513246832463</v>
      </c>
      <c r="AI73" s="298">
        <f>Y73/Y$137*SUM('G Summary CWIP'!$BJ$64:$BO$64)</f>
        <v>1.9060484436037031</v>
      </c>
      <c r="AJ73" s="298">
        <f>Z73/Z$137*SUM('G Summary CWIP'!$BP$64:$BU$64)</f>
        <v>3.1281648353712117</v>
      </c>
      <c r="AK73" s="298">
        <f t="shared" si="57"/>
        <v>5.0342132789749146</v>
      </c>
      <c r="AL73" s="298">
        <f>AB73/AB$137*'G Summary CWIP'!$CJ$64</f>
        <v>4.6685422800379257</v>
      </c>
      <c r="AM73" s="298">
        <f>AC73/AC$137*'G Summary CWIP'!$CX$64</f>
        <v>5.1493861249621524</v>
      </c>
      <c r="AN73" s="298">
        <f>AD73/AD$137*'G Summary CWIP'!$DL$64</f>
        <v>7.4172257560078334</v>
      </c>
      <c r="AO73" s="299">
        <f t="shared" si="58"/>
        <v>25.241318764666072</v>
      </c>
      <c r="AP73" s="310">
        <f t="shared" si="59"/>
        <v>223.68292729031521</v>
      </c>
      <c r="AQ73" s="311">
        <f t="shared" si="60"/>
        <v>224.11989492598721</v>
      </c>
      <c r="AR73" s="311">
        <f t="shared" si="61"/>
        <v>447.80282221630239</v>
      </c>
      <c r="AS73" s="311">
        <f t="shared" si="62"/>
        <v>233.76202164704043</v>
      </c>
      <c r="AT73" s="311">
        <f t="shared" si="63"/>
        <v>234.98413803880794</v>
      </c>
      <c r="AU73" s="311">
        <f t="shared" si="64"/>
        <v>468.74615968584834</v>
      </c>
      <c r="AV73" s="311">
        <f t="shared" si="65"/>
        <v>486.1687094969588</v>
      </c>
      <c r="AW73" s="311">
        <f t="shared" si="66"/>
        <v>505.12036948701854</v>
      </c>
      <c r="AX73" s="311">
        <f t="shared" si="67"/>
        <v>516.38841746280104</v>
      </c>
      <c r="AY73" s="318">
        <f t="shared" si="68"/>
        <v>2424.226478348929</v>
      </c>
    </row>
    <row r="74" spans="1:51" ht="14.5">
      <c r="A74" s="44" t="s">
        <v>154</v>
      </c>
      <c r="B74" s="45" t="s">
        <v>150</v>
      </c>
      <c r="C74" s="50">
        <v>0</v>
      </c>
      <c r="D74" s="65">
        <v>25</v>
      </c>
      <c r="E74" s="99" t="s">
        <v>528</v>
      </c>
      <c r="F74" s="575" t="s">
        <v>529</v>
      </c>
      <c r="G74" s="99" t="s">
        <v>147</v>
      </c>
      <c r="H74" s="99" t="s">
        <v>180</v>
      </c>
      <c r="I74" s="99" t="s">
        <v>1048</v>
      </c>
      <c r="J74" s="54" t="s">
        <v>249</v>
      </c>
      <c r="K74" s="140">
        <v>3582.2281167108763</v>
      </c>
      <c r="L74" s="264">
        <v>2262.0501346153846</v>
      </c>
      <c r="M74" s="265">
        <v>2262.0501346153846</v>
      </c>
      <c r="N74" s="265">
        <v>4524.1002692307693</v>
      </c>
      <c r="O74" s="265">
        <v>2463.5302945054946</v>
      </c>
      <c r="P74" s="265">
        <v>2463.5302945054946</v>
      </c>
      <c r="Q74" s="265">
        <v>4927.0605890109891</v>
      </c>
      <c r="R74" s="265">
        <v>5334.4721917582428</v>
      </c>
      <c r="S74" s="265">
        <v>5755.594183516484</v>
      </c>
      <c r="T74" s="265">
        <v>5772.45</v>
      </c>
      <c r="U74" s="267">
        <f t="shared" si="54"/>
        <v>26313.677233516482</v>
      </c>
      <c r="V74" s="327">
        <f>L74*Inflation!$F$19</f>
        <v>2310.4096479827863</v>
      </c>
      <c r="W74" s="328">
        <f>M74*Inflation!$F$19</f>
        <v>2310.4096479827863</v>
      </c>
      <c r="X74" s="328">
        <f>N74*Inflation!$F$19</f>
        <v>4620.8192959655726</v>
      </c>
      <c r="Y74" s="328">
        <f>O74*Inflation!$F$19*Inflation!$F$20</f>
        <v>2569.0412543317084</v>
      </c>
      <c r="Z74" s="328">
        <f>P74*Inflation!$F$19*Inflation!$F$20</f>
        <v>2569.0412543317084</v>
      </c>
      <c r="AA74" s="328">
        <f>Q74*Inflation!$F$19*Inflation!$F$20</f>
        <v>5138.0825086634168</v>
      </c>
      <c r="AB74" s="328">
        <f>R74*Inflation!$F$19*Inflation!$F$20*Inflation!$F$21</f>
        <v>5668.6307774845254</v>
      </c>
      <c r="AC74" s="328">
        <f>S74*Inflation!$F$19*Inflation!$F$20*Inflation!$F$21*Inflation!$F$22</f>
        <v>6232.3252773663535</v>
      </c>
      <c r="AD74" s="328">
        <f>T74*Inflation!$F$19*Inflation!$F$20*Inflation!$F$21*Inflation!$F$22*Inflation!$F$23</f>
        <v>6363.0967720279723</v>
      </c>
      <c r="AE74" s="325">
        <f t="shared" si="55"/>
        <v>28022.954631507841</v>
      </c>
      <c r="AF74" s="297">
        <f>(V74/V$137)*SUM('G Summary CWIP'!$AV$64:$BA$64)</f>
        <v>13.166466528798006</v>
      </c>
      <c r="AG74" s="298">
        <f>W74/W$137*SUM('G Summary CWIP'!$BB$64:$BG$64)</f>
        <v>17.705604018465628</v>
      </c>
      <c r="AH74" s="298">
        <f t="shared" si="56"/>
        <v>30.872070547263633</v>
      </c>
      <c r="AI74" s="298">
        <f>Y74/Y$137*SUM('G Summary CWIP'!$BJ$64:$BO$64)</f>
        <v>21.119650344639364</v>
      </c>
      <c r="AJ74" s="298">
        <f>Z74/Z$137*SUM('G Summary CWIP'!$BP$64:$BU$64)</f>
        <v>34.661106209099295</v>
      </c>
      <c r="AK74" s="298">
        <f t="shared" si="57"/>
        <v>55.780756553738655</v>
      </c>
      <c r="AL74" s="298">
        <f>AB74/AB$137*'G Summary CWIP'!$CJ$64</f>
        <v>54.962062853632091</v>
      </c>
      <c r="AM74" s="298">
        <f>AC74/AC$137*'G Summary CWIP'!$CX$64</f>
        <v>64.189023718364794</v>
      </c>
      <c r="AN74" s="298">
        <f>AD74/AD$137*'G Summary CWIP'!$DL$64</f>
        <v>92.729266478101636</v>
      </c>
      <c r="AO74" s="299">
        <f t="shared" si="58"/>
        <v>298.53318015110085</v>
      </c>
      <c r="AP74" s="310">
        <f t="shared" si="59"/>
        <v>2323.5761145115844</v>
      </c>
      <c r="AQ74" s="311">
        <f t="shared" si="60"/>
        <v>2328.115252001252</v>
      </c>
      <c r="AR74" s="311">
        <f t="shared" si="61"/>
        <v>4651.6913665128359</v>
      </c>
      <c r="AS74" s="311">
        <f t="shared" si="62"/>
        <v>2590.1609046763479</v>
      </c>
      <c r="AT74" s="311">
        <f t="shared" si="63"/>
        <v>2603.7023605408076</v>
      </c>
      <c r="AU74" s="311">
        <f t="shared" si="64"/>
        <v>5193.8632652171555</v>
      </c>
      <c r="AV74" s="311">
        <f t="shared" si="65"/>
        <v>5723.5928403381577</v>
      </c>
      <c r="AW74" s="311">
        <f t="shared" si="66"/>
        <v>6296.5143010847187</v>
      </c>
      <c r="AX74" s="311">
        <f t="shared" si="67"/>
        <v>6455.8260385060739</v>
      </c>
      <c r="AY74" s="318">
        <f t="shared" si="68"/>
        <v>28321.487811658939</v>
      </c>
    </row>
    <row r="75" spans="1:51" ht="14.5">
      <c r="A75" s="44" t="s">
        <v>154</v>
      </c>
      <c r="B75" s="45" t="s">
        <v>150</v>
      </c>
      <c r="C75" s="50">
        <v>0</v>
      </c>
      <c r="D75" s="65">
        <v>25</v>
      </c>
      <c r="E75" s="99" t="s">
        <v>530</v>
      </c>
      <c r="F75" s="575" t="s">
        <v>531</v>
      </c>
      <c r="G75" s="99" t="s">
        <v>147</v>
      </c>
      <c r="H75" s="99" t="s">
        <v>180</v>
      </c>
      <c r="I75" s="99" t="s">
        <v>1048</v>
      </c>
      <c r="J75" s="54" t="s">
        <v>249</v>
      </c>
      <c r="K75" s="140">
        <v>151</v>
      </c>
      <c r="L75" s="264">
        <v>91.204710000000006</v>
      </c>
      <c r="M75" s="265">
        <v>91.204710000000006</v>
      </c>
      <c r="N75" s="265">
        <v>182.40942000000001</v>
      </c>
      <c r="O75" s="265">
        <v>93.513689999999997</v>
      </c>
      <c r="P75" s="265">
        <v>93.513689999999997</v>
      </c>
      <c r="Q75" s="265">
        <v>187.02737999999999</v>
      </c>
      <c r="R75" s="265">
        <v>190.49084999999999</v>
      </c>
      <c r="S75" s="265">
        <v>195.10881000000001</v>
      </c>
      <c r="T75" s="265">
        <v>0</v>
      </c>
      <c r="U75" s="267">
        <f t="shared" si="54"/>
        <v>755.03646000000003</v>
      </c>
      <c r="V75" s="327">
        <f>L75*Inflation!$F$19</f>
        <v>93.154540963036965</v>
      </c>
      <c r="W75" s="328">
        <f>M75*Inflation!$F$19</f>
        <v>93.154540963036965</v>
      </c>
      <c r="X75" s="328">
        <f>N75*Inflation!$F$19</f>
        <v>186.30908192607393</v>
      </c>
      <c r="Y75" s="328">
        <f>O75*Inflation!$F$19*Inflation!$F$20</f>
        <v>97.518803803876139</v>
      </c>
      <c r="Z75" s="328">
        <f>P75*Inflation!$F$19*Inflation!$F$20</f>
        <v>97.518803803876139</v>
      </c>
      <c r="AA75" s="328">
        <f>Q75*Inflation!$F$19*Inflation!$F$20</f>
        <v>195.03760760775228</v>
      </c>
      <c r="AB75" s="328">
        <f>R75*Inflation!$F$19*Inflation!$F$20*Inflation!$F$21</f>
        <v>202.42345565274726</v>
      </c>
      <c r="AC75" s="328">
        <f>S75*Inflation!$F$19*Inflation!$F$20*Inflation!$F$21*Inflation!$F$22</f>
        <v>211.26951095376626</v>
      </c>
      <c r="AD75" s="328">
        <f>T75*Inflation!$F$19*Inflation!$F$20*Inflation!$F$21*Inflation!$F$22*Inflation!$F$23</f>
        <v>0</v>
      </c>
      <c r="AE75" s="325">
        <f t="shared" si="55"/>
        <v>795.03965614033973</v>
      </c>
      <c r="AF75" s="297">
        <f>(V75/V$137)*SUM('G Summary CWIP'!$AV$64:$BA$64)</f>
        <v>0.53086522845255502</v>
      </c>
      <c r="AG75" s="298">
        <f>W75/W$137*SUM('G Summary CWIP'!$BB$64:$BG$64)</f>
        <v>0.71388094152633008</v>
      </c>
      <c r="AH75" s="298">
        <f t="shared" si="56"/>
        <v>1.2447461699788851</v>
      </c>
      <c r="AI75" s="298">
        <f>Y75/Y$137*SUM('G Summary CWIP'!$BJ$64:$BO$64)</f>
        <v>0.8016854672507433</v>
      </c>
      <c r="AJ75" s="298">
        <f>Z75/Z$137*SUM('G Summary CWIP'!$BP$64:$BU$64)</f>
        <v>1.3157085781830873</v>
      </c>
      <c r="AK75" s="298">
        <f t="shared" si="57"/>
        <v>2.1173940454338305</v>
      </c>
      <c r="AL75" s="298">
        <f>AB75/AB$137*'G Summary CWIP'!$CJ$64</f>
        <v>1.9626627891917017</v>
      </c>
      <c r="AM75" s="298">
        <f>AC75/AC$137*'G Summary CWIP'!$CX$64</f>
        <v>2.1759428537576744</v>
      </c>
      <c r="AN75" s="298">
        <f>AD75/AD$137*'G Summary CWIP'!$DL$64</f>
        <v>0</v>
      </c>
      <c r="AO75" s="299">
        <f t="shared" si="58"/>
        <v>7.500745858362091</v>
      </c>
      <c r="AP75" s="310">
        <f t="shared" si="59"/>
        <v>93.68540619148952</v>
      </c>
      <c r="AQ75" s="311">
        <f t="shared" si="60"/>
        <v>93.868421904563291</v>
      </c>
      <c r="AR75" s="311">
        <f t="shared" si="61"/>
        <v>187.55382809605283</v>
      </c>
      <c r="AS75" s="311">
        <f t="shared" si="62"/>
        <v>98.320489271126888</v>
      </c>
      <c r="AT75" s="311">
        <f t="shared" si="63"/>
        <v>98.834512382059231</v>
      </c>
      <c r="AU75" s="311">
        <f t="shared" si="64"/>
        <v>197.1550016531861</v>
      </c>
      <c r="AV75" s="311">
        <f t="shared" si="65"/>
        <v>204.38611844193898</v>
      </c>
      <c r="AW75" s="311">
        <f t="shared" si="66"/>
        <v>213.44545380752393</v>
      </c>
      <c r="AX75" s="311">
        <f t="shared" si="67"/>
        <v>0</v>
      </c>
      <c r="AY75" s="318">
        <f t="shared" si="68"/>
        <v>802.5404019987019</v>
      </c>
    </row>
    <row r="76" spans="1:51" ht="14.5">
      <c r="A76" s="44" t="s">
        <v>154</v>
      </c>
      <c r="B76" s="45" t="s">
        <v>150</v>
      </c>
      <c r="C76" s="50">
        <v>0</v>
      </c>
      <c r="D76" s="65">
        <v>25</v>
      </c>
      <c r="E76" s="99" t="s">
        <v>532</v>
      </c>
      <c r="F76" s="99" t="s">
        <v>533</v>
      </c>
      <c r="G76" s="99" t="s">
        <v>147</v>
      </c>
      <c r="H76" s="99" t="s">
        <v>180</v>
      </c>
      <c r="I76" s="99" t="s">
        <v>1048</v>
      </c>
      <c r="J76" s="54" t="s">
        <v>249</v>
      </c>
      <c r="K76" s="140">
        <v>767.62031072375919</v>
      </c>
      <c r="L76" s="264">
        <v>452.41002692307694</v>
      </c>
      <c r="M76" s="265">
        <v>452.41002692307694</v>
      </c>
      <c r="N76" s="265">
        <v>904.82005384615388</v>
      </c>
      <c r="O76" s="265">
        <v>461.91193021978029</v>
      </c>
      <c r="P76" s="265">
        <v>461.91193021978029</v>
      </c>
      <c r="Q76" s="265">
        <v>923.82386043956058</v>
      </c>
      <c r="R76" s="265">
        <v>941.37744560439569</v>
      </c>
      <c r="S76" s="265">
        <v>959.26569725274737</v>
      </c>
      <c r="T76" s="265">
        <v>959.26569725274737</v>
      </c>
      <c r="U76" s="267">
        <f t="shared" si="54"/>
        <v>4688.552754395605</v>
      </c>
      <c r="V76" s="327">
        <f>L76*Inflation!$F$19</f>
        <v>462.0819295965573</v>
      </c>
      <c r="W76" s="328">
        <f>M76*Inflation!$F$19</f>
        <v>462.0819295965573</v>
      </c>
      <c r="X76" s="328">
        <f>N76*Inflation!$F$19</f>
        <v>924.1638591931146</v>
      </c>
      <c r="Y76" s="328">
        <f>O76*Inflation!$F$19*Inflation!$F$20</f>
        <v>481.69523518719535</v>
      </c>
      <c r="Z76" s="328">
        <f>P76*Inflation!$F$19*Inflation!$F$20</f>
        <v>481.69523518719535</v>
      </c>
      <c r="AA76" s="328">
        <f>Q76*Inflation!$F$19*Inflation!$F$20</f>
        <v>963.3904703743907</v>
      </c>
      <c r="AB76" s="328">
        <f>R76*Inflation!$F$19*Inflation!$F$20*Inflation!$F$21</f>
        <v>1000.3466077913868</v>
      </c>
      <c r="AC76" s="328">
        <f>S76*Inflation!$F$19*Inflation!$F$20*Inflation!$F$21*Inflation!$F$22</f>
        <v>1038.7208795610591</v>
      </c>
      <c r="AD76" s="328">
        <f>T76*Inflation!$F$19*Inflation!$F$20*Inflation!$F$21*Inflation!$F$22*Inflation!$F$23</f>
        <v>1057.4193733520635</v>
      </c>
      <c r="AE76" s="325">
        <f t="shared" si="55"/>
        <v>4984.0411902720152</v>
      </c>
      <c r="AF76" s="297">
        <f>(V76/V$137)*SUM('G Summary CWIP'!$AV$64:$BA$64)</f>
        <v>2.6332933057596017</v>
      </c>
      <c r="AG76" s="298">
        <f>W76/W$137*SUM('G Summary CWIP'!$BB$64:$BG$64)</f>
        <v>3.5411208036931261</v>
      </c>
      <c r="AH76" s="298">
        <f t="shared" si="56"/>
        <v>6.1744141094527283</v>
      </c>
      <c r="AI76" s="298">
        <f>Y76/Y$137*SUM('G Summary CWIP'!$BJ$64:$BO$64)</f>
        <v>3.9599344396198806</v>
      </c>
      <c r="AJ76" s="298">
        <f>Z76/Z$137*SUM('G Summary CWIP'!$BP$64:$BU$64)</f>
        <v>6.4989574142061182</v>
      </c>
      <c r="AK76" s="298">
        <f t="shared" si="57"/>
        <v>10.458891853826</v>
      </c>
      <c r="AL76" s="298">
        <f>AB76/AB$137*'G Summary CWIP'!$CJ$64</f>
        <v>9.6991875624056618</v>
      </c>
      <c r="AM76" s="298">
        <f>AC76/AC$137*'G Summary CWIP'!$CX$64</f>
        <v>10.698170619727467</v>
      </c>
      <c r="AN76" s="298">
        <f>AD76/AD$137*'G Summary CWIP'!$DL$64</f>
        <v>15.409748800570291</v>
      </c>
      <c r="AO76" s="299">
        <f t="shared" si="58"/>
        <v>52.440412945982146</v>
      </c>
      <c r="AP76" s="310">
        <f t="shared" si="59"/>
        <v>464.7152229023169</v>
      </c>
      <c r="AQ76" s="311">
        <f t="shared" si="60"/>
        <v>465.62305040025041</v>
      </c>
      <c r="AR76" s="311">
        <f t="shared" si="61"/>
        <v>930.33827330256736</v>
      </c>
      <c r="AS76" s="311">
        <f t="shared" si="62"/>
        <v>485.65516962681522</v>
      </c>
      <c r="AT76" s="311">
        <f t="shared" si="63"/>
        <v>488.19419260140148</v>
      </c>
      <c r="AU76" s="311">
        <f t="shared" si="64"/>
        <v>973.84936222821671</v>
      </c>
      <c r="AV76" s="311">
        <f t="shared" si="65"/>
        <v>1010.0457953537924</v>
      </c>
      <c r="AW76" s="311">
        <f t="shared" si="66"/>
        <v>1049.4190501807866</v>
      </c>
      <c r="AX76" s="311">
        <f t="shared" si="67"/>
        <v>1072.8291221526338</v>
      </c>
      <c r="AY76" s="318">
        <f t="shared" si="68"/>
        <v>5036.481603217997</v>
      </c>
    </row>
    <row r="77" spans="1:51" ht="14.5">
      <c r="A77" s="44" t="s">
        <v>154</v>
      </c>
      <c r="B77" s="45" t="s">
        <v>150</v>
      </c>
      <c r="C77" s="50">
        <v>0</v>
      </c>
      <c r="D77" s="65">
        <v>25</v>
      </c>
      <c r="E77" s="99" t="s">
        <v>523</v>
      </c>
      <c r="F77" s="557" t="s">
        <v>534</v>
      </c>
      <c r="G77" s="99" t="s">
        <v>147</v>
      </c>
      <c r="H77" s="99" t="s">
        <v>180</v>
      </c>
      <c r="I77" s="99" t="s">
        <v>1048</v>
      </c>
      <c r="J77" s="54" t="s">
        <v>249</v>
      </c>
      <c r="K77" s="140">
        <v>3081.739674118985</v>
      </c>
      <c r="L77" s="264">
        <v>2016.5422933384616</v>
      </c>
      <c r="M77" s="265">
        <v>2016.5422933384616</v>
      </c>
      <c r="N77" s="265">
        <v>4033.0845866769232</v>
      </c>
      <c r="O77" s="265">
        <v>2503.5626617912094</v>
      </c>
      <c r="P77" s="265">
        <v>2503.5626617912094</v>
      </c>
      <c r="Q77" s="265">
        <v>5007.1253235824188</v>
      </c>
      <c r="R77" s="265">
        <v>3977.6335001604398</v>
      </c>
      <c r="S77" s="265">
        <v>3484.0530124219777</v>
      </c>
      <c r="T77" s="265">
        <v>0</v>
      </c>
      <c r="U77" s="267">
        <f t="shared" si="54"/>
        <v>16501.896422841761</v>
      </c>
      <c r="V77" s="327">
        <f>L77*Inflation!$F$19</f>
        <v>2059.6531875217215</v>
      </c>
      <c r="W77" s="328">
        <f>M77*Inflation!$F$19</f>
        <v>2059.6531875217215</v>
      </c>
      <c r="X77" s="328">
        <f>N77*Inflation!$F$19</f>
        <v>4119.306375043443</v>
      </c>
      <c r="Y77" s="328">
        <f>O77*Inflation!$F$19*Inflation!$F$20</f>
        <v>2610.7881747145989</v>
      </c>
      <c r="Z77" s="328">
        <f>P77*Inflation!$F$19*Inflation!$F$20</f>
        <v>2610.7881747145989</v>
      </c>
      <c r="AA77" s="328">
        <f>Q77*Inflation!$F$19*Inflation!$F$20</f>
        <v>5221.5763494291978</v>
      </c>
      <c r="AB77" s="328">
        <f>R77*Inflation!$F$19*Inflation!$F$20*Inflation!$F$21</f>
        <v>4226.7978667878724</v>
      </c>
      <c r="AC77" s="328">
        <f>S77*Inflation!$F$19*Inflation!$F$20*Inflation!$F$21*Inflation!$F$22</f>
        <v>3772.6342345657654</v>
      </c>
      <c r="AD77" s="328">
        <f>T77*Inflation!$F$19*Inflation!$F$20*Inflation!$F$21*Inflation!$F$22*Inflation!$F$23</f>
        <v>0</v>
      </c>
      <c r="AE77" s="325">
        <f t="shared" si="55"/>
        <v>17340.314825826281</v>
      </c>
      <c r="AF77" s="297">
        <f>(V77/V$137)*SUM('G Summary CWIP'!$AV$64:$BA$64)</f>
        <v>11.737466028205798</v>
      </c>
      <c r="AG77" s="298">
        <f>W77/W$137*SUM('G Summary CWIP'!$BB$64:$BG$64)</f>
        <v>15.783955795661495</v>
      </c>
      <c r="AH77" s="298">
        <f t="shared" si="56"/>
        <v>27.521421823867293</v>
      </c>
      <c r="AI77" s="298">
        <f>Y77/Y$137*SUM('G Summary CWIP'!$BJ$64:$BO$64)</f>
        <v>21.462844662739755</v>
      </c>
      <c r="AJ77" s="298">
        <f>Z77/Z$137*SUM('G Summary CWIP'!$BP$64:$BU$64)</f>
        <v>35.224349184997159</v>
      </c>
      <c r="AK77" s="298">
        <f t="shared" si="57"/>
        <v>56.687193847736914</v>
      </c>
      <c r="AL77" s="298">
        <f>AB77/AB$137*'G Summary CWIP'!$CJ$64</f>
        <v>40.98230051368472</v>
      </c>
      <c r="AM77" s="298">
        <f>AC77/AC$137*'G Summary CWIP'!$CX$64</f>
        <v>38.855755690850145</v>
      </c>
      <c r="AN77" s="298">
        <f>AD77/AD$137*'G Summary CWIP'!$DL$64</f>
        <v>0</v>
      </c>
      <c r="AO77" s="299">
        <f t="shared" si="58"/>
        <v>164.04667187613907</v>
      </c>
      <c r="AP77" s="310">
        <f t="shared" si="59"/>
        <v>2071.3906535499273</v>
      </c>
      <c r="AQ77" s="311">
        <f t="shared" si="60"/>
        <v>2075.4371433173828</v>
      </c>
      <c r="AR77" s="311">
        <f t="shared" si="61"/>
        <v>4146.8277968673101</v>
      </c>
      <c r="AS77" s="311">
        <f t="shared" si="62"/>
        <v>2632.2510193773387</v>
      </c>
      <c r="AT77" s="311">
        <f t="shared" si="63"/>
        <v>2646.0125238995961</v>
      </c>
      <c r="AU77" s="311">
        <f t="shared" si="64"/>
        <v>5278.2635432769348</v>
      </c>
      <c r="AV77" s="311">
        <f t="shared" si="65"/>
        <v>4267.7801673015574</v>
      </c>
      <c r="AW77" s="311">
        <f t="shared" si="66"/>
        <v>3811.4899902566153</v>
      </c>
      <c r="AX77" s="311">
        <f t="shared" si="67"/>
        <v>0</v>
      </c>
      <c r="AY77" s="318">
        <f t="shared" si="68"/>
        <v>17504.361497702419</v>
      </c>
    </row>
    <row r="78" spans="1:51" ht="14.5">
      <c r="A78" s="44" t="s">
        <v>154</v>
      </c>
      <c r="B78" s="45" t="s">
        <v>150</v>
      </c>
      <c r="C78" s="50">
        <v>0</v>
      </c>
      <c r="D78" s="65">
        <v>25</v>
      </c>
      <c r="E78" s="99" t="s">
        <v>523</v>
      </c>
      <c r="F78" s="575" t="s">
        <v>535</v>
      </c>
      <c r="G78" s="99" t="s">
        <v>147</v>
      </c>
      <c r="H78" s="99" t="s">
        <v>180</v>
      </c>
      <c r="I78" s="99" t="s">
        <v>1048</v>
      </c>
      <c r="J78" s="54" t="s">
        <v>249</v>
      </c>
      <c r="K78" s="140">
        <v>9094.5788674422147</v>
      </c>
      <c r="L78" s="264">
        <v>4708.6835602153842</v>
      </c>
      <c r="M78" s="265">
        <v>4708.6835602153842</v>
      </c>
      <c r="N78" s="265">
        <v>9417.3671204307684</v>
      </c>
      <c r="O78" s="265">
        <v>3492.0541924615391</v>
      </c>
      <c r="P78" s="265">
        <v>3492.0541924615391</v>
      </c>
      <c r="Q78" s="265">
        <v>6984.1083849230781</v>
      </c>
      <c r="R78" s="265">
        <v>5792.6092152857145</v>
      </c>
      <c r="S78" s="265">
        <v>6886.2486853450555</v>
      </c>
      <c r="T78" s="265">
        <v>0</v>
      </c>
      <c r="U78" s="267">
        <f t="shared" si="54"/>
        <v>29080.333405984617</v>
      </c>
      <c r="V78" s="327">
        <f>L78*Inflation!$F$19</f>
        <v>4809.348723240968</v>
      </c>
      <c r="W78" s="328">
        <f>M78*Inflation!$F$19</f>
        <v>4809.348723240968</v>
      </c>
      <c r="X78" s="328">
        <f>N78*Inflation!$F$19</f>
        <v>9618.6974464819359</v>
      </c>
      <c r="Y78" s="328">
        <f>O78*Inflation!$F$19*Inflation!$F$20</f>
        <v>3641.615978015197</v>
      </c>
      <c r="Z78" s="328">
        <f>P78*Inflation!$F$19*Inflation!$F$20</f>
        <v>3641.615978015197</v>
      </c>
      <c r="AA78" s="328">
        <f>Q78*Inflation!$F$19*Inflation!$F$20</f>
        <v>7283.231956030394</v>
      </c>
      <c r="AB78" s="328">
        <f>R78*Inflation!$F$19*Inflation!$F$20*Inflation!$F$21</f>
        <v>6155.4661266096664</v>
      </c>
      <c r="AC78" s="328">
        <f>S78*Inflation!$F$19*Inflation!$F$20*Inflation!$F$21*Inflation!$F$22</f>
        <v>7456.6309540756556</v>
      </c>
      <c r="AD78" s="328">
        <f>T78*Inflation!$F$19*Inflation!$F$20*Inflation!$F$21*Inflation!$F$22*Inflation!$F$23</f>
        <v>0</v>
      </c>
      <c r="AE78" s="325">
        <f t="shared" si="55"/>
        <v>30514.026483197653</v>
      </c>
      <c r="AF78" s="297">
        <f>(V78/V$137)*SUM('G Summary CWIP'!$AV$64:$BA$64)</f>
        <v>27.407316726345933</v>
      </c>
      <c r="AG78" s="298">
        <f>W78/W$137*SUM('G Summary CWIP'!$BB$64:$BG$64)</f>
        <v>36.855985324838052</v>
      </c>
      <c r="AH78" s="298">
        <f t="shared" si="56"/>
        <v>64.263302051183985</v>
      </c>
      <c r="AI78" s="298">
        <f>Y78/Y$137*SUM('G Summary CWIP'!$BJ$64:$BO$64)</f>
        <v>29.937104363526299</v>
      </c>
      <c r="AJ78" s="298">
        <f>Z78/Z$137*SUM('G Summary CWIP'!$BP$64:$BU$64)</f>
        <v>49.132118051398258</v>
      </c>
      <c r="AK78" s="298">
        <f t="shared" si="57"/>
        <v>79.069222414924553</v>
      </c>
      <c r="AL78" s="298">
        <f>AB78/AB$137*'G Summary CWIP'!$CJ$64</f>
        <v>59.682334134002843</v>
      </c>
      <c r="AM78" s="298">
        <f>AC78/AC$137*'G Summary CWIP'!$CX$64</f>
        <v>76.798600822150235</v>
      </c>
      <c r="AN78" s="298">
        <f>AD78/AD$137*'G Summary CWIP'!$DL$64</f>
        <v>0</v>
      </c>
      <c r="AO78" s="299">
        <f t="shared" si="58"/>
        <v>279.81345942226164</v>
      </c>
      <c r="AP78" s="310">
        <f t="shared" si="59"/>
        <v>4836.7560399673139</v>
      </c>
      <c r="AQ78" s="311">
        <f t="shared" si="60"/>
        <v>4846.204708565806</v>
      </c>
      <c r="AR78" s="311">
        <f t="shared" si="61"/>
        <v>9682.9607485331198</v>
      </c>
      <c r="AS78" s="311">
        <f t="shared" si="62"/>
        <v>3671.5530823787235</v>
      </c>
      <c r="AT78" s="311">
        <f t="shared" si="63"/>
        <v>3690.7480960665953</v>
      </c>
      <c r="AU78" s="311">
        <f t="shared" si="64"/>
        <v>7362.3011784453183</v>
      </c>
      <c r="AV78" s="311">
        <f t="shared" si="65"/>
        <v>6215.1484607436696</v>
      </c>
      <c r="AW78" s="311">
        <f t="shared" si="66"/>
        <v>7533.4295548978062</v>
      </c>
      <c r="AX78" s="311">
        <f t="shared" si="67"/>
        <v>0</v>
      </c>
      <c r="AY78" s="318">
        <f t="shared" si="68"/>
        <v>30793.839942619918</v>
      </c>
    </row>
    <row r="79" spans="1:51" ht="14.5">
      <c r="A79" s="44" t="s">
        <v>150</v>
      </c>
      <c r="B79" s="45" t="s">
        <v>154</v>
      </c>
      <c r="C79" s="50">
        <v>0</v>
      </c>
      <c r="D79" s="65">
        <v>25</v>
      </c>
      <c r="E79" s="99" t="s">
        <v>536</v>
      </c>
      <c r="F79" s="99" t="s">
        <v>537</v>
      </c>
      <c r="G79" s="99" t="s">
        <v>147</v>
      </c>
      <c r="H79" s="99" t="s">
        <v>180</v>
      </c>
      <c r="I79" s="99" t="s">
        <v>1048</v>
      </c>
      <c r="J79" s="54">
        <v>45352</v>
      </c>
      <c r="K79" s="140">
        <v>101.3805</v>
      </c>
      <c r="L79" s="264">
        <v>0</v>
      </c>
      <c r="M79" s="265">
        <v>0</v>
      </c>
      <c r="N79" s="265">
        <v>0</v>
      </c>
      <c r="O79" s="265">
        <v>0</v>
      </c>
      <c r="P79" s="265">
        <v>0</v>
      </c>
      <c r="Q79" s="265">
        <v>0</v>
      </c>
      <c r="R79" s="265">
        <v>0</v>
      </c>
      <c r="S79" s="265">
        <v>0</v>
      </c>
      <c r="T79" s="266">
        <v>0</v>
      </c>
      <c r="U79" s="267">
        <f t="shared" si="54"/>
        <v>0</v>
      </c>
      <c r="V79" s="327">
        <f>L79*Inflation!$F$19</f>
        <v>0</v>
      </c>
      <c r="W79" s="328">
        <f>M79*Inflation!$F$19</f>
        <v>0</v>
      </c>
      <c r="X79" s="328">
        <f>N79*Inflation!$F$19</f>
        <v>0</v>
      </c>
      <c r="Y79" s="328">
        <f>O79*Inflation!$F$19*Inflation!$F$20</f>
        <v>0</v>
      </c>
      <c r="Z79" s="328">
        <f>P79*Inflation!$F$19*Inflation!$F$20</f>
        <v>0</v>
      </c>
      <c r="AA79" s="328">
        <f>Q79*Inflation!$F$19*Inflation!$F$20</f>
        <v>0</v>
      </c>
      <c r="AB79" s="328">
        <f>R79*Inflation!$F$19*Inflation!$F$20*Inflation!$F$21</f>
        <v>0</v>
      </c>
      <c r="AC79" s="328">
        <f>S79*Inflation!$F$19*Inflation!$F$20*Inflation!$F$21*Inflation!$F$22</f>
        <v>0</v>
      </c>
      <c r="AD79" s="328">
        <f>T79*Inflation!$F$19*Inflation!$F$20*Inflation!$F$21*Inflation!$F$22*Inflation!$F$23</f>
        <v>0</v>
      </c>
      <c r="AE79" s="325">
        <f t="shared" si="55"/>
        <v>0</v>
      </c>
      <c r="AF79" s="297">
        <f>(V79/V$137)*SUM('G Summary CWIP'!$AV$64:$BA$64)</f>
        <v>0</v>
      </c>
      <c r="AG79" s="298">
        <f>W79/W$137*SUM('G Summary CWIP'!$BB$64:$BG$64)</f>
        <v>0</v>
      </c>
      <c r="AH79" s="298">
        <f t="shared" si="56"/>
        <v>0</v>
      </c>
      <c r="AI79" s="298">
        <f>Y79/Y$137*SUM('G Summary CWIP'!$BJ$64:$BO$64)</f>
        <v>0</v>
      </c>
      <c r="AJ79" s="298">
        <f>Z79/Z$137*SUM('G Summary CWIP'!$BP$64:$BU$64)</f>
        <v>0</v>
      </c>
      <c r="AK79" s="298">
        <f t="shared" si="57"/>
        <v>0</v>
      </c>
      <c r="AL79" s="298">
        <f>AB79/AB$137*'G Summary CWIP'!$CJ$64</f>
        <v>0</v>
      </c>
      <c r="AM79" s="298">
        <f>AC79/AC$137*'G Summary CWIP'!$CX$64</f>
        <v>0</v>
      </c>
      <c r="AN79" s="298">
        <f>AD79/AD$137*'G Summary CWIP'!$DL$64</f>
        <v>0</v>
      </c>
      <c r="AO79" s="299">
        <f t="shared" si="58"/>
        <v>0</v>
      </c>
      <c r="AP79" s="310">
        <f t="shared" si="59"/>
        <v>0</v>
      </c>
      <c r="AQ79" s="311">
        <f t="shared" si="60"/>
        <v>0</v>
      </c>
      <c r="AR79" s="311">
        <f t="shared" si="61"/>
        <v>0</v>
      </c>
      <c r="AS79" s="311">
        <f t="shared" si="62"/>
        <v>0</v>
      </c>
      <c r="AT79" s="311">
        <f t="shared" si="63"/>
        <v>0</v>
      </c>
      <c r="AU79" s="311">
        <f t="shared" si="64"/>
        <v>0</v>
      </c>
      <c r="AV79" s="311">
        <f t="shared" si="65"/>
        <v>0</v>
      </c>
      <c r="AW79" s="311">
        <f t="shared" si="66"/>
        <v>0</v>
      </c>
      <c r="AX79" s="311">
        <f t="shared" si="67"/>
        <v>0</v>
      </c>
      <c r="AY79" s="318">
        <f t="shared" si="68"/>
        <v>0</v>
      </c>
    </row>
    <row r="80" spans="1:51" ht="14.5">
      <c r="A80" s="44" t="s">
        <v>150</v>
      </c>
      <c r="B80" s="45" t="s">
        <v>154</v>
      </c>
      <c r="C80" s="50">
        <v>0</v>
      </c>
      <c r="D80" s="65">
        <v>25</v>
      </c>
      <c r="E80" s="99" t="s">
        <v>536</v>
      </c>
      <c r="F80" s="99" t="s">
        <v>538</v>
      </c>
      <c r="G80" s="99" t="s">
        <v>147</v>
      </c>
      <c r="H80" s="99" t="s">
        <v>180</v>
      </c>
      <c r="I80" s="99" t="s">
        <v>1048</v>
      </c>
      <c r="J80" s="54">
        <v>45352</v>
      </c>
      <c r="K80" s="140">
        <v>450</v>
      </c>
      <c r="L80" s="264">
        <v>0</v>
      </c>
      <c r="M80" s="265">
        <v>0</v>
      </c>
      <c r="N80" s="265">
        <v>0</v>
      </c>
      <c r="O80" s="265">
        <v>0</v>
      </c>
      <c r="P80" s="265">
        <v>0</v>
      </c>
      <c r="Q80" s="265">
        <v>0</v>
      </c>
      <c r="R80" s="265">
        <v>0</v>
      </c>
      <c r="S80" s="265">
        <v>0</v>
      </c>
      <c r="T80" s="266">
        <v>0</v>
      </c>
      <c r="U80" s="267">
        <f t="shared" si="54"/>
        <v>0</v>
      </c>
      <c r="V80" s="327">
        <f>L80*Inflation!$F$19</f>
        <v>0</v>
      </c>
      <c r="W80" s="328">
        <f>M80*Inflation!$F$19</f>
        <v>0</v>
      </c>
      <c r="X80" s="328">
        <f>N80*Inflation!$F$19</f>
        <v>0</v>
      </c>
      <c r="Y80" s="328">
        <f>O80*Inflation!$F$19*Inflation!$F$20</f>
        <v>0</v>
      </c>
      <c r="Z80" s="328">
        <f>P80*Inflation!$F$19*Inflation!$F$20</f>
        <v>0</v>
      </c>
      <c r="AA80" s="328">
        <f>Q80*Inflation!$F$19*Inflation!$F$20</f>
        <v>0</v>
      </c>
      <c r="AB80" s="328">
        <f>R80*Inflation!$F$19*Inflation!$F$20*Inflation!$F$21</f>
        <v>0</v>
      </c>
      <c r="AC80" s="328">
        <f>S80*Inflation!$F$19*Inflation!$F$20*Inflation!$F$21*Inflation!$F$22</f>
        <v>0</v>
      </c>
      <c r="AD80" s="328">
        <f>T80*Inflation!$F$19*Inflation!$F$20*Inflation!$F$21*Inflation!$F$22*Inflation!$F$23</f>
        <v>0</v>
      </c>
      <c r="AE80" s="325">
        <f t="shared" si="55"/>
        <v>0</v>
      </c>
      <c r="AF80" s="297">
        <f>(V80/V$137)*SUM('G Summary CWIP'!$AV$64:$BA$64)</f>
        <v>0</v>
      </c>
      <c r="AG80" s="298">
        <f>W80/W$137*SUM('G Summary CWIP'!$BB$64:$BG$64)</f>
        <v>0</v>
      </c>
      <c r="AH80" s="298">
        <f t="shared" si="56"/>
        <v>0</v>
      </c>
      <c r="AI80" s="298">
        <f>Y80/Y$137*SUM('G Summary CWIP'!$BJ$64:$BO$64)</f>
        <v>0</v>
      </c>
      <c r="AJ80" s="298">
        <f>Z80/Z$137*SUM('G Summary CWIP'!$BP$64:$BU$64)</f>
        <v>0</v>
      </c>
      <c r="AK80" s="298">
        <f t="shared" si="57"/>
        <v>0</v>
      </c>
      <c r="AL80" s="298">
        <f>AB80/AB$137*'G Summary CWIP'!$CJ$64</f>
        <v>0</v>
      </c>
      <c r="AM80" s="298">
        <f>AC80/AC$137*'G Summary CWIP'!$CX$64</f>
        <v>0</v>
      </c>
      <c r="AN80" s="298">
        <f>AD80/AD$137*'G Summary CWIP'!$DL$64</f>
        <v>0</v>
      </c>
      <c r="AO80" s="299">
        <f t="shared" si="58"/>
        <v>0</v>
      </c>
      <c r="AP80" s="310">
        <f t="shared" si="59"/>
        <v>0</v>
      </c>
      <c r="AQ80" s="311">
        <f t="shared" si="60"/>
        <v>0</v>
      </c>
      <c r="AR80" s="311">
        <f t="shared" si="61"/>
        <v>0</v>
      </c>
      <c r="AS80" s="311">
        <f t="shared" si="62"/>
        <v>0</v>
      </c>
      <c r="AT80" s="311">
        <f t="shared" si="63"/>
        <v>0</v>
      </c>
      <c r="AU80" s="311">
        <f t="shared" si="64"/>
        <v>0</v>
      </c>
      <c r="AV80" s="311">
        <f t="shared" si="65"/>
        <v>0</v>
      </c>
      <c r="AW80" s="311">
        <f t="shared" si="66"/>
        <v>0</v>
      </c>
      <c r="AX80" s="311">
        <f t="shared" si="67"/>
        <v>0</v>
      </c>
      <c r="AY80" s="318">
        <f t="shared" si="68"/>
        <v>0</v>
      </c>
    </row>
    <row r="81" spans="1:51" ht="14.5">
      <c r="A81" s="44" t="s">
        <v>150</v>
      </c>
      <c r="B81" s="45" t="s">
        <v>154</v>
      </c>
      <c r="C81" s="50">
        <v>0</v>
      </c>
      <c r="D81" s="65">
        <v>25</v>
      </c>
      <c r="E81" s="99" t="s">
        <v>536</v>
      </c>
      <c r="F81" s="99" t="s">
        <v>539</v>
      </c>
      <c r="G81" s="99" t="s">
        <v>147</v>
      </c>
      <c r="H81" s="99" t="s">
        <v>180</v>
      </c>
      <c r="I81" s="99" t="s">
        <v>1048</v>
      </c>
      <c r="J81" s="54">
        <v>45352</v>
      </c>
      <c r="K81" s="140">
        <v>1132</v>
      </c>
      <c r="L81" s="264">
        <v>0</v>
      </c>
      <c r="M81" s="265">
        <v>0</v>
      </c>
      <c r="N81" s="265">
        <v>0</v>
      </c>
      <c r="O81" s="265">
        <v>0</v>
      </c>
      <c r="P81" s="265">
        <v>0</v>
      </c>
      <c r="Q81" s="265">
        <v>0</v>
      </c>
      <c r="R81" s="265">
        <v>0</v>
      </c>
      <c r="S81" s="265">
        <v>0</v>
      </c>
      <c r="T81" s="266">
        <v>0</v>
      </c>
      <c r="U81" s="267">
        <f t="shared" si="54"/>
        <v>0</v>
      </c>
      <c r="V81" s="327">
        <f>L81*Inflation!$F$19</f>
        <v>0</v>
      </c>
      <c r="W81" s="328">
        <f>M81*Inflation!$F$19</f>
        <v>0</v>
      </c>
      <c r="X81" s="328">
        <f>N81*Inflation!$F$19</f>
        <v>0</v>
      </c>
      <c r="Y81" s="328">
        <f>O81*Inflation!$F$19*Inflation!$F$20</f>
        <v>0</v>
      </c>
      <c r="Z81" s="328">
        <f>P81*Inflation!$F$19*Inflation!$F$20</f>
        <v>0</v>
      </c>
      <c r="AA81" s="328">
        <f>Q81*Inflation!$F$19*Inflation!$F$20</f>
        <v>0</v>
      </c>
      <c r="AB81" s="328">
        <f>R81*Inflation!$F$19*Inflation!$F$20*Inflation!$F$21</f>
        <v>0</v>
      </c>
      <c r="AC81" s="328">
        <f>S81*Inflation!$F$19*Inflation!$F$20*Inflation!$F$21*Inflation!$F$22</f>
        <v>0</v>
      </c>
      <c r="AD81" s="328">
        <f>T81*Inflation!$F$19*Inflation!$F$20*Inflation!$F$21*Inflation!$F$22*Inflation!$F$23</f>
        <v>0</v>
      </c>
      <c r="AE81" s="325">
        <f t="shared" si="55"/>
        <v>0</v>
      </c>
      <c r="AF81" s="297">
        <f>(V81/V$137)*SUM('G Summary CWIP'!$AV$64:$BA$64)</f>
        <v>0</v>
      </c>
      <c r="AG81" s="298">
        <f>W81/W$137*SUM('G Summary CWIP'!$BB$64:$BG$64)</f>
        <v>0</v>
      </c>
      <c r="AH81" s="298">
        <f t="shared" si="56"/>
        <v>0</v>
      </c>
      <c r="AI81" s="298">
        <f>Y81/Y$137*SUM('G Summary CWIP'!$BJ$64:$BO$64)</f>
        <v>0</v>
      </c>
      <c r="AJ81" s="298">
        <f>Z81/Z$137*SUM('G Summary CWIP'!$BP$64:$BU$64)</f>
        <v>0</v>
      </c>
      <c r="AK81" s="298">
        <f t="shared" si="57"/>
        <v>0</v>
      </c>
      <c r="AL81" s="298">
        <f>AB81/AB$137*'G Summary CWIP'!$CJ$64</f>
        <v>0</v>
      </c>
      <c r="AM81" s="298">
        <f>AC81/AC$137*'G Summary CWIP'!$CX$64</f>
        <v>0</v>
      </c>
      <c r="AN81" s="298">
        <f>AD81/AD$137*'G Summary CWIP'!$DL$64</f>
        <v>0</v>
      </c>
      <c r="AO81" s="299">
        <f t="shared" si="58"/>
        <v>0</v>
      </c>
      <c r="AP81" s="310">
        <f t="shared" si="59"/>
        <v>0</v>
      </c>
      <c r="AQ81" s="311">
        <f t="shared" si="60"/>
        <v>0</v>
      </c>
      <c r="AR81" s="311">
        <f t="shared" si="61"/>
        <v>0</v>
      </c>
      <c r="AS81" s="311">
        <f t="shared" si="62"/>
        <v>0</v>
      </c>
      <c r="AT81" s="311">
        <f t="shared" si="63"/>
        <v>0</v>
      </c>
      <c r="AU81" s="311">
        <f t="shared" si="64"/>
        <v>0</v>
      </c>
      <c r="AV81" s="311">
        <f t="shared" si="65"/>
        <v>0</v>
      </c>
      <c r="AW81" s="311">
        <f t="shared" si="66"/>
        <v>0</v>
      </c>
      <c r="AX81" s="311">
        <f t="shared" si="67"/>
        <v>0</v>
      </c>
      <c r="AY81" s="318">
        <f t="shared" si="68"/>
        <v>0</v>
      </c>
    </row>
    <row r="82" spans="1:51" ht="14.5">
      <c r="A82" s="44" t="s">
        <v>150</v>
      </c>
      <c r="B82" s="45" t="s">
        <v>154</v>
      </c>
      <c r="C82" s="50">
        <v>0</v>
      </c>
      <c r="D82" s="65">
        <v>25</v>
      </c>
      <c r="E82" s="99" t="s">
        <v>536</v>
      </c>
      <c r="F82" s="99" t="s">
        <v>540</v>
      </c>
      <c r="G82" s="99" t="s">
        <v>147</v>
      </c>
      <c r="H82" s="99" t="s">
        <v>180</v>
      </c>
      <c r="I82" s="99" t="s">
        <v>1048</v>
      </c>
      <c r="J82" s="54">
        <v>45444</v>
      </c>
      <c r="K82" s="140">
        <v>150</v>
      </c>
      <c r="L82" s="264">
        <v>0</v>
      </c>
      <c r="M82" s="265">
        <v>0</v>
      </c>
      <c r="N82" s="265">
        <v>0</v>
      </c>
      <c r="O82" s="265">
        <v>0</v>
      </c>
      <c r="P82" s="265">
        <v>0</v>
      </c>
      <c r="Q82" s="265">
        <v>0</v>
      </c>
      <c r="R82" s="265">
        <v>0</v>
      </c>
      <c r="S82" s="265">
        <v>0</v>
      </c>
      <c r="T82" s="266">
        <v>0</v>
      </c>
      <c r="U82" s="267">
        <f t="shared" si="54"/>
        <v>0</v>
      </c>
      <c r="V82" s="327">
        <f>L82*Inflation!$F$19</f>
        <v>0</v>
      </c>
      <c r="W82" s="328">
        <f>M82*Inflation!$F$19</f>
        <v>0</v>
      </c>
      <c r="X82" s="328">
        <f>N82*Inflation!$F$19</f>
        <v>0</v>
      </c>
      <c r="Y82" s="328">
        <f>O82*Inflation!$F$19*Inflation!$F$20</f>
        <v>0</v>
      </c>
      <c r="Z82" s="328">
        <f>P82*Inflation!$F$19*Inflation!$F$20</f>
        <v>0</v>
      </c>
      <c r="AA82" s="328">
        <f>Q82*Inflation!$F$19*Inflation!$F$20</f>
        <v>0</v>
      </c>
      <c r="AB82" s="328">
        <f>R82*Inflation!$F$19*Inflation!$F$20*Inflation!$F$21</f>
        <v>0</v>
      </c>
      <c r="AC82" s="328">
        <f>S82*Inflation!$F$19*Inflation!$F$20*Inflation!$F$21*Inflation!$F$22</f>
        <v>0</v>
      </c>
      <c r="AD82" s="328">
        <f>T82*Inflation!$F$19*Inflation!$F$20*Inflation!$F$21*Inflation!$F$22*Inflation!$F$23</f>
        <v>0</v>
      </c>
      <c r="AE82" s="325">
        <f t="shared" si="55"/>
        <v>0</v>
      </c>
      <c r="AF82" s="297">
        <f>(V82/V$137)*SUM('G Summary CWIP'!$AV$64:$BA$64)</f>
        <v>0</v>
      </c>
      <c r="AG82" s="298">
        <f>W82/W$137*SUM('G Summary CWIP'!$BB$64:$BG$64)</f>
        <v>0</v>
      </c>
      <c r="AH82" s="298">
        <f t="shared" si="56"/>
        <v>0</v>
      </c>
      <c r="AI82" s="298">
        <f>Y82/Y$137*SUM('G Summary CWIP'!$BJ$64:$BO$64)</f>
        <v>0</v>
      </c>
      <c r="AJ82" s="298">
        <f>Z82/Z$137*SUM('G Summary CWIP'!$BP$64:$BU$64)</f>
        <v>0</v>
      </c>
      <c r="AK82" s="298">
        <f t="shared" si="57"/>
        <v>0</v>
      </c>
      <c r="AL82" s="298">
        <f>AB82/AB$137*'G Summary CWIP'!$CJ$64</f>
        <v>0</v>
      </c>
      <c r="AM82" s="298">
        <f>AC82/AC$137*'G Summary CWIP'!$CX$64</f>
        <v>0</v>
      </c>
      <c r="AN82" s="298">
        <f>AD82/AD$137*'G Summary CWIP'!$DL$64</f>
        <v>0</v>
      </c>
      <c r="AO82" s="299">
        <f t="shared" si="58"/>
        <v>0</v>
      </c>
      <c r="AP82" s="310">
        <f t="shared" si="59"/>
        <v>0</v>
      </c>
      <c r="AQ82" s="311">
        <f t="shared" si="60"/>
        <v>0</v>
      </c>
      <c r="AR82" s="311">
        <f t="shared" si="61"/>
        <v>0</v>
      </c>
      <c r="AS82" s="311">
        <f t="shared" si="62"/>
        <v>0</v>
      </c>
      <c r="AT82" s="311">
        <f t="shared" si="63"/>
        <v>0</v>
      </c>
      <c r="AU82" s="311">
        <f t="shared" si="64"/>
        <v>0</v>
      </c>
      <c r="AV82" s="311">
        <f t="shared" si="65"/>
        <v>0</v>
      </c>
      <c r="AW82" s="311">
        <f t="shared" si="66"/>
        <v>0</v>
      </c>
      <c r="AX82" s="311">
        <f t="shared" si="67"/>
        <v>0</v>
      </c>
      <c r="AY82" s="318">
        <f t="shared" si="68"/>
        <v>0</v>
      </c>
    </row>
    <row r="83" spans="1:51" ht="14.5">
      <c r="A83" s="44" t="s">
        <v>150</v>
      </c>
      <c r="B83" s="45" t="s">
        <v>154</v>
      </c>
      <c r="C83" s="50">
        <v>0</v>
      </c>
      <c r="D83" s="65">
        <v>25</v>
      </c>
      <c r="E83" s="99" t="s">
        <v>536</v>
      </c>
      <c r="F83" s="99" t="s">
        <v>541</v>
      </c>
      <c r="G83" s="99" t="s">
        <v>147</v>
      </c>
      <c r="H83" s="99" t="s">
        <v>180</v>
      </c>
      <c r="I83" s="99" t="s">
        <v>1048</v>
      </c>
      <c r="J83" s="54">
        <v>45627</v>
      </c>
      <c r="K83" s="140">
        <v>1250</v>
      </c>
      <c r="L83" s="264">
        <v>0</v>
      </c>
      <c r="M83" s="265">
        <v>0</v>
      </c>
      <c r="N83" s="265">
        <v>0</v>
      </c>
      <c r="O83" s="265">
        <v>0</v>
      </c>
      <c r="P83" s="265">
        <v>0</v>
      </c>
      <c r="Q83" s="265">
        <v>0</v>
      </c>
      <c r="R83" s="265">
        <v>0</v>
      </c>
      <c r="S83" s="265">
        <v>0</v>
      </c>
      <c r="T83" s="266">
        <v>0</v>
      </c>
      <c r="U83" s="267">
        <f t="shared" si="54"/>
        <v>0</v>
      </c>
      <c r="V83" s="327">
        <f>L83*Inflation!$F$19</f>
        <v>0</v>
      </c>
      <c r="W83" s="328">
        <f>M83*Inflation!$F$19</f>
        <v>0</v>
      </c>
      <c r="X83" s="328">
        <f>N83*Inflation!$F$19</f>
        <v>0</v>
      </c>
      <c r="Y83" s="328">
        <f>O83*Inflation!$F$19*Inflation!$F$20</f>
        <v>0</v>
      </c>
      <c r="Z83" s="328">
        <f>P83*Inflation!$F$19*Inflation!$F$20</f>
        <v>0</v>
      </c>
      <c r="AA83" s="328">
        <f>Q83*Inflation!$F$19*Inflation!$F$20</f>
        <v>0</v>
      </c>
      <c r="AB83" s="328">
        <f>R83*Inflation!$F$19*Inflation!$F$20*Inflation!$F$21</f>
        <v>0</v>
      </c>
      <c r="AC83" s="328">
        <f>S83*Inflation!$F$19*Inflation!$F$20*Inflation!$F$21*Inflation!$F$22</f>
        <v>0</v>
      </c>
      <c r="AD83" s="328">
        <f>T83*Inflation!$F$19*Inflation!$F$20*Inflation!$F$21*Inflation!$F$22*Inflation!$F$23</f>
        <v>0</v>
      </c>
      <c r="AE83" s="325">
        <f t="shared" si="55"/>
        <v>0</v>
      </c>
      <c r="AF83" s="297">
        <f>(V83/V$137)*SUM('G Summary CWIP'!$AV$64:$BA$64)</f>
        <v>0</v>
      </c>
      <c r="AG83" s="298">
        <f>W83/W$137*SUM('G Summary CWIP'!$BB$64:$BG$64)</f>
        <v>0</v>
      </c>
      <c r="AH83" s="298">
        <f t="shared" si="56"/>
        <v>0</v>
      </c>
      <c r="AI83" s="298">
        <f>Y83/Y$137*SUM('G Summary CWIP'!$BJ$64:$BO$64)</f>
        <v>0</v>
      </c>
      <c r="AJ83" s="298">
        <f>Z83/Z$137*SUM('G Summary CWIP'!$BP$64:$BU$64)</f>
        <v>0</v>
      </c>
      <c r="AK83" s="298">
        <f t="shared" si="57"/>
        <v>0</v>
      </c>
      <c r="AL83" s="298">
        <f>AB83/AB$137*'G Summary CWIP'!$CJ$64</f>
        <v>0</v>
      </c>
      <c r="AM83" s="298">
        <f>AC83/AC$137*'G Summary CWIP'!$CX$64</f>
        <v>0</v>
      </c>
      <c r="AN83" s="298">
        <f>AD83/AD$137*'G Summary CWIP'!$DL$64</f>
        <v>0</v>
      </c>
      <c r="AO83" s="299">
        <f t="shared" si="58"/>
        <v>0</v>
      </c>
      <c r="AP83" s="310">
        <f t="shared" si="59"/>
        <v>0</v>
      </c>
      <c r="AQ83" s="311">
        <f t="shared" si="60"/>
        <v>0</v>
      </c>
      <c r="AR83" s="311">
        <f t="shared" si="61"/>
        <v>0</v>
      </c>
      <c r="AS83" s="311">
        <f t="shared" si="62"/>
        <v>0</v>
      </c>
      <c r="AT83" s="311">
        <f t="shared" si="63"/>
        <v>0</v>
      </c>
      <c r="AU83" s="311">
        <f t="shared" si="64"/>
        <v>0</v>
      </c>
      <c r="AV83" s="311">
        <f t="shared" si="65"/>
        <v>0</v>
      </c>
      <c r="AW83" s="311">
        <f t="shared" si="66"/>
        <v>0</v>
      </c>
      <c r="AX83" s="311">
        <f t="shared" si="67"/>
        <v>0</v>
      </c>
      <c r="AY83" s="318">
        <f t="shared" si="68"/>
        <v>0</v>
      </c>
    </row>
    <row r="84" spans="1:51" ht="14.5">
      <c r="A84" s="44" t="s">
        <v>150</v>
      </c>
      <c r="B84" s="45" t="s">
        <v>154</v>
      </c>
      <c r="C84" s="50">
        <v>0</v>
      </c>
      <c r="D84" s="65">
        <v>25</v>
      </c>
      <c r="E84" s="99" t="s">
        <v>536</v>
      </c>
      <c r="F84" s="99" t="s">
        <v>542</v>
      </c>
      <c r="G84" s="99" t="s">
        <v>147</v>
      </c>
      <c r="H84" s="99" t="s">
        <v>180</v>
      </c>
      <c r="I84" s="99" t="s">
        <v>1048</v>
      </c>
      <c r="J84" s="54">
        <v>45323</v>
      </c>
      <c r="K84" s="140">
        <v>250</v>
      </c>
      <c r="L84" s="264">
        <v>0</v>
      </c>
      <c r="M84" s="265">
        <v>0</v>
      </c>
      <c r="N84" s="265">
        <v>0</v>
      </c>
      <c r="O84" s="265">
        <v>0</v>
      </c>
      <c r="P84" s="265">
        <v>0</v>
      </c>
      <c r="Q84" s="265">
        <v>0</v>
      </c>
      <c r="R84" s="265">
        <v>0</v>
      </c>
      <c r="S84" s="265">
        <v>0</v>
      </c>
      <c r="T84" s="266">
        <v>0</v>
      </c>
      <c r="U84" s="267">
        <f t="shared" si="54"/>
        <v>0</v>
      </c>
      <c r="V84" s="327">
        <f>L84*Inflation!$F$19</f>
        <v>0</v>
      </c>
      <c r="W84" s="328">
        <f>M84*Inflation!$F$19</f>
        <v>0</v>
      </c>
      <c r="X84" s="328">
        <f>N84*Inflation!$F$19</f>
        <v>0</v>
      </c>
      <c r="Y84" s="328">
        <f>O84*Inflation!$F$19*Inflation!$F$20</f>
        <v>0</v>
      </c>
      <c r="Z84" s="328">
        <f>P84*Inflation!$F$19*Inflation!$F$20</f>
        <v>0</v>
      </c>
      <c r="AA84" s="328">
        <f>Q84*Inflation!$F$19*Inflation!$F$20</f>
        <v>0</v>
      </c>
      <c r="AB84" s="328">
        <f>R84*Inflation!$F$19*Inflation!$F$20*Inflation!$F$21</f>
        <v>0</v>
      </c>
      <c r="AC84" s="328">
        <f>S84*Inflation!$F$19*Inflation!$F$20*Inflation!$F$21*Inflation!$F$22</f>
        <v>0</v>
      </c>
      <c r="AD84" s="328">
        <f>T84*Inflation!$F$19*Inflation!$F$20*Inflation!$F$21*Inflation!$F$22*Inflation!$F$23</f>
        <v>0</v>
      </c>
      <c r="AE84" s="325">
        <f t="shared" si="55"/>
        <v>0</v>
      </c>
      <c r="AF84" s="297">
        <f>(V84/V$137)*SUM('G Summary CWIP'!$AV$64:$BA$64)</f>
        <v>0</v>
      </c>
      <c r="AG84" s="298">
        <f>W84/W$137*SUM('G Summary CWIP'!$BB$64:$BG$64)</f>
        <v>0</v>
      </c>
      <c r="AH84" s="298">
        <f t="shared" si="56"/>
        <v>0</v>
      </c>
      <c r="AI84" s="298">
        <f>Y84/Y$137*SUM('G Summary CWIP'!$BJ$64:$BO$64)</f>
        <v>0</v>
      </c>
      <c r="AJ84" s="298">
        <f>Z84/Z$137*SUM('G Summary CWIP'!$BP$64:$BU$64)</f>
        <v>0</v>
      </c>
      <c r="AK84" s="298">
        <f t="shared" si="57"/>
        <v>0</v>
      </c>
      <c r="AL84" s="298">
        <f>AB84/AB$137*'G Summary CWIP'!$CJ$64</f>
        <v>0</v>
      </c>
      <c r="AM84" s="298">
        <f>AC84/AC$137*'G Summary CWIP'!$CX$64</f>
        <v>0</v>
      </c>
      <c r="AN84" s="298">
        <f>AD84/AD$137*'G Summary CWIP'!$DL$64</f>
        <v>0</v>
      </c>
      <c r="AO84" s="299">
        <f t="shared" si="58"/>
        <v>0</v>
      </c>
      <c r="AP84" s="310">
        <f t="shared" si="59"/>
        <v>0</v>
      </c>
      <c r="AQ84" s="311">
        <f t="shared" si="60"/>
        <v>0</v>
      </c>
      <c r="AR84" s="311">
        <f t="shared" si="61"/>
        <v>0</v>
      </c>
      <c r="AS84" s="311">
        <f t="shared" si="62"/>
        <v>0</v>
      </c>
      <c r="AT84" s="311">
        <f t="shared" si="63"/>
        <v>0</v>
      </c>
      <c r="AU84" s="311">
        <f t="shared" si="64"/>
        <v>0</v>
      </c>
      <c r="AV84" s="311">
        <f t="shared" si="65"/>
        <v>0</v>
      </c>
      <c r="AW84" s="311">
        <f t="shared" si="66"/>
        <v>0</v>
      </c>
      <c r="AX84" s="311">
        <f t="shared" si="67"/>
        <v>0</v>
      </c>
      <c r="AY84" s="318">
        <f t="shared" si="68"/>
        <v>0</v>
      </c>
    </row>
    <row r="85" spans="1:51" ht="14.5">
      <c r="A85" s="44" t="s">
        <v>150</v>
      </c>
      <c r="B85" s="45" t="s">
        <v>154</v>
      </c>
      <c r="C85" s="50">
        <v>0</v>
      </c>
      <c r="D85" s="65">
        <v>25</v>
      </c>
      <c r="E85" s="99" t="s">
        <v>536</v>
      </c>
      <c r="F85" s="99" t="s">
        <v>543</v>
      </c>
      <c r="G85" s="99" t="s">
        <v>147</v>
      </c>
      <c r="H85" s="99" t="s">
        <v>180</v>
      </c>
      <c r="I85" s="99" t="s">
        <v>1048</v>
      </c>
      <c r="J85" s="54">
        <v>45292</v>
      </c>
      <c r="K85" s="140">
        <v>550</v>
      </c>
      <c r="L85" s="264">
        <v>0</v>
      </c>
      <c r="M85" s="265">
        <v>0</v>
      </c>
      <c r="N85" s="265">
        <v>0</v>
      </c>
      <c r="O85" s="265">
        <v>0</v>
      </c>
      <c r="P85" s="265">
        <v>0</v>
      </c>
      <c r="Q85" s="265">
        <v>0</v>
      </c>
      <c r="R85" s="265">
        <v>0</v>
      </c>
      <c r="S85" s="265">
        <v>0</v>
      </c>
      <c r="T85" s="266">
        <v>0</v>
      </c>
      <c r="U85" s="267">
        <f t="shared" si="54"/>
        <v>0</v>
      </c>
      <c r="V85" s="327">
        <f>L85*Inflation!$F$19</f>
        <v>0</v>
      </c>
      <c r="W85" s="328">
        <f>M85*Inflation!$F$19</f>
        <v>0</v>
      </c>
      <c r="X85" s="328">
        <f>N85*Inflation!$F$19</f>
        <v>0</v>
      </c>
      <c r="Y85" s="328">
        <f>O85*Inflation!$F$19*Inflation!$F$20</f>
        <v>0</v>
      </c>
      <c r="Z85" s="328">
        <f>P85*Inflation!$F$19*Inflation!$F$20</f>
        <v>0</v>
      </c>
      <c r="AA85" s="328">
        <f>Q85*Inflation!$F$19*Inflation!$F$20</f>
        <v>0</v>
      </c>
      <c r="AB85" s="328">
        <f>R85*Inflation!$F$19*Inflation!$F$20*Inflation!$F$21</f>
        <v>0</v>
      </c>
      <c r="AC85" s="328">
        <f>S85*Inflation!$F$19*Inflation!$F$20*Inflation!$F$21*Inflation!$F$22</f>
        <v>0</v>
      </c>
      <c r="AD85" s="328">
        <f>T85*Inflation!$F$19*Inflation!$F$20*Inflation!$F$21*Inflation!$F$22*Inflation!$F$23</f>
        <v>0</v>
      </c>
      <c r="AE85" s="325">
        <f t="shared" si="55"/>
        <v>0</v>
      </c>
      <c r="AF85" s="297">
        <f>(V85/V$137)*SUM('G Summary CWIP'!$AV$64:$BA$64)</f>
        <v>0</v>
      </c>
      <c r="AG85" s="298">
        <f>W85/W$137*SUM('G Summary CWIP'!$BB$64:$BG$64)</f>
        <v>0</v>
      </c>
      <c r="AH85" s="298">
        <f t="shared" si="56"/>
        <v>0</v>
      </c>
      <c r="AI85" s="298">
        <f>Y85/Y$137*SUM('G Summary CWIP'!$BJ$64:$BO$64)</f>
        <v>0</v>
      </c>
      <c r="AJ85" s="298">
        <f>Z85/Z$137*SUM('G Summary CWIP'!$BP$64:$BU$64)</f>
        <v>0</v>
      </c>
      <c r="AK85" s="298">
        <f t="shared" si="57"/>
        <v>0</v>
      </c>
      <c r="AL85" s="298">
        <f>AB85/AB$137*'G Summary CWIP'!$CJ$64</f>
        <v>0</v>
      </c>
      <c r="AM85" s="298">
        <f>AC85/AC$137*'G Summary CWIP'!$CX$64</f>
        <v>0</v>
      </c>
      <c r="AN85" s="298">
        <f>AD85/AD$137*'G Summary CWIP'!$DL$64</f>
        <v>0</v>
      </c>
      <c r="AO85" s="299">
        <f t="shared" si="58"/>
        <v>0</v>
      </c>
      <c r="AP85" s="310">
        <f t="shared" si="59"/>
        <v>0</v>
      </c>
      <c r="AQ85" s="311">
        <f t="shared" si="60"/>
        <v>0</v>
      </c>
      <c r="AR85" s="311">
        <f t="shared" si="61"/>
        <v>0</v>
      </c>
      <c r="AS85" s="311">
        <f t="shared" si="62"/>
        <v>0</v>
      </c>
      <c r="AT85" s="311">
        <f t="shared" si="63"/>
        <v>0</v>
      </c>
      <c r="AU85" s="311">
        <f t="shared" si="64"/>
        <v>0</v>
      </c>
      <c r="AV85" s="311">
        <f t="shared" si="65"/>
        <v>0</v>
      </c>
      <c r="AW85" s="311">
        <f t="shared" si="66"/>
        <v>0</v>
      </c>
      <c r="AX85" s="311">
        <f t="shared" si="67"/>
        <v>0</v>
      </c>
      <c r="AY85" s="318">
        <f t="shared" si="68"/>
        <v>0</v>
      </c>
    </row>
    <row r="86" spans="1:51" ht="14.5">
      <c r="A86" s="44" t="s">
        <v>150</v>
      </c>
      <c r="B86" s="45" t="s">
        <v>154</v>
      </c>
      <c r="C86" s="50">
        <v>0</v>
      </c>
      <c r="D86" s="65">
        <v>25</v>
      </c>
      <c r="E86" s="99" t="s">
        <v>536</v>
      </c>
      <c r="F86" s="99" t="s">
        <v>544</v>
      </c>
      <c r="G86" s="99" t="s">
        <v>147</v>
      </c>
      <c r="H86" s="99" t="s">
        <v>180</v>
      </c>
      <c r="I86" s="99" t="s">
        <v>1048</v>
      </c>
      <c r="J86" s="54">
        <v>45352</v>
      </c>
      <c r="K86" s="140">
        <v>450</v>
      </c>
      <c r="L86" s="264">
        <v>0</v>
      </c>
      <c r="M86" s="265">
        <v>0</v>
      </c>
      <c r="N86" s="265">
        <v>0</v>
      </c>
      <c r="O86" s="265">
        <v>0</v>
      </c>
      <c r="P86" s="265">
        <v>0</v>
      </c>
      <c r="Q86" s="265">
        <v>0</v>
      </c>
      <c r="R86" s="265">
        <v>0</v>
      </c>
      <c r="S86" s="265">
        <v>0</v>
      </c>
      <c r="T86" s="266">
        <v>0</v>
      </c>
      <c r="U86" s="267">
        <f t="shared" si="54"/>
        <v>0</v>
      </c>
      <c r="V86" s="327">
        <f>L86*Inflation!$F$19</f>
        <v>0</v>
      </c>
      <c r="W86" s="328">
        <f>M86*Inflation!$F$19</f>
        <v>0</v>
      </c>
      <c r="X86" s="328">
        <f>N86*Inflation!$F$19</f>
        <v>0</v>
      </c>
      <c r="Y86" s="328">
        <f>O86*Inflation!$F$19*Inflation!$F$20</f>
        <v>0</v>
      </c>
      <c r="Z86" s="328">
        <f>P86*Inflation!$F$19*Inflation!$F$20</f>
        <v>0</v>
      </c>
      <c r="AA86" s="328">
        <f>Q86*Inflation!$F$19*Inflation!$F$20</f>
        <v>0</v>
      </c>
      <c r="AB86" s="328">
        <f>R86*Inflation!$F$19*Inflation!$F$20*Inflation!$F$21</f>
        <v>0</v>
      </c>
      <c r="AC86" s="328">
        <f>S86*Inflation!$F$19*Inflation!$F$20*Inflation!$F$21*Inflation!$F$22</f>
        <v>0</v>
      </c>
      <c r="AD86" s="328">
        <f>T86*Inflation!$F$19*Inflation!$F$20*Inflation!$F$21*Inflation!$F$22*Inflation!$F$23</f>
        <v>0</v>
      </c>
      <c r="AE86" s="325">
        <f t="shared" si="55"/>
        <v>0</v>
      </c>
      <c r="AF86" s="297">
        <f>(V86/V$137)*SUM('G Summary CWIP'!$AV$64:$BA$64)</f>
        <v>0</v>
      </c>
      <c r="AG86" s="298">
        <f>W86/W$137*SUM('G Summary CWIP'!$BB$64:$BG$64)</f>
        <v>0</v>
      </c>
      <c r="AH86" s="298">
        <f t="shared" si="56"/>
        <v>0</v>
      </c>
      <c r="AI86" s="298">
        <f>Y86/Y$137*SUM('G Summary CWIP'!$BJ$64:$BO$64)</f>
        <v>0</v>
      </c>
      <c r="AJ86" s="298">
        <f>Z86/Z$137*SUM('G Summary CWIP'!$BP$64:$BU$64)</f>
        <v>0</v>
      </c>
      <c r="AK86" s="298">
        <f t="shared" si="57"/>
        <v>0</v>
      </c>
      <c r="AL86" s="298">
        <f>AB86/AB$137*'G Summary CWIP'!$CJ$64</f>
        <v>0</v>
      </c>
      <c r="AM86" s="298">
        <f>AC86/AC$137*'G Summary CWIP'!$CX$64</f>
        <v>0</v>
      </c>
      <c r="AN86" s="298">
        <f>AD86/AD$137*'G Summary CWIP'!$DL$64</f>
        <v>0</v>
      </c>
      <c r="AO86" s="299">
        <f t="shared" si="58"/>
        <v>0</v>
      </c>
      <c r="AP86" s="310">
        <f t="shared" si="59"/>
        <v>0</v>
      </c>
      <c r="AQ86" s="311">
        <f t="shared" si="60"/>
        <v>0</v>
      </c>
      <c r="AR86" s="311">
        <f t="shared" si="61"/>
        <v>0</v>
      </c>
      <c r="AS86" s="311">
        <f t="shared" si="62"/>
        <v>0</v>
      </c>
      <c r="AT86" s="311">
        <f t="shared" si="63"/>
        <v>0</v>
      </c>
      <c r="AU86" s="311">
        <f t="shared" si="64"/>
        <v>0</v>
      </c>
      <c r="AV86" s="311">
        <f t="shared" si="65"/>
        <v>0</v>
      </c>
      <c r="AW86" s="311">
        <f t="shared" si="66"/>
        <v>0</v>
      </c>
      <c r="AX86" s="311">
        <f t="shared" si="67"/>
        <v>0</v>
      </c>
      <c r="AY86" s="318">
        <f t="shared" si="68"/>
        <v>0</v>
      </c>
    </row>
    <row r="87" spans="1:51" ht="14.5">
      <c r="A87" s="44" t="s">
        <v>150</v>
      </c>
      <c r="B87" s="45" t="s">
        <v>154</v>
      </c>
      <c r="C87" s="50">
        <v>0</v>
      </c>
      <c r="D87" s="65">
        <v>25</v>
      </c>
      <c r="E87" s="99" t="s">
        <v>545</v>
      </c>
      <c r="F87" s="99" t="s">
        <v>546</v>
      </c>
      <c r="G87" s="99" t="s">
        <v>147</v>
      </c>
      <c r="H87" s="99" t="s">
        <v>180</v>
      </c>
      <c r="I87" s="99" t="s">
        <v>1048</v>
      </c>
      <c r="J87" s="54">
        <v>45627</v>
      </c>
      <c r="K87" s="140">
        <v>3783.7971670317993</v>
      </c>
      <c r="L87" s="264">
        <v>0</v>
      </c>
      <c r="M87" s="265">
        <v>0</v>
      </c>
      <c r="N87" s="265">
        <v>0</v>
      </c>
      <c r="O87" s="265">
        <v>0</v>
      </c>
      <c r="P87" s="265">
        <v>0</v>
      </c>
      <c r="Q87" s="265">
        <v>0</v>
      </c>
      <c r="R87" s="265">
        <v>0</v>
      </c>
      <c r="S87" s="265">
        <v>0</v>
      </c>
      <c r="T87" s="266">
        <v>0</v>
      </c>
      <c r="U87" s="267">
        <f t="shared" si="54"/>
        <v>0</v>
      </c>
      <c r="V87" s="327">
        <f>L87*Inflation!$F$19</f>
        <v>0</v>
      </c>
      <c r="W87" s="328">
        <f>M87*Inflation!$F$19</f>
        <v>0</v>
      </c>
      <c r="X87" s="328">
        <f>N87*Inflation!$F$19</f>
        <v>0</v>
      </c>
      <c r="Y87" s="328">
        <f>O87*Inflation!$F$19*Inflation!$F$20</f>
        <v>0</v>
      </c>
      <c r="Z87" s="328">
        <f>P87*Inflation!$F$19*Inflation!$F$20</f>
        <v>0</v>
      </c>
      <c r="AA87" s="328">
        <f>Q87*Inflation!$F$19*Inflation!$F$20</f>
        <v>0</v>
      </c>
      <c r="AB87" s="328">
        <f>R87*Inflation!$F$19*Inflation!$F$20*Inflation!$F$21</f>
        <v>0</v>
      </c>
      <c r="AC87" s="328">
        <f>S87*Inflation!$F$19*Inflation!$F$20*Inflation!$F$21*Inflation!$F$22</f>
        <v>0</v>
      </c>
      <c r="AD87" s="328">
        <f>T87*Inflation!$F$19*Inflation!$F$20*Inflation!$F$21*Inflation!$F$22*Inflation!$F$23</f>
        <v>0</v>
      </c>
      <c r="AE87" s="325">
        <f t="shared" si="55"/>
        <v>0</v>
      </c>
      <c r="AF87" s="297">
        <f>(V87/V$137)*SUM('G Summary CWIP'!$AV$64:$BA$64)</f>
        <v>0</v>
      </c>
      <c r="AG87" s="298">
        <f>W87/W$137*SUM('G Summary CWIP'!$BB$64:$BG$64)</f>
        <v>0</v>
      </c>
      <c r="AH87" s="298">
        <f t="shared" si="56"/>
        <v>0</v>
      </c>
      <c r="AI87" s="298">
        <f>Y87/Y$137*SUM('G Summary CWIP'!$BJ$64:$BO$64)</f>
        <v>0</v>
      </c>
      <c r="AJ87" s="298">
        <f>Z87/Z$137*SUM('G Summary CWIP'!$BP$64:$BU$64)</f>
        <v>0</v>
      </c>
      <c r="AK87" s="298">
        <f t="shared" si="57"/>
        <v>0</v>
      </c>
      <c r="AL87" s="298">
        <f>AB87/AB$137*'G Summary CWIP'!$CJ$64</f>
        <v>0</v>
      </c>
      <c r="AM87" s="298">
        <f>AC87/AC$137*'G Summary CWIP'!$CX$64</f>
        <v>0</v>
      </c>
      <c r="AN87" s="298">
        <f>AD87/AD$137*'G Summary CWIP'!$DL$64</f>
        <v>0</v>
      </c>
      <c r="AO87" s="299">
        <f t="shared" si="58"/>
        <v>0</v>
      </c>
      <c r="AP87" s="310">
        <f t="shared" si="59"/>
        <v>0</v>
      </c>
      <c r="AQ87" s="311">
        <f t="shared" si="60"/>
        <v>0</v>
      </c>
      <c r="AR87" s="311">
        <f t="shared" si="61"/>
        <v>0</v>
      </c>
      <c r="AS87" s="311">
        <f t="shared" si="62"/>
        <v>0</v>
      </c>
      <c r="AT87" s="311">
        <f t="shared" si="63"/>
        <v>0</v>
      </c>
      <c r="AU87" s="311">
        <f t="shared" si="64"/>
        <v>0</v>
      </c>
      <c r="AV87" s="311">
        <f t="shared" si="65"/>
        <v>0</v>
      </c>
      <c r="AW87" s="311">
        <f t="shared" si="66"/>
        <v>0</v>
      </c>
      <c r="AX87" s="311">
        <f t="shared" si="67"/>
        <v>0</v>
      </c>
      <c r="AY87" s="318">
        <f t="shared" si="68"/>
        <v>0</v>
      </c>
    </row>
    <row r="88" spans="1:51" ht="14.5">
      <c r="A88" s="44" t="s">
        <v>150</v>
      </c>
      <c r="B88" s="45" t="s">
        <v>154</v>
      </c>
      <c r="C88" s="50">
        <v>0</v>
      </c>
      <c r="D88" s="65">
        <v>25</v>
      </c>
      <c r="E88" s="99" t="s">
        <v>545</v>
      </c>
      <c r="F88" s="99" t="s">
        <v>547</v>
      </c>
      <c r="G88" s="99" t="s">
        <v>147</v>
      </c>
      <c r="H88" s="99" t="s">
        <v>180</v>
      </c>
      <c r="I88" s="99" t="s">
        <v>1048</v>
      </c>
      <c r="J88" s="54">
        <v>45627</v>
      </c>
      <c r="K88" s="140">
        <v>3327.8331636227845</v>
      </c>
      <c r="L88" s="264">
        <v>0</v>
      </c>
      <c r="M88" s="265">
        <v>0</v>
      </c>
      <c r="N88" s="265">
        <v>0</v>
      </c>
      <c r="O88" s="265">
        <v>0</v>
      </c>
      <c r="P88" s="265">
        <v>0</v>
      </c>
      <c r="Q88" s="265">
        <v>0</v>
      </c>
      <c r="R88" s="265">
        <v>0</v>
      </c>
      <c r="S88" s="265">
        <v>0</v>
      </c>
      <c r="T88" s="266">
        <v>0</v>
      </c>
      <c r="U88" s="267">
        <f t="shared" si="54"/>
        <v>0</v>
      </c>
      <c r="V88" s="327">
        <f>L88*Inflation!$F$19</f>
        <v>0</v>
      </c>
      <c r="W88" s="328">
        <f>M88*Inflation!$F$19</f>
        <v>0</v>
      </c>
      <c r="X88" s="328">
        <f>N88*Inflation!$F$19</f>
        <v>0</v>
      </c>
      <c r="Y88" s="328">
        <f>O88*Inflation!$F$19*Inflation!$F$20</f>
        <v>0</v>
      </c>
      <c r="Z88" s="328">
        <f>P88*Inflation!$F$19*Inflation!$F$20</f>
        <v>0</v>
      </c>
      <c r="AA88" s="328">
        <f>Q88*Inflation!$F$19*Inflation!$F$20</f>
        <v>0</v>
      </c>
      <c r="AB88" s="328">
        <f>R88*Inflation!$F$19*Inflation!$F$20*Inflation!$F$21</f>
        <v>0</v>
      </c>
      <c r="AC88" s="328">
        <f>S88*Inflation!$F$19*Inflation!$F$20*Inflation!$F$21*Inflation!$F$22</f>
        <v>0</v>
      </c>
      <c r="AD88" s="328">
        <f>T88*Inflation!$F$19*Inflation!$F$20*Inflation!$F$21*Inflation!$F$22*Inflation!$F$23</f>
        <v>0</v>
      </c>
      <c r="AE88" s="325">
        <f t="shared" si="55"/>
        <v>0</v>
      </c>
      <c r="AF88" s="297">
        <f>(V88/V$137)*SUM('G Summary CWIP'!$AV$64:$BA$64)</f>
        <v>0</v>
      </c>
      <c r="AG88" s="298">
        <f>W88/W$137*SUM('G Summary CWIP'!$BB$64:$BG$64)</f>
        <v>0</v>
      </c>
      <c r="AH88" s="298">
        <f t="shared" si="56"/>
        <v>0</v>
      </c>
      <c r="AI88" s="298">
        <f>Y88/Y$137*SUM('G Summary CWIP'!$BJ$64:$BO$64)</f>
        <v>0</v>
      </c>
      <c r="AJ88" s="298">
        <f>Z88/Z$137*SUM('G Summary CWIP'!$BP$64:$BU$64)</f>
        <v>0</v>
      </c>
      <c r="AK88" s="298">
        <f t="shared" si="57"/>
        <v>0</v>
      </c>
      <c r="AL88" s="298">
        <f>AB88/AB$137*'G Summary CWIP'!$CJ$64</f>
        <v>0</v>
      </c>
      <c r="AM88" s="298">
        <f>AC88/AC$137*'G Summary CWIP'!$CX$64</f>
        <v>0</v>
      </c>
      <c r="AN88" s="298">
        <f>AD88/AD$137*'G Summary CWIP'!$DL$64</f>
        <v>0</v>
      </c>
      <c r="AO88" s="299">
        <f t="shared" si="58"/>
        <v>0</v>
      </c>
      <c r="AP88" s="310">
        <f t="shared" si="59"/>
        <v>0</v>
      </c>
      <c r="AQ88" s="311">
        <f t="shared" si="60"/>
        <v>0</v>
      </c>
      <c r="AR88" s="311">
        <f t="shared" si="61"/>
        <v>0</v>
      </c>
      <c r="AS88" s="311">
        <f t="shared" si="62"/>
        <v>0</v>
      </c>
      <c r="AT88" s="311">
        <f t="shared" si="63"/>
        <v>0</v>
      </c>
      <c r="AU88" s="311">
        <f t="shared" si="64"/>
        <v>0</v>
      </c>
      <c r="AV88" s="311">
        <f t="shared" si="65"/>
        <v>0</v>
      </c>
      <c r="AW88" s="311">
        <f t="shared" si="66"/>
        <v>0</v>
      </c>
      <c r="AX88" s="311">
        <f t="shared" si="67"/>
        <v>0</v>
      </c>
      <c r="AY88" s="318">
        <f t="shared" si="68"/>
        <v>0</v>
      </c>
    </row>
    <row r="89" spans="1:51" ht="14.5">
      <c r="A89" s="44" t="s">
        <v>150</v>
      </c>
      <c r="B89" s="45" t="s">
        <v>154</v>
      </c>
      <c r="C89" s="50">
        <v>0</v>
      </c>
      <c r="D89" s="65">
        <v>25</v>
      </c>
      <c r="E89" s="99" t="s">
        <v>536</v>
      </c>
      <c r="F89" s="99" t="s">
        <v>548</v>
      </c>
      <c r="G89" s="99" t="s">
        <v>147</v>
      </c>
      <c r="H89" s="99" t="s">
        <v>180</v>
      </c>
      <c r="I89" s="99" t="s">
        <v>1048</v>
      </c>
      <c r="J89" s="54">
        <v>45627</v>
      </c>
      <c r="K89" s="140">
        <v>2384.4288403237765</v>
      </c>
      <c r="L89" s="264">
        <v>0</v>
      </c>
      <c r="M89" s="265">
        <v>0</v>
      </c>
      <c r="N89" s="265">
        <v>0</v>
      </c>
      <c r="O89" s="265">
        <v>0</v>
      </c>
      <c r="P89" s="265">
        <v>0</v>
      </c>
      <c r="Q89" s="265">
        <v>0</v>
      </c>
      <c r="R89" s="265">
        <v>0</v>
      </c>
      <c r="S89" s="265">
        <v>0</v>
      </c>
      <c r="T89" s="266">
        <v>0</v>
      </c>
      <c r="U89" s="267">
        <f t="shared" si="54"/>
        <v>0</v>
      </c>
      <c r="V89" s="327">
        <f>L89*Inflation!$F$19</f>
        <v>0</v>
      </c>
      <c r="W89" s="328">
        <f>M89*Inflation!$F$19</f>
        <v>0</v>
      </c>
      <c r="X89" s="328">
        <f>N89*Inflation!$F$19</f>
        <v>0</v>
      </c>
      <c r="Y89" s="328">
        <f>O89*Inflation!$F$19*Inflation!$F$20</f>
        <v>0</v>
      </c>
      <c r="Z89" s="328">
        <f>P89*Inflation!$F$19*Inflation!$F$20</f>
        <v>0</v>
      </c>
      <c r="AA89" s="328">
        <f>Q89*Inflation!$F$19*Inflation!$F$20</f>
        <v>0</v>
      </c>
      <c r="AB89" s="328">
        <f>R89*Inflation!$F$19*Inflation!$F$20*Inflation!$F$21</f>
        <v>0</v>
      </c>
      <c r="AC89" s="328">
        <f>S89*Inflation!$F$19*Inflation!$F$20*Inflation!$F$21*Inflation!$F$22</f>
        <v>0</v>
      </c>
      <c r="AD89" s="328">
        <f>T89*Inflation!$F$19*Inflation!$F$20*Inflation!$F$21*Inflation!$F$22*Inflation!$F$23</f>
        <v>0</v>
      </c>
      <c r="AE89" s="325">
        <f t="shared" si="55"/>
        <v>0</v>
      </c>
      <c r="AF89" s="297">
        <f>(V89/V$137)*SUM('G Summary CWIP'!$AV$64:$BA$64)</f>
        <v>0</v>
      </c>
      <c r="AG89" s="298">
        <f>W89/W$137*SUM('G Summary CWIP'!$BB$64:$BG$64)</f>
        <v>0</v>
      </c>
      <c r="AH89" s="298">
        <f t="shared" si="56"/>
        <v>0</v>
      </c>
      <c r="AI89" s="298">
        <f>Y89/Y$137*SUM('G Summary CWIP'!$BJ$64:$BO$64)</f>
        <v>0</v>
      </c>
      <c r="AJ89" s="298">
        <f>Z89/Z$137*SUM('G Summary CWIP'!$BP$64:$BU$64)</f>
        <v>0</v>
      </c>
      <c r="AK89" s="298">
        <f t="shared" si="57"/>
        <v>0</v>
      </c>
      <c r="AL89" s="298">
        <f>AB89/AB$137*'G Summary CWIP'!$CJ$64</f>
        <v>0</v>
      </c>
      <c r="AM89" s="298">
        <f>AC89/AC$137*'G Summary CWIP'!$CX$64</f>
        <v>0</v>
      </c>
      <c r="AN89" s="298">
        <f>AD89/AD$137*'G Summary CWIP'!$DL$64</f>
        <v>0</v>
      </c>
      <c r="AO89" s="299">
        <f t="shared" si="58"/>
        <v>0</v>
      </c>
      <c r="AP89" s="310">
        <f t="shared" si="59"/>
        <v>0</v>
      </c>
      <c r="AQ89" s="311">
        <f t="shared" si="60"/>
        <v>0</v>
      </c>
      <c r="AR89" s="311">
        <f t="shared" si="61"/>
        <v>0</v>
      </c>
      <c r="AS89" s="311">
        <f t="shared" si="62"/>
        <v>0</v>
      </c>
      <c r="AT89" s="311">
        <f t="shared" si="63"/>
        <v>0</v>
      </c>
      <c r="AU89" s="311">
        <f t="shared" si="64"/>
        <v>0</v>
      </c>
      <c r="AV89" s="311">
        <f t="shared" si="65"/>
        <v>0</v>
      </c>
      <c r="AW89" s="311">
        <f t="shared" si="66"/>
        <v>0</v>
      </c>
      <c r="AX89" s="311">
        <f t="shared" si="67"/>
        <v>0</v>
      </c>
      <c r="AY89" s="318">
        <f t="shared" si="68"/>
        <v>0</v>
      </c>
    </row>
    <row r="90" spans="1:51" ht="14.5">
      <c r="A90" s="44" t="s">
        <v>150</v>
      </c>
      <c r="B90" s="45" t="s">
        <v>154</v>
      </c>
      <c r="C90" s="50">
        <v>0</v>
      </c>
      <c r="D90" s="65">
        <v>25</v>
      </c>
      <c r="E90" s="99" t="s">
        <v>536</v>
      </c>
      <c r="F90" s="99" t="s">
        <v>549</v>
      </c>
      <c r="G90" s="99" t="s">
        <v>147</v>
      </c>
      <c r="H90" s="99" t="s">
        <v>180</v>
      </c>
      <c r="I90" s="99" t="s">
        <v>1048</v>
      </c>
      <c r="J90" s="54">
        <v>45627</v>
      </c>
      <c r="K90" s="140">
        <v>7365.734461294408</v>
      </c>
      <c r="L90" s="264">
        <v>0</v>
      </c>
      <c r="M90" s="265">
        <v>0</v>
      </c>
      <c r="N90" s="265">
        <v>0</v>
      </c>
      <c r="O90" s="265">
        <v>0</v>
      </c>
      <c r="P90" s="265">
        <v>0</v>
      </c>
      <c r="Q90" s="265">
        <v>0</v>
      </c>
      <c r="R90" s="265">
        <v>0</v>
      </c>
      <c r="S90" s="265">
        <v>0</v>
      </c>
      <c r="T90" s="266">
        <v>0</v>
      </c>
      <c r="U90" s="267">
        <f t="shared" si="54"/>
        <v>0</v>
      </c>
      <c r="V90" s="327">
        <f>L90*Inflation!$F$19</f>
        <v>0</v>
      </c>
      <c r="W90" s="328">
        <f>M90*Inflation!$F$19</f>
        <v>0</v>
      </c>
      <c r="X90" s="328">
        <f>N90*Inflation!$F$19</f>
        <v>0</v>
      </c>
      <c r="Y90" s="328">
        <f>O90*Inflation!$F$19*Inflation!$F$20</f>
        <v>0</v>
      </c>
      <c r="Z90" s="328">
        <f>P90*Inflation!$F$19*Inflation!$F$20</f>
        <v>0</v>
      </c>
      <c r="AA90" s="328">
        <f>Q90*Inflation!$F$19*Inflation!$F$20</f>
        <v>0</v>
      </c>
      <c r="AB90" s="328">
        <f>R90*Inflation!$F$19*Inflation!$F$20*Inflation!$F$21</f>
        <v>0</v>
      </c>
      <c r="AC90" s="328">
        <f>S90*Inflation!$F$19*Inflation!$F$20*Inflation!$F$21*Inflation!$F$22</f>
        <v>0</v>
      </c>
      <c r="AD90" s="328">
        <f>T90*Inflation!$F$19*Inflation!$F$20*Inflation!$F$21*Inflation!$F$22*Inflation!$F$23</f>
        <v>0</v>
      </c>
      <c r="AE90" s="325">
        <f t="shared" si="55"/>
        <v>0</v>
      </c>
      <c r="AF90" s="297">
        <f>(V90/V$137)*SUM('G Summary CWIP'!$AV$64:$BA$64)</f>
        <v>0</v>
      </c>
      <c r="AG90" s="298">
        <f>W90/W$137*SUM('G Summary CWIP'!$BB$64:$BG$64)</f>
        <v>0</v>
      </c>
      <c r="AH90" s="298">
        <f t="shared" si="56"/>
        <v>0</v>
      </c>
      <c r="AI90" s="298">
        <f>Y90/Y$137*SUM('G Summary CWIP'!$BJ$64:$BO$64)</f>
        <v>0</v>
      </c>
      <c r="AJ90" s="298">
        <f>Z90/Z$137*SUM('G Summary CWIP'!$BP$64:$BU$64)</f>
        <v>0</v>
      </c>
      <c r="AK90" s="298">
        <f t="shared" si="57"/>
        <v>0</v>
      </c>
      <c r="AL90" s="298">
        <f>AB90/AB$137*'G Summary CWIP'!$CJ$64</f>
        <v>0</v>
      </c>
      <c r="AM90" s="298">
        <f>AC90/AC$137*'G Summary CWIP'!$CX$64</f>
        <v>0</v>
      </c>
      <c r="AN90" s="298">
        <f>AD90/AD$137*'G Summary CWIP'!$DL$64</f>
        <v>0</v>
      </c>
      <c r="AO90" s="299">
        <f t="shared" si="58"/>
        <v>0</v>
      </c>
      <c r="AP90" s="310">
        <f t="shared" si="59"/>
        <v>0</v>
      </c>
      <c r="AQ90" s="311">
        <f t="shared" si="60"/>
        <v>0</v>
      </c>
      <c r="AR90" s="311">
        <f t="shared" si="61"/>
        <v>0</v>
      </c>
      <c r="AS90" s="311">
        <f t="shared" si="62"/>
        <v>0</v>
      </c>
      <c r="AT90" s="311">
        <f t="shared" si="63"/>
        <v>0</v>
      </c>
      <c r="AU90" s="311">
        <f t="shared" si="64"/>
        <v>0</v>
      </c>
      <c r="AV90" s="311">
        <f t="shared" si="65"/>
        <v>0</v>
      </c>
      <c r="AW90" s="311">
        <f t="shared" si="66"/>
        <v>0</v>
      </c>
      <c r="AX90" s="311">
        <f t="shared" si="67"/>
        <v>0</v>
      </c>
      <c r="AY90" s="318">
        <f t="shared" si="68"/>
        <v>0</v>
      </c>
    </row>
    <row r="91" spans="1:51" ht="14.5">
      <c r="A91" s="44" t="s">
        <v>150</v>
      </c>
      <c r="B91" s="45" t="s">
        <v>154</v>
      </c>
      <c r="C91" s="50">
        <v>0</v>
      </c>
      <c r="D91" s="65">
        <v>25</v>
      </c>
      <c r="E91" s="99" t="s">
        <v>536</v>
      </c>
      <c r="F91" s="99" t="s">
        <v>550</v>
      </c>
      <c r="G91" s="99" t="s">
        <v>147</v>
      </c>
      <c r="H91" s="99" t="s">
        <v>180</v>
      </c>
      <c r="I91" s="99" t="s">
        <v>1048</v>
      </c>
      <c r="J91" s="54">
        <v>45444</v>
      </c>
      <c r="K91" s="140">
        <v>3861.3448961199874</v>
      </c>
      <c r="L91" s="264">
        <v>0</v>
      </c>
      <c r="M91" s="265">
        <v>0</v>
      </c>
      <c r="N91" s="265">
        <v>0</v>
      </c>
      <c r="O91" s="265">
        <v>0</v>
      </c>
      <c r="P91" s="265">
        <v>0</v>
      </c>
      <c r="Q91" s="265">
        <v>0</v>
      </c>
      <c r="R91" s="265">
        <v>0</v>
      </c>
      <c r="S91" s="265">
        <v>0</v>
      </c>
      <c r="T91" s="266">
        <v>0</v>
      </c>
      <c r="U91" s="267">
        <f t="shared" si="54"/>
        <v>0</v>
      </c>
      <c r="V91" s="327">
        <f>L91*Inflation!$F$19</f>
        <v>0</v>
      </c>
      <c r="W91" s="328">
        <f>M91*Inflation!$F$19</f>
        <v>0</v>
      </c>
      <c r="X91" s="328">
        <f>N91*Inflation!$F$19</f>
        <v>0</v>
      </c>
      <c r="Y91" s="328">
        <f>O91*Inflation!$F$19*Inflation!$F$20</f>
        <v>0</v>
      </c>
      <c r="Z91" s="328">
        <f>P91*Inflation!$F$19*Inflation!$F$20</f>
        <v>0</v>
      </c>
      <c r="AA91" s="328">
        <f>Q91*Inflation!$F$19*Inflation!$F$20</f>
        <v>0</v>
      </c>
      <c r="AB91" s="328">
        <f>R91*Inflation!$F$19*Inflation!$F$20*Inflation!$F$21</f>
        <v>0</v>
      </c>
      <c r="AC91" s="328">
        <f>S91*Inflation!$F$19*Inflation!$F$20*Inflation!$F$21*Inflation!$F$22</f>
        <v>0</v>
      </c>
      <c r="AD91" s="328">
        <f>T91*Inflation!$F$19*Inflation!$F$20*Inflation!$F$21*Inflation!$F$22*Inflation!$F$23</f>
        <v>0</v>
      </c>
      <c r="AE91" s="325">
        <f t="shared" si="55"/>
        <v>0</v>
      </c>
      <c r="AF91" s="297">
        <f>(V91/V$137)*SUM('G Summary CWIP'!$AV$64:$BA$64)</f>
        <v>0</v>
      </c>
      <c r="AG91" s="298">
        <f>W91/W$137*SUM('G Summary CWIP'!$BB$64:$BG$64)</f>
        <v>0</v>
      </c>
      <c r="AH91" s="298">
        <f t="shared" si="56"/>
        <v>0</v>
      </c>
      <c r="AI91" s="298">
        <f>Y91/Y$137*SUM('G Summary CWIP'!$BJ$64:$BO$64)</f>
        <v>0</v>
      </c>
      <c r="AJ91" s="298">
        <f>Z91/Z$137*SUM('G Summary CWIP'!$BP$64:$BU$64)</f>
        <v>0</v>
      </c>
      <c r="AK91" s="298">
        <f t="shared" si="57"/>
        <v>0</v>
      </c>
      <c r="AL91" s="298">
        <f>AB91/AB$137*'G Summary CWIP'!$CJ$64</f>
        <v>0</v>
      </c>
      <c r="AM91" s="298">
        <f>AC91/AC$137*'G Summary CWIP'!$CX$64</f>
        <v>0</v>
      </c>
      <c r="AN91" s="298">
        <f>AD91/AD$137*'G Summary CWIP'!$DL$64</f>
        <v>0</v>
      </c>
      <c r="AO91" s="299">
        <f t="shared" si="58"/>
        <v>0</v>
      </c>
      <c r="AP91" s="310">
        <f t="shared" si="59"/>
        <v>0</v>
      </c>
      <c r="AQ91" s="311">
        <f t="shared" si="60"/>
        <v>0</v>
      </c>
      <c r="AR91" s="311">
        <f t="shared" si="61"/>
        <v>0</v>
      </c>
      <c r="AS91" s="311">
        <f t="shared" si="62"/>
        <v>0</v>
      </c>
      <c r="AT91" s="311">
        <f t="shared" si="63"/>
        <v>0</v>
      </c>
      <c r="AU91" s="311">
        <f t="shared" si="64"/>
        <v>0</v>
      </c>
      <c r="AV91" s="311">
        <f t="shared" si="65"/>
        <v>0</v>
      </c>
      <c r="AW91" s="311">
        <f t="shared" si="66"/>
        <v>0</v>
      </c>
      <c r="AX91" s="311">
        <f t="shared" si="67"/>
        <v>0</v>
      </c>
      <c r="AY91" s="318">
        <f t="shared" si="68"/>
        <v>0</v>
      </c>
    </row>
    <row r="92" spans="1:51" ht="14.5">
      <c r="A92" s="44" t="s">
        <v>150</v>
      </c>
      <c r="B92" s="45" t="s">
        <v>154</v>
      </c>
      <c r="C92" s="50">
        <v>0</v>
      </c>
      <c r="D92" s="65">
        <v>25</v>
      </c>
      <c r="E92" s="99" t="s">
        <v>536</v>
      </c>
      <c r="F92" s="99" t="s">
        <v>551</v>
      </c>
      <c r="G92" s="99" t="s">
        <v>147</v>
      </c>
      <c r="H92" s="99" t="s">
        <v>180</v>
      </c>
      <c r="I92" s="99" t="s">
        <v>1048</v>
      </c>
      <c r="J92" s="54">
        <v>45627</v>
      </c>
      <c r="K92" s="140">
        <v>3102.9104973090957</v>
      </c>
      <c r="L92" s="264">
        <v>0</v>
      </c>
      <c r="M92" s="265">
        <v>0</v>
      </c>
      <c r="N92" s="265">
        <v>0</v>
      </c>
      <c r="O92" s="265">
        <v>0</v>
      </c>
      <c r="P92" s="265">
        <v>0</v>
      </c>
      <c r="Q92" s="265">
        <v>0</v>
      </c>
      <c r="R92" s="265">
        <v>0</v>
      </c>
      <c r="S92" s="265">
        <v>0</v>
      </c>
      <c r="T92" s="266">
        <v>0</v>
      </c>
      <c r="U92" s="267">
        <f t="shared" si="54"/>
        <v>0</v>
      </c>
      <c r="V92" s="327">
        <f>L92*Inflation!$F$19</f>
        <v>0</v>
      </c>
      <c r="W92" s="328">
        <f>M92*Inflation!$F$19</f>
        <v>0</v>
      </c>
      <c r="X92" s="328">
        <f>N92*Inflation!$F$19</f>
        <v>0</v>
      </c>
      <c r="Y92" s="328">
        <f>O92*Inflation!$F$19*Inflation!$F$20</f>
        <v>0</v>
      </c>
      <c r="Z92" s="328">
        <f>P92*Inflation!$F$19*Inflation!$F$20</f>
        <v>0</v>
      </c>
      <c r="AA92" s="328">
        <f>Q92*Inflation!$F$19*Inflation!$F$20</f>
        <v>0</v>
      </c>
      <c r="AB92" s="328">
        <f>R92*Inflation!$F$19*Inflation!$F$20*Inflation!$F$21</f>
        <v>0</v>
      </c>
      <c r="AC92" s="328">
        <f>S92*Inflation!$F$19*Inflation!$F$20*Inflation!$F$21*Inflation!$F$22</f>
        <v>0</v>
      </c>
      <c r="AD92" s="328">
        <f>T92*Inflation!$F$19*Inflation!$F$20*Inflation!$F$21*Inflation!$F$22*Inflation!$F$23</f>
        <v>0</v>
      </c>
      <c r="AE92" s="325">
        <f t="shared" si="55"/>
        <v>0</v>
      </c>
      <c r="AF92" s="297">
        <f>(V92/V$137)*SUM('G Summary CWIP'!$AV$64:$BA$64)</f>
        <v>0</v>
      </c>
      <c r="AG92" s="298">
        <f>W92/W$137*SUM('G Summary CWIP'!$BB$64:$BG$64)</f>
        <v>0</v>
      </c>
      <c r="AH92" s="298">
        <f t="shared" si="56"/>
        <v>0</v>
      </c>
      <c r="AI92" s="298">
        <f>Y92/Y$137*SUM('G Summary CWIP'!$BJ$64:$BO$64)</f>
        <v>0</v>
      </c>
      <c r="AJ92" s="298">
        <f>Z92/Z$137*SUM('G Summary CWIP'!$BP$64:$BU$64)</f>
        <v>0</v>
      </c>
      <c r="AK92" s="298">
        <f t="shared" si="57"/>
        <v>0</v>
      </c>
      <c r="AL92" s="298">
        <f>AB92/AB$137*'G Summary CWIP'!$CJ$64</f>
        <v>0</v>
      </c>
      <c r="AM92" s="298">
        <f>AC92/AC$137*'G Summary CWIP'!$CX$64</f>
        <v>0</v>
      </c>
      <c r="AN92" s="298">
        <f>AD92/AD$137*'G Summary CWIP'!$DL$64</f>
        <v>0</v>
      </c>
      <c r="AO92" s="299">
        <f t="shared" si="58"/>
        <v>0</v>
      </c>
      <c r="AP92" s="310">
        <f t="shared" si="59"/>
        <v>0</v>
      </c>
      <c r="AQ92" s="311">
        <f t="shared" si="60"/>
        <v>0</v>
      </c>
      <c r="AR92" s="311">
        <f t="shared" si="61"/>
        <v>0</v>
      </c>
      <c r="AS92" s="311">
        <f t="shared" si="62"/>
        <v>0</v>
      </c>
      <c r="AT92" s="311">
        <f t="shared" si="63"/>
        <v>0</v>
      </c>
      <c r="AU92" s="311">
        <f t="shared" si="64"/>
        <v>0</v>
      </c>
      <c r="AV92" s="311">
        <f t="shared" si="65"/>
        <v>0</v>
      </c>
      <c r="AW92" s="311">
        <f t="shared" si="66"/>
        <v>0</v>
      </c>
      <c r="AX92" s="311">
        <f t="shared" si="67"/>
        <v>0</v>
      </c>
      <c r="AY92" s="318">
        <f t="shared" si="68"/>
        <v>0</v>
      </c>
    </row>
    <row r="93" spans="1:51" ht="14.5">
      <c r="A93" s="44" t="s">
        <v>150</v>
      </c>
      <c r="B93" s="45" t="s">
        <v>150</v>
      </c>
      <c r="C93" s="50">
        <v>3210.9026867910043</v>
      </c>
      <c r="D93" s="65">
        <v>25</v>
      </c>
      <c r="E93" s="99" t="s">
        <v>536</v>
      </c>
      <c r="F93" s="99" t="s">
        <v>552</v>
      </c>
      <c r="G93" s="99" t="s">
        <v>147</v>
      </c>
      <c r="H93" s="99" t="s">
        <v>180</v>
      </c>
      <c r="I93" s="99" t="s">
        <v>1048</v>
      </c>
      <c r="J93" s="54">
        <v>45809</v>
      </c>
      <c r="K93" s="140">
        <v>0</v>
      </c>
      <c r="L93" s="264">
        <f>N93</f>
        <v>3210.9026867910043</v>
      </c>
      <c r="M93" s="265"/>
      <c r="N93" s="265">
        <v>3210.9026867910043</v>
      </c>
      <c r="O93" s="265">
        <v>0</v>
      </c>
      <c r="P93" s="265">
        <v>0</v>
      </c>
      <c r="Q93" s="265">
        <v>0</v>
      </c>
      <c r="R93" s="265">
        <v>0</v>
      </c>
      <c r="S93" s="265">
        <v>0</v>
      </c>
      <c r="T93" s="266">
        <v>0</v>
      </c>
      <c r="U93" s="267">
        <f t="shared" si="54"/>
        <v>3210.9026867910043</v>
      </c>
      <c r="V93" s="327">
        <f>L93*Inflation!$F$19</f>
        <v>3279.547359615507</v>
      </c>
      <c r="W93" s="328">
        <f>M93*Inflation!$F$19</f>
        <v>0</v>
      </c>
      <c r="X93" s="328">
        <f>N93*Inflation!$F$19</f>
        <v>3279.547359615507</v>
      </c>
      <c r="Y93" s="328">
        <f>O93*Inflation!$F$19*Inflation!$F$20</f>
        <v>0</v>
      </c>
      <c r="Z93" s="328">
        <f>P93*Inflation!$F$19*Inflation!$F$20</f>
        <v>0</v>
      </c>
      <c r="AA93" s="328">
        <f>Q93*Inflation!$F$19*Inflation!$F$20</f>
        <v>0</v>
      </c>
      <c r="AB93" s="328">
        <f>R93*Inflation!$F$19*Inflation!$F$20*Inflation!$F$21</f>
        <v>0</v>
      </c>
      <c r="AC93" s="328">
        <f>S93*Inflation!$F$19*Inflation!$F$20*Inflation!$F$21*Inflation!$F$22</f>
        <v>0</v>
      </c>
      <c r="AD93" s="328">
        <f>T93*Inflation!$F$19*Inflation!$F$20*Inflation!$F$21*Inflation!$F$22*Inflation!$F$23</f>
        <v>0</v>
      </c>
      <c r="AE93" s="325">
        <f t="shared" si="55"/>
        <v>3279.547359615507</v>
      </c>
      <c r="AF93" s="297">
        <f>(V93/V$137)*SUM('G Summary CWIP'!$AV$64:$BA$64)</f>
        <v>18.689348262411325</v>
      </c>
      <c r="AG93" s="298">
        <f>W93/W$137*SUM('G Summary CWIP'!$BB$64:$BG$64)</f>
        <v>0</v>
      </c>
      <c r="AH93" s="298">
        <f t="shared" si="56"/>
        <v>18.689348262411325</v>
      </c>
      <c r="AI93" s="298">
        <f>Y93/Y$137*SUM('G Summary CWIP'!$BJ$64:$BO$64)</f>
        <v>0</v>
      </c>
      <c r="AJ93" s="298">
        <f>Z93/Z$137*SUM('G Summary CWIP'!$BP$64:$BU$64)</f>
        <v>0</v>
      </c>
      <c r="AK93" s="298">
        <f t="shared" si="57"/>
        <v>0</v>
      </c>
      <c r="AL93" s="298">
        <f>AB93/AB$137*'G Summary CWIP'!$CJ$64</f>
        <v>0</v>
      </c>
      <c r="AM93" s="298">
        <f>AC93/AC$137*'G Summary CWIP'!$CX$64</f>
        <v>0</v>
      </c>
      <c r="AN93" s="298">
        <f>AD93/AD$137*'G Summary CWIP'!$DL$64</f>
        <v>0</v>
      </c>
      <c r="AO93" s="299">
        <f t="shared" si="58"/>
        <v>18.689348262411325</v>
      </c>
      <c r="AP93" s="310">
        <f t="shared" si="59"/>
        <v>3298.2367078779184</v>
      </c>
      <c r="AQ93" s="311">
        <f t="shared" si="60"/>
        <v>0</v>
      </c>
      <c r="AR93" s="311">
        <f t="shared" si="61"/>
        <v>3298.2367078779184</v>
      </c>
      <c r="AS93" s="311">
        <f t="shared" si="62"/>
        <v>0</v>
      </c>
      <c r="AT93" s="311">
        <f t="shared" si="63"/>
        <v>0</v>
      </c>
      <c r="AU93" s="311">
        <f t="shared" si="64"/>
        <v>0</v>
      </c>
      <c r="AV93" s="311">
        <f t="shared" si="65"/>
        <v>0</v>
      </c>
      <c r="AW93" s="311">
        <f t="shared" si="66"/>
        <v>0</v>
      </c>
      <c r="AX93" s="311">
        <f t="shared" si="67"/>
        <v>0</v>
      </c>
      <c r="AY93" s="318">
        <f t="shared" si="68"/>
        <v>3298.2367078779184</v>
      </c>
    </row>
    <row r="94" spans="1:51" ht="14.5">
      <c r="A94" s="44" t="s">
        <v>150</v>
      </c>
      <c r="B94" s="45" t="s">
        <v>150</v>
      </c>
      <c r="C94" s="50">
        <v>1184.1366865</v>
      </c>
      <c r="D94" s="65">
        <v>25</v>
      </c>
      <c r="E94" s="99" t="s">
        <v>536</v>
      </c>
      <c r="F94" s="99" t="s">
        <v>553</v>
      </c>
      <c r="G94" s="99" t="s">
        <v>147</v>
      </c>
      <c r="H94" s="99" t="s">
        <v>180</v>
      </c>
      <c r="I94" s="99" t="s">
        <v>1048</v>
      </c>
      <c r="J94" s="54">
        <v>45809</v>
      </c>
      <c r="K94" s="140">
        <v>0</v>
      </c>
      <c r="L94" s="264">
        <f>N94</f>
        <v>1184.1366865</v>
      </c>
      <c r="M94" s="265"/>
      <c r="N94" s="265">
        <v>1184.1366865</v>
      </c>
      <c r="O94" s="265">
        <v>0</v>
      </c>
      <c r="P94" s="265">
        <v>0</v>
      </c>
      <c r="Q94" s="265">
        <v>0</v>
      </c>
      <c r="R94" s="265">
        <v>0</v>
      </c>
      <c r="S94" s="265">
        <v>0</v>
      </c>
      <c r="T94" s="266">
        <v>0</v>
      </c>
      <c r="U94" s="267">
        <f t="shared" si="54"/>
        <v>1184.1366865</v>
      </c>
      <c r="V94" s="327">
        <f>L94*Inflation!$F$19</f>
        <v>1209.4518963812188</v>
      </c>
      <c r="W94" s="328">
        <f>M94*Inflation!$F$19</f>
        <v>0</v>
      </c>
      <c r="X94" s="328">
        <f>N94*Inflation!$F$19</f>
        <v>1209.4518963812188</v>
      </c>
      <c r="Y94" s="328">
        <f>O94*Inflation!$F$19*Inflation!$F$20</f>
        <v>0</v>
      </c>
      <c r="Z94" s="328">
        <f>P94*Inflation!$F$19*Inflation!$F$20</f>
        <v>0</v>
      </c>
      <c r="AA94" s="328">
        <f>Q94*Inflation!$F$19*Inflation!$F$20</f>
        <v>0</v>
      </c>
      <c r="AB94" s="328">
        <f>R94*Inflation!$F$19*Inflation!$F$20*Inflation!$F$21</f>
        <v>0</v>
      </c>
      <c r="AC94" s="328">
        <f>S94*Inflation!$F$19*Inflation!$F$20*Inflation!$F$21*Inflation!$F$22</f>
        <v>0</v>
      </c>
      <c r="AD94" s="328">
        <f>T94*Inflation!$F$19*Inflation!$F$20*Inflation!$F$21*Inflation!$F$22*Inflation!$F$23</f>
        <v>0</v>
      </c>
      <c r="AE94" s="325">
        <f t="shared" si="55"/>
        <v>1209.4518963812188</v>
      </c>
      <c r="AF94" s="297">
        <f>(V94/V$137)*SUM('G Summary CWIP'!$AV$64:$BA$64)</f>
        <v>6.8923742271410546</v>
      </c>
      <c r="AG94" s="298">
        <f>W94/W$137*SUM('G Summary CWIP'!$BB$64:$BG$64)</f>
        <v>0</v>
      </c>
      <c r="AH94" s="298">
        <f t="shared" si="56"/>
        <v>6.8923742271410546</v>
      </c>
      <c r="AI94" s="298">
        <f>Y94/Y$137*SUM('G Summary CWIP'!$BJ$64:$BO$64)</f>
        <v>0</v>
      </c>
      <c r="AJ94" s="298">
        <f>Z94/Z$137*SUM('G Summary CWIP'!$BP$64:$BU$64)</f>
        <v>0</v>
      </c>
      <c r="AK94" s="298">
        <f t="shared" si="57"/>
        <v>0</v>
      </c>
      <c r="AL94" s="298">
        <f>AB94/AB$137*'G Summary CWIP'!$CJ$64</f>
        <v>0</v>
      </c>
      <c r="AM94" s="298">
        <f>AC94/AC$137*'G Summary CWIP'!$CX$64</f>
        <v>0</v>
      </c>
      <c r="AN94" s="298">
        <f>AD94/AD$137*'G Summary CWIP'!$DL$64</f>
        <v>0</v>
      </c>
      <c r="AO94" s="299">
        <f t="shared" si="58"/>
        <v>6.8923742271410546</v>
      </c>
      <c r="AP94" s="310">
        <f t="shared" si="59"/>
        <v>1216.3442706083599</v>
      </c>
      <c r="AQ94" s="311">
        <f t="shared" si="60"/>
        <v>0</v>
      </c>
      <c r="AR94" s="311">
        <f t="shared" si="61"/>
        <v>1216.3442706083599</v>
      </c>
      <c r="AS94" s="311">
        <f t="shared" si="62"/>
        <v>0</v>
      </c>
      <c r="AT94" s="311">
        <f t="shared" si="63"/>
        <v>0</v>
      </c>
      <c r="AU94" s="311">
        <f t="shared" si="64"/>
        <v>0</v>
      </c>
      <c r="AV94" s="311">
        <f t="shared" si="65"/>
        <v>0</v>
      </c>
      <c r="AW94" s="311">
        <f t="shared" si="66"/>
        <v>0</v>
      </c>
      <c r="AX94" s="311">
        <f t="shared" si="67"/>
        <v>0</v>
      </c>
      <c r="AY94" s="318">
        <f t="shared" si="68"/>
        <v>1216.3442706083599</v>
      </c>
    </row>
    <row r="95" spans="1:51" ht="14.5">
      <c r="A95" s="44" t="s">
        <v>150</v>
      </c>
      <c r="B95" s="45" t="s">
        <v>150</v>
      </c>
      <c r="C95" s="50">
        <v>2702.2695383739024</v>
      </c>
      <c r="D95" s="65">
        <v>25</v>
      </c>
      <c r="E95" s="99" t="s">
        <v>536</v>
      </c>
      <c r="F95" s="99" t="s">
        <v>554</v>
      </c>
      <c r="G95" s="99" t="s">
        <v>147</v>
      </c>
      <c r="H95" s="99" t="s">
        <v>180</v>
      </c>
      <c r="I95" s="99" t="s">
        <v>1048</v>
      </c>
      <c r="J95" s="54">
        <v>45992</v>
      </c>
      <c r="K95" s="140">
        <v>0</v>
      </c>
      <c r="L95" s="264">
        <v>1351.1347691869512</v>
      </c>
      <c r="M95" s="265">
        <v>1351.1347691869512</v>
      </c>
      <c r="N95" s="265">
        <v>2702.2695383739024</v>
      </c>
      <c r="O95" s="265">
        <v>0</v>
      </c>
      <c r="P95" s="265">
        <v>0</v>
      </c>
      <c r="Q95" s="265">
        <v>0</v>
      </c>
      <c r="R95" s="265">
        <v>0</v>
      </c>
      <c r="S95" s="265">
        <v>0</v>
      </c>
      <c r="T95" s="266">
        <v>0</v>
      </c>
      <c r="U95" s="267">
        <f t="shared" si="54"/>
        <v>2702.2695383739024</v>
      </c>
      <c r="V95" s="327">
        <f>L95*Inflation!$F$19</f>
        <v>1380.02016784889</v>
      </c>
      <c r="W95" s="328">
        <f>M95*Inflation!$F$19</f>
        <v>1380.02016784889</v>
      </c>
      <c r="X95" s="328">
        <f>N95*Inflation!$F$19</f>
        <v>2760.0403356977799</v>
      </c>
      <c r="Y95" s="328">
        <f>O95*Inflation!$F$19*Inflation!$F$20</f>
        <v>0</v>
      </c>
      <c r="Z95" s="328">
        <f>P95*Inflation!$F$19*Inflation!$F$20</f>
        <v>0</v>
      </c>
      <c r="AA95" s="328">
        <f>Q95*Inflation!$F$19*Inflation!$F$20</f>
        <v>0</v>
      </c>
      <c r="AB95" s="328">
        <f>R95*Inflation!$F$19*Inflation!$F$20*Inflation!$F$21</f>
        <v>0</v>
      </c>
      <c r="AC95" s="328">
        <f>S95*Inflation!$F$19*Inflation!$F$20*Inflation!$F$21*Inflation!$F$22</f>
        <v>0</v>
      </c>
      <c r="AD95" s="328">
        <f>T95*Inflation!$F$19*Inflation!$F$20*Inflation!$F$21*Inflation!$F$22*Inflation!$F$23</f>
        <v>0</v>
      </c>
      <c r="AE95" s="325">
        <f t="shared" si="55"/>
        <v>2760.0403356977799</v>
      </c>
      <c r="AF95" s="297">
        <f>(V95/V$137)*SUM('G Summary CWIP'!$AV$64:$BA$64)</f>
        <v>7.8644016072702936</v>
      </c>
      <c r="AG95" s="298">
        <f>W95/W$137*SUM('G Summary CWIP'!$BB$64:$BG$64)</f>
        <v>10.575652958670021</v>
      </c>
      <c r="AH95" s="298">
        <f t="shared" si="56"/>
        <v>18.440054565940315</v>
      </c>
      <c r="AI95" s="298">
        <f>Y95/Y$137*SUM('G Summary CWIP'!$BJ$64:$BO$64)</f>
        <v>0</v>
      </c>
      <c r="AJ95" s="298">
        <f>Z95/Z$137*SUM('G Summary CWIP'!$BP$64:$BU$64)</f>
        <v>0</v>
      </c>
      <c r="AK95" s="298">
        <f t="shared" si="57"/>
        <v>0</v>
      </c>
      <c r="AL95" s="298">
        <f>AB95/AB$137*'G Summary CWIP'!$CJ$64</f>
        <v>0</v>
      </c>
      <c r="AM95" s="298">
        <f>AC95/AC$137*'G Summary CWIP'!$CX$64</f>
        <v>0</v>
      </c>
      <c r="AN95" s="298">
        <f>AD95/AD$137*'G Summary CWIP'!$DL$64</f>
        <v>0</v>
      </c>
      <c r="AO95" s="299">
        <f t="shared" si="58"/>
        <v>18.440054565940315</v>
      </c>
      <c r="AP95" s="310">
        <f t="shared" si="59"/>
        <v>1387.8845694561603</v>
      </c>
      <c r="AQ95" s="311">
        <f t="shared" si="60"/>
        <v>1390.5958208075599</v>
      </c>
      <c r="AR95" s="311">
        <f t="shared" si="61"/>
        <v>2778.4803902637204</v>
      </c>
      <c r="AS95" s="311">
        <f t="shared" si="62"/>
        <v>0</v>
      </c>
      <c r="AT95" s="311">
        <f t="shared" si="63"/>
        <v>0</v>
      </c>
      <c r="AU95" s="311">
        <f t="shared" si="64"/>
        <v>0</v>
      </c>
      <c r="AV95" s="311">
        <f t="shared" si="65"/>
        <v>0</v>
      </c>
      <c r="AW95" s="311">
        <f t="shared" si="66"/>
        <v>0</v>
      </c>
      <c r="AX95" s="311">
        <f t="shared" si="67"/>
        <v>0</v>
      </c>
      <c r="AY95" s="318">
        <f t="shared" si="68"/>
        <v>2778.4803902637204</v>
      </c>
    </row>
    <row r="96" spans="1:51" ht="14.5">
      <c r="A96" s="44" t="s">
        <v>150</v>
      </c>
      <c r="B96" s="45" t="s">
        <v>150</v>
      </c>
      <c r="C96" s="50">
        <v>2549.5288076482443</v>
      </c>
      <c r="D96" s="65">
        <v>25</v>
      </c>
      <c r="E96" s="99" t="s">
        <v>536</v>
      </c>
      <c r="F96" s="99" t="s">
        <v>555</v>
      </c>
      <c r="G96" s="99" t="s">
        <v>147</v>
      </c>
      <c r="H96" s="99" t="s">
        <v>180</v>
      </c>
      <c r="I96" s="99" t="s">
        <v>1048</v>
      </c>
      <c r="J96" s="54">
        <v>45992</v>
      </c>
      <c r="K96" s="140">
        <v>0</v>
      </c>
      <c r="L96" s="264">
        <v>1274.7644038241222</v>
      </c>
      <c r="M96" s="265">
        <v>1274.7644038241222</v>
      </c>
      <c r="N96" s="265">
        <v>2549.5288076482443</v>
      </c>
      <c r="O96" s="265">
        <v>0</v>
      </c>
      <c r="P96" s="265">
        <v>0</v>
      </c>
      <c r="Q96" s="265">
        <v>0</v>
      </c>
      <c r="R96" s="265">
        <v>0</v>
      </c>
      <c r="S96" s="265">
        <v>0</v>
      </c>
      <c r="T96" s="266">
        <v>0</v>
      </c>
      <c r="U96" s="267">
        <f t="shared" si="54"/>
        <v>2549.5288076482443</v>
      </c>
      <c r="V96" s="327">
        <f>L96*Inflation!$F$19</f>
        <v>1302.017109360422</v>
      </c>
      <c r="W96" s="328">
        <f>M96*Inflation!$F$19</f>
        <v>1302.017109360422</v>
      </c>
      <c r="X96" s="328">
        <f>N96*Inflation!$F$19</f>
        <v>2604.0342187208439</v>
      </c>
      <c r="Y96" s="328">
        <f>O96*Inflation!$F$19*Inflation!$F$20</f>
        <v>0</v>
      </c>
      <c r="Z96" s="328">
        <f>P96*Inflation!$F$19*Inflation!$F$20</f>
        <v>0</v>
      </c>
      <c r="AA96" s="328">
        <f>Q96*Inflation!$F$19*Inflation!$F$20</f>
        <v>0</v>
      </c>
      <c r="AB96" s="328">
        <f>R96*Inflation!$F$19*Inflation!$F$20*Inflation!$F$21</f>
        <v>0</v>
      </c>
      <c r="AC96" s="328">
        <f>S96*Inflation!$F$19*Inflation!$F$20*Inflation!$F$21*Inflation!$F$22</f>
        <v>0</v>
      </c>
      <c r="AD96" s="328">
        <f>T96*Inflation!$F$19*Inflation!$F$20*Inflation!$F$21*Inflation!$F$22*Inflation!$F$23</f>
        <v>0</v>
      </c>
      <c r="AE96" s="325">
        <f t="shared" si="55"/>
        <v>2604.0342187208439</v>
      </c>
      <c r="AF96" s="297">
        <f>(V96/V$137)*SUM('G Summary CWIP'!$AV$64:$BA$64)</f>
        <v>7.4198810177596926</v>
      </c>
      <c r="AG96" s="298">
        <f>W96/W$137*SUM('G Summary CWIP'!$BB$64:$BG$64)</f>
        <v>9.9778839582540755</v>
      </c>
      <c r="AH96" s="298">
        <f t="shared" si="56"/>
        <v>17.397764976013768</v>
      </c>
      <c r="AI96" s="298">
        <f>Y96/Y$137*SUM('G Summary CWIP'!$BJ$64:$BO$64)</f>
        <v>0</v>
      </c>
      <c r="AJ96" s="298">
        <f>Z96/Z$137*SUM('G Summary CWIP'!$BP$64:$BU$64)</f>
        <v>0</v>
      </c>
      <c r="AK96" s="298">
        <f t="shared" si="57"/>
        <v>0</v>
      </c>
      <c r="AL96" s="298">
        <f>AB96/AB$137*'G Summary CWIP'!$CJ$64</f>
        <v>0</v>
      </c>
      <c r="AM96" s="298">
        <f>AC96/AC$137*'G Summary CWIP'!$CX$64</f>
        <v>0</v>
      </c>
      <c r="AN96" s="298">
        <f>AD96/AD$137*'G Summary CWIP'!$DL$64</f>
        <v>0</v>
      </c>
      <c r="AO96" s="299">
        <f t="shared" si="58"/>
        <v>17.397764976013768</v>
      </c>
      <c r="AP96" s="310">
        <f t="shared" si="59"/>
        <v>1309.4369903781817</v>
      </c>
      <c r="AQ96" s="311">
        <f t="shared" si="60"/>
        <v>1311.9949933186761</v>
      </c>
      <c r="AR96" s="311">
        <f t="shared" si="61"/>
        <v>2621.4319836968575</v>
      </c>
      <c r="AS96" s="311">
        <f t="shared" si="62"/>
        <v>0</v>
      </c>
      <c r="AT96" s="311">
        <f t="shared" si="63"/>
        <v>0</v>
      </c>
      <c r="AU96" s="311">
        <f t="shared" si="64"/>
        <v>0</v>
      </c>
      <c r="AV96" s="311">
        <f t="shared" si="65"/>
        <v>0</v>
      </c>
      <c r="AW96" s="311">
        <f t="shared" si="66"/>
        <v>0</v>
      </c>
      <c r="AX96" s="311">
        <f t="shared" si="67"/>
        <v>0</v>
      </c>
      <c r="AY96" s="318">
        <f t="shared" si="68"/>
        <v>2621.4319836968575</v>
      </c>
    </row>
    <row r="97" spans="1:51" ht="14.5">
      <c r="A97" s="44" t="s">
        <v>150</v>
      </c>
      <c r="B97" s="45" t="s">
        <v>150</v>
      </c>
      <c r="C97" s="50">
        <v>1282.9305117697656</v>
      </c>
      <c r="D97" s="65">
        <v>25</v>
      </c>
      <c r="E97" s="557" t="s">
        <v>536</v>
      </c>
      <c r="F97" s="99" t="s">
        <v>556</v>
      </c>
      <c r="G97" s="99" t="s">
        <v>147</v>
      </c>
      <c r="H97" s="99" t="s">
        <v>180</v>
      </c>
      <c r="I97" s="99" t="s">
        <v>1048</v>
      </c>
      <c r="J97" s="54">
        <v>45992</v>
      </c>
      <c r="K97" s="140">
        <v>0</v>
      </c>
      <c r="L97" s="264">
        <v>641.46525588488282</v>
      </c>
      <c r="M97" s="265">
        <v>641.46525588488282</v>
      </c>
      <c r="N97" s="265">
        <v>1282.9305117697656</v>
      </c>
      <c r="O97" s="265">
        <v>0</v>
      </c>
      <c r="P97" s="265">
        <v>0</v>
      </c>
      <c r="Q97" s="265">
        <v>0</v>
      </c>
      <c r="R97" s="265">
        <v>0</v>
      </c>
      <c r="S97" s="265">
        <v>0</v>
      </c>
      <c r="T97" s="266">
        <v>0</v>
      </c>
      <c r="U97" s="267">
        <f t="shared" si="54"/>
        <v>1282.9305117697656</v>
      </c>
      <c r="V97" s="327">
        <f>L97*Inflation!$F$19</f>
        <v>655.17889871798616</v>
      </c>
      <c r="W97" s="328">
        <f>M97*Inflation!$F$19</f>
        <v>655.17889871798616</v>
      </c>
      <c r="X97" s="328">
        <f>N97*Inflation!$F$19</f>
        <v>1310.3577974359723</v>
      </c>
      <c r="Y97" s="328">
        <f>O97*Inflation!$F$19*Inflation!$F$20</f>
        <v>0</v>
      </c>
      <c r="Z97" s="328">
        <f>P97*Inflation!$F$19*Inflation!$F$20</f>
        <v>0</v>
      </c>
      <c r="AA97" s="328">
        <f>Q97*Inflation!$F$19*Inflation!$F$20</f>
        <v>0</v>
      </c>
      <c r="AB97" s="328">
        <f>R97*Inflation!$F$19*Inflation!$F$20*Inflation!$F$21</f>
        <v>0</v>
      </c>
      <c r="AC97" s="328">
        <f>S97*Inflation!$F$19*Inflation!$F$20*Inflation!$F$21*Inflation!$F$22</f>
        <v>0</v>
      </c>
      <c r="AD97" s="328">
        <f>T97*Inflation!$F$19*Inflation!$F$20*Inflation!$F$21*Inflation!$F$22*Inflation!$F$23</f>
        <v>0</v>
      </c>
      <c r="AE97" s="325">
        <f t="shared" si="55"/>
        <v>1310.3577974359723</v>
      </c>
      <c r="AF97" s="297">
        <f>(V97/V$137)*SUM('G Summary CWIP'!$AV$64:$BA$64)</f>
        <v>3.7337062922485575</v>
      </c>
      <c r="AG97" s="298">
        <f>W97/W$137*SUM('G Summary CWIP'!$BB$64:$BG$64)</f>
        <v>5.0209010129797935</v>
      </c>
      <c r="AH97" s="298">
        <f t="shared" si="56"/>
        <v>8.7546073052283511</v>
      </c>
      <c r="AI97" s="298">
        <f>Y97/Y$137*SUM('G Summary CWIP'!$BJ$64:$BO$64)</f>
        <v>0</v>
      </c>
      <c r="AJ97" s="298">
        <f>Z97/Z$137*SUM('G Summary CWIP'!$BP$64:$BU$64)</f>
        <v>0</v>
      </c>
      <c r="AK97" s="298">
        <f t="shared" si="57"/>
        <v>0</v>
      </c>
      <c r="AL97" s="298">
        <f>AB97/AB$137*'G Summary CWIP'!$CJ$64</f>
        <v>0</v>
      </c>
      <c r="AM97" s="298">
        <f>AC97/AC$137*'G Summary CWIP'!$CX$64</f>
        <v>0</v>
      </c>
      <c r="AN97" s="298">
        <f>AD97/AD$137*'G Summary CWIP'!$DL$64</f>
        <v>0</v>
      </c>
      <c r="AO97" s="299">
        <f t="shared" si="58"/>
        <v>8.7546073052283511</v>
      </c>
      <c r="AP97" s="310">
        <f t="shared" si="59"/>
        <v>658.91260501023476</v>
      </c>
      <c r="AQ97" s="311">
        <f t="shared" si="60"/>
        <v>660.19979973096599</v>
      </c>
      <c r="AR97" s="311">
        <f t="shared" si="61"/>
        <v>1319.1124047412006</v>
      </c>
      <c r="AS97" s="311">
        <f t="shared" si="62"/>
        <v>0</v>
      </c>
      <c r="AT97" s="311">
        <f t="shared" si="63"/>
        <v>0</v>
      </c>
      <c r="AU97" s="311">
        <f t="shared" si="64"/>
        <v>0</v>
      </c>
      <c r="AV97" s="311">
        <f t="shared" si="65"/>
        <v>0</v>
      </c>
      <c r="AW97" s="311">
        <f t="shared" si="66"/>
        <v>0</v>
      </c>
      <c r="AX97" s="311">
        <f t="shared" si="67"/>
        <v>0</v>
      </c>
      <c r="AY97" s="318">
        <f t="shared" si="68"/>
        <v>1319.1124047412006</v>
      </c>
    </row>
    <row r="98" spans="1:51" ht="14.5">
      <c r="A98" s="44" t="s">
        <v>150</v>
      </c>
      <c r="B98" s="45" t="s">
        <v>150</v>
      </c>
      <c r="C98" s="50">
        <v>3776.0475706622151</v>
      </c>
      <c r="D98" s="65">
        <v>25</v>
      </c>
      <c r="E98" s="99" t="s">
        <v>536</v>
      </c>
      <c r="F98" s="99" t="s">
        <v>557</v>
      </c>
      <c r="G98" s="99" t="s">
        <v>147</v>
      </c>
      <c r="H98" s="99" t="s">
        <v>180</v>
      </c>
      <c r="I98" s="99" t="s">
        <v>1048</v>
      </c>
      <c r="J98" s="54">
        <v>45992</v>
      </c>
      <c r="K98" s="140">
        <v>0</v>
      </c>
      <c r="L98" s="264">
        <v>1888.0237853311075</v>
      </c>
      <c r="M98" s="265">
        <v>1888.0237853311075</v>
      </c>
      <c r="N98" s="265">
        <v>3776.0475706622151</v>
      </c>
      <c r="O98" s="265">
        <v>0</v>
      </c>
      <c r="P98" s="265">
        <v>0</v>
      </c>
      <c r="Q98" s="265">
        <v>0</v>
      </c>
      <c r="R98" s="265">
        <v>0</v>
      </c>
      <c r="S98" s="265">
        <v>0</v>
      </c>
      <c r="T98" s="266">
        <v>0</v>
      </c>
      <c r="U98" s="267">
        <f t="shared" si="54"/>
        <v>3776.0475706622151</v>
      </c>
      <c r="V98" s="327">
        <f>L98*Inflation!$F$19</f>
        <v>1928.3871309915328</v>
      </c>
      <c r="W98" s="328">
        <f>M98*Inflation!$F$19</f>
        <v>1928.3871309915328</v>
      </c>
      <c r="X98" s="328">
        <f>N98*Inflation!$F$19</f>
        <v>3856.7742619830656</v>
      </c>
      <c r="Y98" s="328">
        <f>O98*Inflation!$F$19*Inflation!$F$20</f>
        <v>0</v>
      </c>
      <c r="Z98" s="328">
        <f>P98*Inflation!$F$19*Inflation!$F$20</f>
        <v>0</v>
      </c>
      <c r="AA98" s="328">
        <f>Q98*Inflation!$F$19*Inflation!$F$20</f>
        <v>0</v>
      </c>
      <c r="AB98" s="328">
        <f>R98*Inflation!$F$19*Inflation!$F$20*Inflation!$F$21</f>
        <v>0</v>
      </c>
      <c r="AC98" s="328">
        <f>S98*Inflation!$F$19*Inflation!$F$20*Inflation!$F$21*Inflation!$F$22</f>
        <v>0</v>
      </c>
      <c r="AD98" s="328">
        <f>T98*Inflation!$F$19*Inflation!$F$20*Inflation!$F$21*Inflation!$F$22*Inflation!$F$23</f>
        <v>0</v>
      </c>
      <c r="AE98" s="325">
        <f t="shared" si="55"/>
        <v>3856.7742619830656</v>
      </c>
      <c r="AF98" s="297">
        <f>(V98/V$137)*SUM('G Summary CWIP'!$AV$64:$BA$64)</f>
        <v>10.989412477970227</v>
      </c>
      <c r="AG98" s="298">
        <f>W98/W$137*SUM('G Summary CWIP'!$BB$64:$BG$64)</f>
        <v>14.778010888870506</v>
      </c>
      <c r="AH98" s="298">
        <f t="shared" si="56"/>
        <v>25.767423366840731</v>
      </c>
      <c r="AI98" s="298">
        <f>Y98/Y$137*SUM('G Summary CWIP'!$BJ$64:$BO$64)</f>
        <v>0</v>
      </c>
      <c r="AJ98" s="298">
        <f>Z98/Z$137*SUM('G Summary CWIP'!$BP$64:$BU$64)</f>
        <v>0</v>
      </c>
      <c r="AK98" s="298">
        <f t="shared" si="57"/>
        <v>0</v>
      </c>
      <c r="AL98" s="298">
        <f>AB98/AB$137*'G Summary CWIP'!$CJ$64</f>
        <v>0</v>
      </c>
      <c r="AM98" s="298">
        <f>AC98/AC$137*'G Summary CWIP'!$CX$64</f>
        <v>0</v>
      </c>
      <c r="AN98" s="298">
        <f>AD98/AD$137*'G Summary CWIP'!$DL$64</f>
        <v>0</v>
      </c>
      <c r="AO98" s="299">
        <f t="shared" si="58"/>
        <v>25.767423366840731</v>
      </c>
      <c r="AP98" s="310">
        <f t="shared" si="59"/>
        <v>1939.3765434695031</v>
      </c>
      <c r="AQ98" s="311">
        <f t="shared" si="60"/>
        <v>1943.1651418804033</v>
      </c>
      <c r="AR98" s="311">
        <f t="shared" si="61"/>
        <v>3882.5416853499064</v>
      </c>
      <c r="AS98" s="311">
        <f t="shared" si="62"/>
        <v>0</v>
      </c>
      <c r="AT98" s="311">
        <f t="shared" si="63"/>
        <v>0</v>
      </c>
      <c r="AU98" s="311">
        <f t="shared" si="64"/>
        <v>0</v>
      </c>
      <c r="AV98" s="311">
        <f t="shared" si="65"/>
        <v>0</v>
      </c>
      <c r="AW98" s="311">
        <f t="shared" si="66"/>
        <v>0</v>
      </c>
      <c r="AX98" s="311">
        <f t="shared" si="67"/>
        <v>0</v>
      </c>
      <c r="AY98" s="318">
        <f t="shared" si="68"/>
        <v>3882.5416853499064</v>
      </c>
    </row>
    <row r="99" spans="1:51" ht="14.5">
      <c r="A99" s="44" t="s">
        <v>150</v>
      </c>
      <c r="B99" s="45" t="s">
        <v>150</v>
      </c>
      <c r="C99" s="50">
        <v>4084.6642563674304</v>
      </c>
      <c r="D99" s="65">
        <v>25</v>
      </c>
      <c r="E99" s="576" t="s">
        <v>545</v>
      </c>
      <c r="F99" s="99" t="s">
        <v>571</v>
      </c>
      <c r="G99" s="99" t="s">
        <v>147</v>
      </c>
      <c r="H99" s="99" t="s">
        <v>180</v>
      </c>
      <c r="I99" s="99" t="s">
        <v>1048</v>
      </c>
      <c r="J99" s="54">
        <v>45992</v>
      </c>
      <c r="K99" s="140">
        <v>0</v>
      </c>
      <c r="L99" s="264">
        <v>1802.5963317290409</v>
      </c>
      <c r="M99" s="265">
        <v>1802.5963317290409</v>
      </c>
      <c r="N99" s="265">
        <v>3605.1926634580818</v>
      </c>
      <c r="O99" s="265">
        <v>0</v>
      </c>
      <c r="P99" s="265">
        <v>0</v>
      </c>
      <c r="Q99" s="265">
        <v>0</v>
      </c>
      <c r="R99" s="265">
        <v>0</v>
      </c>
      <c r="S99" s="265">
        <v>0</v>
      </c>
      <c r="T99" s="266">
        <v>0</v>
      </c>
      <c r="U99" s="267">
        <f t="shared" si="54"/>
        <v>3605.1926634580818</v>
      </c>
      <c r="V99" s="327">
        <f>L99*Inflation!$F$19</f>
        <v>1841.1333562035677</v>
      </c>
      <c r="W99" s="328">
        <f>M99*Inflation!$F$19</f>
        <v>1841.1333562035677</v>
      </c>
      <c r="X99" s="328">
        <f>N99*Inflation!$F$19</f>
        <v>3682.2667124071354</v>
      </c>
      <c r="Y99" s="328">
        <f>O99*Inflation!$F$19*Inflation!$F$20</f>
        <v>0</v>
      </c>
      <c r="Z99" s="328">
        <f>P99*Inflation!$F$19*Inflation!$F$20</f>
        <v>0</v>
      </c>
      <c r="AA99" s="328">
        <f>Q99*Inflation!$F$19*Inflation!$F$20</f>
        <v>0</v>
      </c>
      <c r="AB99" s="328">
        <f>R99*Inflation!$F$19*Inflation!$F$20*Inflation!$F$21</f>
        <v>0</v>
      </c>
      <c r="AC99" s="328">
        <f>S99*Inflation!$F$19*Inflation!$F$20*Inflation!$F$21*Inflation!$F$22</f>
        <v>0</v>
      </c>
      <c r="AD99" s="328">
        <f>T99*Inflation!$F$19*Inflation!$F$20*Inflation!$F$21*Inflation!$F$22*Inflation!$F$23</f>
        <v>0</v>
      </c>
      <c r="AE99" s="325">
        <f t="shared" si="55"/>
        <v>3682.2667124071354</v>
      </c>
      <c r="AF99" s="297">
        <f>(V99/V$137)*SUM('G Summary CWIP'!$AV$64:$BA$64)</f>
        <v>10.492174290681641</v>
      </c>
      <c r="AG99" s="298">
        <f>W99/W$137*SUM('G Summary CWIP'!$BB$64:$BG$64)</f>
        <v>14.109349906234408</v>
      </c>
      <c r="AH99" s="298">
        <f t="shared" si="56"/>
        <v>24.601524196916049</v>
      </c>
      <c r="AI99" s="298">
        <f>Y99/Y$137*SUM('G Summary CWIP'!$BJ$64:$BO$64)</f>
        <v>0</v>
      </c>
      <c r="AJ99" s="298">
        <f>Z99/Z$137*SUM('G Summary CWIP'!$BP$64:$BU$64)</f>
        <v>0</v>
      </c>
      <c r="AK99" s="298">
        <f t="shared" si="57"/>
        <v>0</v>
      </c>
      <c r="AL99" s="298">
        <f>AB99/AB$137*'G Summary CWIP'!$CJ$64</f>
        <v>0</v>
      </c>
      <c r="AM99" s="298">
        <f>AC99/AC$137*'G Summary CWIP'!$CX$64</f>
        <v>0</v>
      </c>
      <c r="AN99" s="298">
        <f>AD99/AD$137*'G Summary CWIP'!$DL$64</f>
        <v>0</v>
      </c>
      <c r="AO99" s="299">
        <f t="shared" si="58"/>
        <v>24.601524196916049</v>
      </c>
      <c r="AP99" s="310">
        <f t="shared" si="59"/>
        <v>1851.6255304942492</v>
      </c>
      <c r="AQ99" s="311">
        <f t="shared" si="60"/>
        <v>1855.2427061098022</v>
      </c>
      <c r="AR99" s="311">
        <f t="shared" si="61"/>
        <v>3706.8682366040516</v>
      </c>
      <c r="AS99" s="311">
        <f t="shared" si="62"/>
        <v>0</v>
      </c>
      <c r="AT99" s="311">
        <f t="shared" si="63"/>
        <v>0</v>
      </c>
      <c r="AU99" s="311">
        <f t="shared" si="64"/>
        <v>0</v>
      </c>
      <c r="AV99" s="311">
        <f t="shared" si="65"/>
        <v>0</v>
      </c>
      <c r="AW99" s="311">
        <f t="shared" si="66"/>
        <v>0</v>
      </c>
      <c r="AX99" s="311">
        <f t="shared" si="67"/>
        <v>0</v>
      </c>
      <c r="AY99" s="318">
        <f t="shared" si="68"/>
        <v>3706.8682366040516</v>
      </c>
    </row>
    <row r="100" spans="1:51" ht="14.5">
      <c r="A100" s="44" t="s">
        <v>150</v>
      </c>
      <c r="B100" s="45" t="s">
        <v>150</v>
      </c>
      <c r="C100" s="50">
        <v>3096.02833760573</v>
      </c>
      <c r="D100" s="65">
        <v>25</v>
      </c>
      <c r="E100" s="99" t="s">
        <v>536</v>
      </c>
      <c r="F100" s="99" t="s">
        <v>559</v>
      </c>
      <c r="G100" s="99" t="s">
        <v>147</v>
      </c>
      <c r="H100" s="99" t="s">
        <v>180</v>
      </c>
      <c r="I100" s="99" t="s">
        <v>1048</v>
      </c>
      <c r="J100" s="54">
        <v>45992</v>
      </c>
      <c r="K100" s="140">
        <v>0</v>
      </c>
      <c r="L100" s="264">
        <v>1548.014168802865</v>
      </c>
      <c r="M100" s="265">
        <v>1548.014168802865</v>
      </c>
      <c r="N100" s="265">
        <v>3096.02833760573</v>
      </c>
      <c r="O100" s="265">
        <v>0</v>
      </c>
      <c r="P100" s="265">
        <v>0</v>
      </c>
      <c r="Q100" s="265">
        <v>0</v>
      </c>
      <c r="R100" s="265">
        <v>0</v>
      </c>
      <c r="S100" s="265">
        <v>0</v>
      </c>
      <c r="T100" s="266">
        <v>0</v>
      </c>
      <c r="U100" s="267">
        <f t="shared" si="54"/>
        <v>3096.02833760573</v>
      </c>
      <c r="V100" s="327">
        <f>L100*Inflation!$F$19</f>
        <v>1581.1085776064426</v>
      </c>
      <c r="W100" s="328">
        <f>M100*Inflation!$F$19</f>
        <v>1581.1085776064426</v>
      </c>
      <c r="X100" s="328">
        <f>N100*Inflation!$F$19</f>
        <v>3162.2171552128852</v>
      </c>
      <c r="Y100" s="328">
        <f>O100*Inflation!$F$19*Inflation!$F$20</f>
        <v>0</v>
      </c>
      <c r="Z100" s="328">
        <f>P100*Inflation!$F$19*Inflation!$F$20</f>
        <v>0</v>
      </c>
      <c r="AA100" s="328">
        <f>Q100*Inflation!$F$19*Inflation!$F$20</f>
        <v>0</v>
      </c>
      <c r="AB100" s="328">
        <f>R100*Inflation!$F$19*Inflation!$F$20*Inflation!$F$21</f>
        <v>0</v>
      </c>
      <c r="AC100" s="328">
        <f>S100*Inflation!$F$19*Inflation!$F$20*Inflation!$F$21*Inflation!$F$22</f>
        <v>0</v>
      </c>
      <c r="AD100" s="328">
        <f>T100*Inflation!$F$19*Inflation!$F$20*Inflation!$F$21*Inflation!$F$22*Inflation!$F$23</f>
        <v>0</v>
      </c>
      <c r="AE100" s="325">
        <f t="shared" si="55"/>
        <v>3162.2171552128852</v>
      </c>
      <c r="AF100" s="297">
        <f>(V100/V$137)*SUM('G Summary CWIP'!$AV$64:$BA$64)</f>
        <v>9.0103558836964108</v>
      </c>
      <c r="AG100" s="298">
        <f>W100/W$137*SUM('G Summary CWIP'!$BB$64:$BG$64)</f>
        <v>12.11667481121412</v>
      </c>
      <c r="AH100" s="298">
        <f t="shared" si="56"/>
        <v>21.12703069491053</v>
      </c>
      <c r="AI100" s="298">
        <f>Y100/Y$137*SUM('G Summary CWIP'!$BJ$64:$BO$64)</f>
        <v>0</v>
      </c>
      <c r="AJ100" s="298">
        <f>Z100/Z$137*SUM('G Summary CWIP'!$BP$64:$BU$64)</f>
        <v>0</v>
      </c>
      <c r="AK100" s="298">
        <f t="shared" si="57"/>
        <v>0</v>
      </c>
      <c r="AL100" s="298">
        <f>AB100/AB$137*'G Summary CWIP'!$CJ$64</f>
        <v>0</v>
      </c>
      <c r="AM100" s="298">
        <f>AC100/AC$137*'G Summary CWIP'!$CX$64</f>
        <v>0</v>
      </c>
      <c r="AN100" s="298">
        <f>AD100/AD$137*'G Summary CWIP'!$DL$64</f>
        <v>0</v>
      </c>
      <c r="AO100" s="299">
        <f t="shared" si="58"/>
        <v>21.12703069491053</v>
      </c>
      <c r="AP100" s="310">
        <f t="shared" si="59"/>
        <v>1590.1189334901389</v>
      </c>
      <c r="AQ100" s="311">
        <f t="shared" si="60"/>
        <v>1593.2252524176567</v>
      </c>
      <c r="AR100" s="311">
        <f t="shared" si="61"/>
        <v>3183.3441859077957</v>
      </c>
      <c r="AS100" s="311">
        <f t="shared" si="62"/>
        <v>0</v>
      </c>
      <c r="AT100" s="311">
        <f t="shared" si="63"/>
        <v>0</v>
      </c>
      <c r="AU100" s="311">
        <f t="shared" si="64"/>
        <v>0</v>
      </c>
      <c r="AV100" s="311">
        <f t="shared" si="65"/>
        <v>0</v>
      </c>
      <c r="AW100" s="311">
        <f t="shared" si="66"/>
        <v>0</v>
      </c>
      <c r="AX100" s="311">
        <f t="shared" si="67"/>
        <v>0</v>
      </c>
      <c r="AY100" s="318">
        <f t="shared" si="68"/>
        <v>3183.3441859077957</v>
      </c>
    </row>
    <row r="101" spans="1:51" ht="14.5">
      <c r="A101" s="44" t="s">
        <v>150</v>
      </c>
      <c r="B101" s="45" t="s">
        <v>150</v>
      </c>
      <c r="C101" s="50">
        <v>3269.9660407823262</v>
      </c>
      <c r="D101" s="65">
        <v>25</v>
      </c>
      <c r="E101" s="99" t="s">
        <v>536</v>
      </c>
      <c r="F101" s="99" t="s">
        <v>560</v>
      </c>
      <c r="G101" s="99" t="s">
        <v>147</v>
      </c>
      <c r="H101" s="99" t="s">
        <v>180</v>
      </c>
      <c r="I101" s="99" t="s">
        <v>1048</v>
      </c>
      <c r="J101" s="54">
        <v>45992</v>
      </c>
      <c r="K101" s="140">
        <v>0</v>
      </c>
      <c r="L101" s="264">
        <v>1634.9830203911631</v>
      </c>
      <c r="M101" s="265">
        <v>1634.9830203911631</v>
      </c>
      <c r="N101" s="265">
        <v>3269.9660407823262</v>
      </c>
      <c r="O101" s="265">
        <v>0</v>
      </c>
      <c r="P101" s="265">
        <v>0</v>
      </c>
      <c r="Q101" s="265">
        <v>0</v>
      </c>
      <c r="R101" s="265">
        <v>0</v>
      </c>
      <c r="S101" s="265">
        <v>0</v>
      </c>
      <c r="T101" s="266">
        <v>0</v>
      </c>
      <c r="U101" s="267">
        <f t="shared" ref="U101:U132" si="69">SUM(T101,S101,R101,Q101,N101)</f>
        <v>3269.9660407823262</v>
      </c>
      <c r="V101" s="327">
        <f>L101*Inflation!$F$19</f>
        <v>1669.9367033445806</v>
      </c>
      <c r="W101" s="328">
        <f>M101*Inflation!$F$19</f>
        <v>1669.9367033445806</v>
      </c>
      <c r="X101" s="328">
        <f>N101*Inflation!$F$19</f>
        <v>3339.8734066891611</v>
      </c>
      <c r="Y101" s="328">
        <f>O101*Inflation!$F$19*Inflation!$F$20</f>
        <v>0</v>
      </c>
      <c r="Z101" s="328">
        <f>P101*Inflation!$F$19*Inflation!$F$20</f>
        <v>0</v>
      </c>
      <c r="AA101" s="328">
        <f>Q101*Inflation!$F$19*Inflation!$F$20</f>
        <v>0</v>
      </c>
      <c r="AB101" s="328">
        <f>R101*Inflation!$F$19*Inflation!$F$20*Inflation!$F$21</f>
        <v>0</v>
      </c>
      <c r="AC101" s="328">
        <f>S101*Inflation!$F$19*Inflation!$F$20*Inflation!$F$21*Inflation!$F$22</f>
        <v>0</v>
      </c>
      <c r="AD101" s="328">
        <f>T101*Inflation!$F$19*Inflation!$F$20*Inflation!$F$21*Inflation!$F$22*Inflation!$F$23</f>
        <v>0</v>
      </c>
      <c r="AE101" s="325">
        <f t="shared" ref="AE101:AE132" si="70">SUM(AD101,AC101,AB101,AA101,X101)</f>
        <v>3339.8734066891611</v>
      </c>
      <c r="AF101" s="297">
        <f>(V101/V$137)*SUM('G Summary CWIP'!$AV$64:$BA$64)</f>
        <v>9.5165659167821826</v>
      </c>
      <c r="AG101" s="298">
        <f>W101/W$137*SUM('G Summary CWIP'!$BB$64:$BG$64)</f>
        <v>12.797400682227995</v>
      </c>
      <c r="AH101" s="298">
        <f t="shared" ref="AH101:AH132" si="71">AF101+AG101</f>
        <v>22.313966599010179</v>
      </c>
      <c r="AI101" s="298">
        <f>Y101/Y$137*SUM('G Summary CWIP'!$BJ$64:$BO$64)</f>
        <v>0</v>
      </c>
      <c r="AJ101" s="298">
        <f>Z101/Z$137*SUM('G Summary CWIP'!$BP$64:$BU$64)</f>
        <v>0</v>
      </c>
      <c r="AK101" s="298">
        <f t="shared" ref="AK101:AK132" si="72">AJ101+AI101</f>
        <v>0</v>
      </c>
      <c r="AL101" s="298">
        <f>AB101/AB$137*'G Summary CWIP'!$CJ$64</f>
        <v>0</v>
      </c>
      <c r="AM101" s="298">
        <f>AC101/AC$137*'G Summary CWIP'!$CX$64</f>
        <v>0</v>
      </c>
      <c r="AN101" s="298">
        <f>AD101/AD$137*'G Summary CWIP'!$DL$64</f>
        <v>0</v>
      </c>
      <c r="AO101" s="299">
        <f t="shared" si="58"/>
        <v>22.313966599010179</v>
      </c>
      <c r="AP101" s="310">
        <f t="shared" si="59"/>
        <v>1679.4532692613627</v>
      </c>
      <c r="AQ101" s="311">
        <f t="shared" si="60"/>
        <v>1682.7341040268086</v>
      </c>
      <c r="AR101" s="311">
        <f t="shared" si="61"/>
        <v>3362.1873732881713</v>
      </c>
      <c r="AS101" s="311">
        <f t="shared" si="62"/>
        <v>0</v>
      </c>
      <c r="AT101" s="311">
        <f t="shared" si="63"/>
        <v>0</v>
      </c>
      <c r="AU101" s="311">
        <f t="shared" si="64"/>
        <v>0</v>
      </c>
      <c r="AV101" s="311">
        <f t="shared" si="65"/>
        <v>0</v>
      </c>
      <c r="AW101" s="311">
        <f t="shared" si="66"/>
        <v>0</v>
      </c>
      <c r="AX101" s="311">
        <f t="shared" si="67"/>
        <v>0</v>
      </c>
      <c r="AY101" s="318">
        <f t="shared" si="68"/>
        <v>3362.1873732881713</v>
      </c>
    </row>
    <row r="102" spans="1:51" ht="14.5">
      <c r="A102" s="44" t="s">
        <v>150</v>
      </c>
      <c r="B102" s="45" t="s">
        <v>150</v>
      </c>
      <c r="C102" s="50">
        <v>1308.9411806323083</v>
      </c>
      <c r="D102" s="65">
        <v>25</v>
      </c>
      <c r="E102" s="99" t="s">
        <v>536</v>
      </c>
      <c r="F102" s="99" t="s">
        <v>561</v>
      </c>
      <c r="G102" s="99" t="s">
        <v>147</v>
      </c>
      <c r="H102" s="99" t="s">
        <v>180</v>
      </c>
      <c r="I102" s="99" t="s">
        <v>1048</v>
      </c>
      <c r="J102" s="54">
        <v>45992</v>
      </c>
      <c r="K102" s="140">
        <v>0</v>
      </c>
      <c r="L102" s="264">
        <v>654.47059031615413</v>
      </c>
      <c r="M102" s="265">
        <v>654.47059031615413</v>
      </c>
      <c r="N102" s="265">
        <v>1308.9411806323083</v>
      </c>
      <c r="O102" s="265">
        <v>0</v>
      </c>
      <c r="P102" s="265">
        <v>0</v>
      </c>
      <c r="Q102" s="265">
        <v>0</v>
      </c>
      <c r="R102" s="265">
        <v>0</v>
      </c>
      <c r="S102" s="265">
        <v>0</v>
      </c>
      <c r="T102" s="266">
        <v>0</v>
      </c>
      <c r="U102" s="267">
        <f t="shared" si="69"/>
        <v>1308.9411806323083</v>
      </c>
      <c r="V102" s="327">
        <f>L102*Inflation!$F$19</f>
        <v>668.46226926996599</v>
      </c>
      <c r="W102" s="328">
        <f>M102*Inflation!$F$19</f>
        <v>668.46226926996599</v>
      </c>
      <c r="X102" s="328">
        <f>N102*Inflation!$F$19</f>
        <v>1336.924538539932</v>
      </c>
      <c r="Y102" s="328">
        <f>O102*Inflation!$F$19*Inflation!$F$20</f>
        <v>0</v>
      </c>
      <c r="Z102" s="328">
        <f>P102*Inflation!$F$19*Inflation!$F$20</f>
        <v>0</v>
      </c>
      <c r="AA102" s="328">
        <f>Q102*Inflation!$F$19*Inflation!$F$20</f>
        <v>0</v>
      </c>
      <c r="AB102" s="328">
        <f>R102*Inflation!$F$19*Inflation!$F$20*Inflation!$F$21</f>
        <v>0</v>
      </c>
      <c r="AC102" s="328">
        <f>S102*Inflation!$F$19*Inflation!$F$20*Inflation!$F$21*Inflation!$F$22</f>
        <v>0</v>
      </c>
      <c r="AD102" s="328">
        <f>T102*Inflation!$F$19*Inflation!$F$20*Inflation!$F$21*Inflation!$F$22*Inflation!$F$23</f>
        <v>0</v>
      </c>
      <c r="AE102" s="325">
        <f t="shared" si="70"/>
        <v>1336.924538539932</v>
      </c>
      <c r="AF102" s="297">
        <f>(V102/V$137)*SUM('G Summary CWIP'!$AV$64:$BA$64)</f>
        <v>3.8094050125663865</v>
      </c>
      <c r="AG102" s="298">
        <f>W102/W$137*SUM('G Summary CWIP'!$BB$64:$BG$64)</f>
        <v>5.1226968565131017</v>
      </c>
      <c r="AH102" s="298">
        <f t="shared" si="71"/>
        <v>8.9321018690794887</v>
      </c>
      <c r="AI102" s="298">
        <f>Y102/Y$137*SUM('G Summary CWIP'!$BJ$64:$BO$64)</f>
        <v>0</v>
      </c>
      <c r="AJ102" s="298">
        <f>Z102/Z$137*SUM('G Summary CWIP'!$BP$64:$BU$64)</f>
        <v>0</v>
      </c>
      <c r="AK102" s="298">
        <f t="shared" si="72"/>
        <v>0</v>
      </c>
      <c r="AL102" s="298">
        <f>AB102/AB$137*'G Summary CWIP'!$CJ$64</f>
        <v>0</v>
      </c>
      <c r="AM102" s="298">
        <f>AC102/AC$137*'G Summary CWIP'!$CX$64</f>
        <v>0</v>
      </c>
      <c r="AN102" s="298">
        <f>AD102/AD$137*'G Summary CWIP'!$DL$64</f>
        <v>0</v>
      </c>
      <c r="AO102" s="299">
        <f t="shared" si="58"/>
        <v>8.9321018690794887</v>
      </c>
      <c r="AP102" s="310">
        <f t="shared" si="59"/>
        <v>672.27167428253233</v>
      </c>
      <c r="AQ102" s="311">
        <f t="shared" si="60"/>
        <v>673.58496612647912</v>
      </c>
      <c r="AR102" s="311">
        <f t="shared" si="61"/>
        <v>1345.8566404090116</v>
      </c>
      <c r="AS102" s="311">
        <f t="shared" si="62"/>
        <v>0</v>
      </c>
      <c r="AT102" s="311">
        <f t="shared" si="63"/>
        <v>0</v>
      </c>
      <c r="AU102" s="311">
        <f t="shared" si="64"/>
        <v>0</v>
      </c>
      <c r="AV102" s="311">
        <f t="shared" si="65"/>
        <v>0</v>
      </c>
      <c r="AW102" s="311">
        <f t="shared" si="66"/>
        <v>0</v>
      </c>
      <c r="AX102" s="311">
        <f t="shared" si="67"/>
        <v>0</v>
      </c>
      <c r="AY102" s="318">
        <f t="shared" si="68"/>
        <v>1345.8566404090116</v>
      </c>
    </row>
    <row r="103" spans="1:51" ht="14.5">
      <c r="A103" s="44" t="s">
        <v>150</v>
      </c>
      <c r="B103" s="45" t="s">
        <v>150</v>
      </c>
      <c r="C103" s="50">
        <v>2424.0246230610664</v>
      </c>
      <c r="D103" s="65">
        <v>25</v>
      </c>
      <c r="E103" s="99" t="s">
        <v>1054</v>
      </c>
      <c r="F103" s="99" t="s">
        <v>562</v>
      </c>
      <c r="G103" s="99" t="s">
        <v>147</v>
      </c>
      <c r="H103" s="99" t="s">
        <v>180</v>
      </c>
      <c r="I103" s="99" t="s">
        <v>1048</v>
      </c>
      <c r="J103" s="54">
        <v>46174</v>
      </c>
      <c r="K103" s="140">
        <v>0</v>
      </c>
      <c r="L103" s="264">
        <v>0</v>
      </c>
      <c r="M103" s="265">
        <v>0</v>
      </c>
      <c r="N103" s="265">
        <v>0</v>
      </c>
      <c r="O103" s="265">
        <f>Q103</f>
        <v>2424.0246230610664</v>
      </c>
      <c r="P103" s="265"/>
      <c r="Q103" s="265">
        <v>2424.0246230610664</v>
      </c>
      <c r="R103" s="265">
        <v>0</v>
      </c>
      <c r="S103" s="265">
        <v>0</v>
      </c>
      <c r="T103" s="266">
        <v>0</v>
      </c>
      <c r="U103" s="267">
        <f t="shared" si="69"/>
        <v>2424.0246230610664</v>
      </c>
      <c r="V103" s="327">
        <f>L103*Inflation!$F$19</f>
        <v>0</v>
      </c>
      <c r="W103" s="328">
        <f>M103*Inflation!$F$19</f>
        <v>0</v>
      </c>
      <c r="X103" s="328">
        <f>N103*Inflation!$F$19</f>
        <v>0</v>
      </c>
      <c r="Y103" s="328">
        <f>O103*Inflation!$F$19*Inflation!$F$20</f>
        <v>2527.8435877362654</v>
      </c>
      <c r="Z103" s="328">
        <f>P103*Inflation!$F$19*Inflation!$F$20</f>
        <v>0</v>
      </c>
      <c r="AA103" s="328">
        <f>Q103*Inflation!$F$19*Inflation!$F$20</f>
        <v>2527.8435877362654</v>
      </c>
      <c r="AB103" s="328">
        <f>R103*Inflation!$F$19*Inflation!$F$20*Inflation!$F$21</f>
        <v>0</v>
      </c>
      <c r="AC103" s="328">
        <f>S103*Inflation!$F$19*Inflation!$F$20*Inflation!$F$21*Inflation!$F$22</f>
        <v>0</v>
      </c>
      <c r="AD103" s="328">
        <f>T103*Inflation!$F$19*Inflation!$F$20*Inflation!$F$21*Inflation!$F$22*Inflation!$F$23</f>
        <v>0</v>
      </c>
      <c r="AE103" s="325">
        <f t="shared" si="70"/>
        <v>2527.8435877362654</v>
      </c>
      <c r="AF103" s="297">
        <f>(V103/V$137)*SUM('G Summary CWIP'!$AV$64:$BA$64)</f>
        <v>0</v>
      </c>
      <c r="AG103" s="298">
        <f>W103/W$137*SUM('G Summary CWIP'!$BB$64:$BG$64)</f>
        <v>0</v>
      </c>
      <c r="AH103" s="298">
        <f t="shared" si="71"/>
        <v>0</v>
      </c>
      <c r="AI103" s="298">
        <f>Y103/Y$137*SUM('G Summary CWIP'!$BJ$64:$BO$64)</f>
        <v>20.780971348323625</v>
      </c>
      <c r="AJ103" s="298">
        <f>Z103/Z$137*SUM('G Summary CWIP'!$BP$64:$BU$64)</f>
        <v>0</v>
      </c>
      <c r="AK103" s="298">
        <f t="shared" si="72"/>
        <v>20.780971348323625</v>
      </c>
      <c r="AL103" s="298">
        <f>AB103/AB$137*'G Summary CWIP'!$CJ$64</f>
        <v>0</v>
      </c>
      <c r="AM103" s="298">
        <f>AC103/AC$137*'G Summary CWIP'!$CX$64</f>
        <v>0</v>
      </c>
      <c r="AN103" s="298">
        <f>AD103/AD$137*'G Summary CWIP'!$DL$64</f>
        <v>0</v>
      </c>
      <c r="AO103" s="299">
        <f t="shared" si="58"/>
        <v>20.780971348323625</v>
      </c>
      <c r="AP103" s="310">
        <f t="shared" si="59"/>
        <v>0</v>
      </c>
      <c r="AQ103" s="311">
        <f t="shared" si="60"/>
        <v>0</v>
      </c>
      <c r="AR103" s="311">
        <f t="shared" si="61"/>
        <v>0</v>
      </c>
      <c r="AS103" s="311">
        <f t="shared" si="62"/>
        <v>2548.6245590845888</v>
      </c>
      <c r="AT103" s="311">
        <f t="shared" si="63"/>
        <v>0</v>
      </c>
      <c r="AU103" s="311">
        <f t="shared" si="64"/>
        <v>2548.6245590845888</v>
      </c>
      <c r="AV103" s="311">
        <f t="shared" si="65"/>
        <v>0</v>
      </c>
      <c r="AW103" s="311">
        <f t="shared" si="66"/>
        <v>0</v>
      </c>
      <c r="AX103" s="311">
        <f t="shared" si="67"/>
        <v>0</v>
      </c>
      <c r="AY103" s="318">
        <f t="shared" si="68"/>
        <v>2548.6245590845888</v>
      </c>
    </row>
    <row r="104" spans="1:51" ht="14.5">
      <c r="A104" s="44" t="s">
        <v>150</v>
      </c>
      <c r="B104" s="45" t="s">
        <v>150</v>
      </c>
      <c r="C104" s="50">
        <v>1790.833975124599</v>
      </c>
      <c r="D104" s="65">
        <v>25</v>
      </c>
      <c r="E104" s="99" t="s">
        <v>536</v>
      </c>
      <c r="F104" s="99" t="s">
        <v>563</v>
      </c>
      <c r="G104" s="99" t="s">
        <v>147</v>
      </c>
      <c r="H104" s="99" t="s">
        <v>180</v>
      </c>
      <c r="I104" s="99" t="s">
        <v>1048</v>
      </c>
      <c r="J104" s="54">
        <v>46174</v>
      </c>
      <c r="K104" s="140">
        <v>0</v>
      </c>
      <c r="L104" s="264">
        <v>0</v>
      </c>
      <c r="M104" s="265">
        <v>0</v>
      </c>
      <c r="N104" s="265">
        <v>0</v>
      </c>
      <c r="O104" s="265">
        <f>Q104</f>
        <v>1790.833975124599</v>
      </c>
      <c r="P104" s="265"/>
      <c r="Q104" s="265">
        <v>1790.833975124599</v>
      </c>
      <c r="R104" s="265">
        <v>0</v>
      </c>
      <c r="S104" s="265">
        <v>0</v>
      </c>
      <c r="T104" s="266">
        <v>0</v>
      </c>
      <c r="U104" s="267">
        <f t="shared" si="69"/>
        <v>1790.833975124599</v>
      </c>
      <c r="V104" s="327">
        <f>L104*Inflation!$F$19</f>
        <v>0</v>
      </c>
      <c r="W104" s="328">
        <f>M104*Inflation!$F$19</f>
        <v>0</v>
      </c>
      <c r="X104" s="328">
        <f>N104*Inflation!$F$19</f>
        <v>0</v>
      </c>
      <c r="Y104" s="328">
        <f>O104*Inflation!$F$19*Inflation!$F$20</f>
        <v>1867.5339093718935</v>
      </c>
      <c r="Z104" s="328">
        <f>P104*Inflation!$F$19*Inflation!$F$20</f>
        <v>0</v>
      </c>
      <c r="AA104" s="328">
        <f>Q104*Inflation!$F$19*Inflation!$F$20</f>
        <v>1867.5339093718935</v>
      </c>
      <c r="AB104" s="328">
        <f>R104*Inflation!$F$19*Inflation!$F$20*Inflation!$F$21</f>
        <v>0</v>
      </c>
      <c r="AC104" s="328">
        <f>S104*Inflation!$F$19*Inflation!$F$20*Inflation!$F$21*Inflation!$F$22</f>
        <v>0</v>
      </c>
      <c r="AD104" s="328">
        <f>T104*Inflation!$F$19*Inflation!$F$20*Inflation!$F$21*Inflation!$F$22*Inflation!$F$23</f>
        <v>0</v>
      </c>
      <c r="AE104" s="325">
        <f t="shared" si="70"/>
        <v>1867.5339093718935</v>
      </c>
      <c r="AF104" s="297">
        <f>(V104/V$137)*SUM('G Summary CWIP'!$AV$64:$BA$64)</f>
        <v>0</v>
      </c>
      <c r="AG104" s="298">
        <f>W104/W$137*SUM('G Summary CWIP'!$BB$64:$BG$64)</f>
        <v>0</v>
      </c>
      <c r="AH104" s="298">
        <f t="shared" si="71"/>
        <v>0</v>
      </c>
      <c r="AI104" s="298">
        <f>Y104/Y$137*SUM('G Summary CWIP'!$BJ$64:$BO$64)</f>
        <v>15.352678010206526</v>
      </c>
      <c r="AJ104" s="298">
        <f>Z104/Z$137*SUM('G Summary CWIP'!$BP$64:$BU$64)</f>
        <v>0</v>
      </c>
      <c r="AK104" s="298">
        <f t="shared" si="72"/>
        <v>15.352678010206526</v>
      </c>
      <c r="AL104" s="298">
        <f>AB104/AB$137*'G Summary CWIP'!$CJ$64</f>
        <v>0</v>
      </c>
      <c r="AM104" s="298">
        <f>AC104/AC$137*'G Summary CWIP'!$CX$64</f>
        <v>0</v>
      </c>
      <c r="AN104" s="298">
        <f>AD104/AD$137*'G Summary CWIP'!$DL$64</f>
        <v>0</v>
      </c>
      <c r="AO104" s="299">
        <f t="shared" si="58"/>
        <v>15.352678010206526</v>
      </c>
      <c r="AP104" s="310">
        <f t="shared" si="59"/>
        <v>0</v>
      </c>
      <c r="AQ104" s="311">
        <f t="shared" si="60"/>
        <v>0</v>
      </c>
      <c r="AR104" s="311">
        <f t="shared" si="61"/>
        <v>0</v>
      </c>
      <c r="AS104" s="311">
        <f t="shared" si="62"/>
        <v>1882.8865873821001</v>
      </c>
      <c r="AT104" s="311">
        <f t="shared" si="63"/>
        <v>0</v>
      </c>
      <c r="AU104" s="311">
        <f t="shared" si="64"/>
        <v>1882.8865873821001</v>
      </c>
      <c r="AV104" s="311">
        <f t="shared" si="65"/>
        <v>0</v>
      </c>
      <c r="AW104" s="311">
        <f t="shared" si="66"/>
        <v>0</v>
      </c>
      <c r="AX104" s="311">
        <f t="shared" si="67"/>
        <v>0</v>
      </c>
      <c r="AY104" s="318">
        <f t="shared" si="68"/>
        <v>1882.8865873821001</v>
      </c>
    </row>
    <row r="105" spans="1:51" ht="14.5">
      <c r="A105" s="44" t="s">
        <v>150</v>
      </c>
      <c r="B105" s="45" t="s">
        <v>150</v>
      </c>
      <c r="C105" s="50">
        <v>2949</v>
      </c>
      <c r="D105" s="65">
        <v>25</v>
      </c>
      <c r="E105" s="99" t="s">
        <v>536</v>
      </c>
      <c r="F105" s="99" t="s">
        <v>558</v>
      </c>
      <c r="G105" s="99" t="s">
        <v>147</v>
      </c>
      <c r="H105" s="99" t="s">
        <v>180</v>
      </c>
      <c r="I105" s="99" t="s">
        <v>1048</v>
      </c>
      <c r="J105" s="54">
        <v>46357</v>
      </c>
      <c r="K105" s="140">
        <v>0</v>
      </c>
      <c r="L105" s="264">
        <v>0</v>
      </c>
      <c r="M105" s="265">
        <v>0</v>
      </c>
      <c r="N105" s="265">
        <v>0</v>
      </c>
      <c r="O105" s="265">
        <v>2042.3321281837152</v>
      </c>
      <c r="P105" s="265">
        <v>2042.3321281837152</v>
      </c>
      <c r="Q105" s="265">
        <v>4084.6642563674304</v>
      </c>
      <c r="R105" s="265">
        <v>0</v>
      </c>
      <c r="S105" s="265">
        <v>0</v>
      </c>
      <c r="T105" s="266">
        <v>0</v>
      </c>
      <c r="U105" s="267">
        <f t="shared" si="69"/>
        <v>4084.6642563674304</v>
      </c>
      <c r="V105" s="327">
        <f>L105*Inflation!$F$19</f>
        <v>0</v>
      </c>
      <c r="W105" s="328">
        <f>M105*Inflation!$F$19</f>
        <v>0</v>
      </c>
      <c r="X105" s="328">
        <f>N105*Inflation!$F$19</f>
        <v>0</v>
      </c>
      <c r="Y105" s="328">
        <f>O105*Inflation!$F$19*Inflation!$F$20</f>
        <v>2129.8035197915997</v>
      </c>
      <c r="Z105" s="328">
        <f>P105*Inflation!$F$19*Inflation!$F$20</f>
        <v>2129.8035197915997</v>
      </c>
      <c r="AA105" s="328">
        <f>Q105*Inflation!$F$19*Inflation!$F$20</f>
        <v>4259.6070395831994</v>
      </c>
      <c r="AB105" s="328">
        <f>R105*Inflation!$F$19*Inflation!$F$20*Inflation!$F$21</f>
        <v>0</v>
      </c>
      <c r="AC105" s="328">
        <f>S105*Inflation!$F$19*Inflation!$F$20*Inflation!$F$21*Inflation!$F$22</f>
        <v>0</v>
      </c>
      <c r="AD105" s="328">
        <f>T105*Inflation!$F$19*Inflation!$F$20*Inflation!$F$21*Inflation!$F$22*Inflation!$F$23</f>
        <v>0</v>
      </c>
      <c r="AE105" s="325">
        <f t="shared" si="70"/>
        <v>4259.6070395831994</v>
      </c>
      <c r="AF105" s="297">
        <f>(V105/V$137)*SUM('G Summary CWIP'!$AV$64:$BA$64)</f>
        <v>0</v>
      </c>
      <c r="AG105" s="298">
        <f>W105/W$137*SUM('G Summary CWIP'!$BB$64:$BG$64)</f>
        <v>0</v>
      </c>
      <c r="AH105" s="298">
        <f t="shared" si="71"/>
        <v>0</v>
      </c>
      <c r="AI105" s="298">
        <f>Y105/Y$137*SUM('G Summary CWIP'!$BJ$64:$BO$64)</f>
        <v>17.508751782377175</v>
      </c>
      <c r="AJ105" s="298">
        <f>Z105/Z$137*SUM('G Summary CWIP'!$BP$64:$BU$64)</f>
        <v>28.734978809522268</v>
      </c>
      <c r="AK105" s="298">
        <f t="shared" si="72"/>
        <v>46.243730591899443</v>
      </c>
      <c r="AL105" s="298">
        <f>AB105/AB$137*'G Summary CWIP'!$CJ$64</f>
        <v>0</v>
      </c>
      <c r="AM105" s="298">
        <f>AC105/AC$137*'G Summary CWIP'!$CX$64</f>
        <v>0</v>
      </c>
      <c r="AN105" s="298">
        <f>AD105/AD$137*'G Summary CWIP'!$DL$64</f>
        <v>0</v>
      </c>
      <c r="AO105" s="299">
        <f t="shared" si="58"/>
        <v>46.243730591899443</v>
      </c>
      <c r="AP105" s="310">
        <f t="shared" si="59"/>
        <v>0</v>
      </c>
      <c r="AQ105" s="311">
        <f t="shared" si="60"/>
        <v>0</v>
      </c>
      <c r="AR105" s="311">
        <f t="shared" si="61"/>
        <v>0</v>
      </c>
      <c r="AS105" s="311">
        <f t="shared" si="62"/>
        <v>2147.3122715739769</v>
      </c>
      <c r="AT105" s="311">
        <f t="shared" si="63"/>
        <v>2158.5384986011218</v>
      </c>
      <c r="AU105" s="311">
        <f t="shared" si="64"/>
        <v>4305.8507701750987</v>
      </c>
      <c r="AV105" s="311">
        <f t="shared" si="65"/>
        <v>0</v>
      </c>
      <c r="AW105" s="311">
        <f t="shared" si="66"/>
        <v>0</v>
      </c>
      <c r="AX105" s="311">
        <f t="shared" si="67"/>
        <v>0</v>
      </c>
      <c r="AY105" s="318">
        <f t="shared" si="68"/>
        <v>4305.8507701750987</v>
      </c>
    </row>
    <row r="106" spans="1:51" ht="14.5">
      <c r="A106" s="44" t="s">
        <v>150</v>
      </c>
      <c r="B106" s="45" t="s">
        <v>150</v>
      </c>
      <c r="C106" s="50">
        <v>2446.6296255721727</v>
      </c>
      <c r="D106" s="65">
        <v>25</v>
      </c>
      <c r="E106" s="99" t="s">
        <v>536</v>
      </c>
      <c r="F106" s="99" t="s">
        <v>565</v>
      </c>
      <c r="G106" s="99" t="s">
        <v>147</v>
      </c>
      <c r="H106" s="99" t="s">
        <v>180</v>
      </c>
      <c r="I106" s="99" t="s">
        <v>1048</v>
      </c>
      <c r="J106" s="54">
        <v>46357</v>
      </c>
      <c r="K106" s="140">
        <v>0</v>
      </c>
      <c r="L106" s="264">
        <v>0</v>
      </c>
      <c r="M106" s="265">
        <v>0</v>
      </c>
      <c r="N106" s="265">
        <v>0</v>
      </c>
      <c r="O106" s="265">
        <v>1223.3148127860863</v>
      </c>
      <c r="P106" s="265">
        <v>1223.3148127860863</v>
      </c>
      <c r="Q106" s="265">
        <v>2446.6296255721727</v>
      </c>
      <c r="R106" s="265">
        <v>0</v>
      </c>
      <c r="S106" s="265">
        <v>0</v>
      </c>
      <c r="T106" s="266">
        <v>0</v>
      </c>
      <c r="U106" s="267">
        <f t="shared" si="69"/>
        <v>2446.6296255721727</v>
      </c>
      <c r="V106" s="327">
        <f>L106*Inflation!$F$19</f>
        <v>0</v>
      </c>
      <c r="W106" s="328">
        <f>M106*Inflation!$F$19</f>
        <v>0</v>
      </c>
      <c r="X106" s="328">
        <f>N106*Inflation!$F$19</f>
        <v>0</v>
      </c>
      <c r="Y106" s="328">
        <f>O106*Inflation!$F$19*Inflation!$F$20</f>
        <v>1275.7083718807571</v>
      </c>
      <c r="Z106" s="328">
        <f>P106*Inflation!$F$19*Inflation!$F$20</f>
        <v>1275.7083718807571</v>
      </c>
      <c r="AA106" s="328">
        <f>Q106*Inflation!$F$19*Inflation!$F$20</f>
        <v>2551.4167437615142</v>
      </c>
      <c r="AB106" s="328">
        <f>R106*Inflation!$F$19*Inflation!$F$20*Inflation!$F$21</f>
        <v>0</v>
      </c>
      <c r="AC106" s="328">
        <f>S106*Inflation!$F$19*Inflation!$F$20*Inflation!$F$21*Inflation!$F$22</f>
        <v>0</v>
      </c>
      <c r="AD106" s="328">
        <f>T106*Inflation!$F$19*Inflation!$F$20*Inflation!$F$21*Inflation!$F$22*Inflation!$F$23</f>
        <v>0</v>
      </c>
      <c r="AE106" s="325">
        <f t="shared" si="70"/>
        <v>2551.4167437615142</v>
      </c>
      <c r="AF106" s="297">
        <f>(V106/V$137)*SUM('G Summary CWIP'!$AV$64:$BA$64)</f>
        <v>0</v>
      </c>
      <c r="AG106" s="298">
        <f>W106/W$137*SUM('G Summary CWIP'!$BB$64:$BG$64)</f>
        <v>0</v>
      </c>
      <c r="AH106" s="298">
        <f t="shared" si="71"/>
        <v>0</v>
      </c>
      <c r="AI106" s="298">
        <f>Y106/Y$137*SUM('G Summary CWIP'!$BJ$64:$BO$64)</f>
        <v>10.487381123375297</v>
      </c>
      <c r="AJ106" s="298">
        <f>Z106/Z$137*SUM('G Summary CWIP'!$BP$64:$BU$64)</f>
        <v>17.211659522804538</v>
      </c>
      <c r="AK106" s="298">
        <f t="shared" si="72"/>
        <v>27.699040646179835</v>
      </c>
      <c r="AL106" s="298">
        <f>AB106/AB$137*'G Summary CWIP'!$CJ$64</f>
        <v>0</v>
      </c>
      <c r="AM106" s="298">
        <f>AC106/AC$137*'G Summary CWIP'!$CX$64</f>
        <v>0</v>
      </c>
      <c r="AN106" s="298">
        <f>AD106/AD$137*'G Summary CWIP'!$DL$64</f>
        <v>0</v>
      </c>
      <c r="AO106" s="299">
        <f t="shared" si="58"/>
        <v>27.699040646179835</v>
      </c>
      <c r="AP106" s="310">
        <f t="shared" si="59"/>
        <v>0</v>
      </c>
      <c r="AQ106" s="311">
        <f t="shared" si="60"/>
        <v>0</v>
      </c>
      <c r="AR106" s="311">
        <f t="shared" si="61"/>
        <v>0</v>
      </c>
      <c r="AS106" s="311">
        <f t="shared" si="62"/>
        <v>1286.1957530041325</v>
      </c>
      <c r="AT106" s="311">
        <f t="shared" si="63"/>
        <v>1292.9200314035616</v>
      </c>
      <c r="AU106" s="311">
        <f t="shared" si="64"/>
        <v>2579.1157844076943</v>
      </c>
      <c r="AV106" s="311">
        <f t="shared" si="65"/>
        <v>0</v>
      </c>
      <c r="AW106" s="311">
        <f t="shared" si="66"/>
        <v>0</v>
      </c>
      <c r="AX106" s="311">
        <f t="shared" si="67"/>
        <v>0</v>
      </c>
      <c r="AY106" s="318">
        <f t="shared" si="68"/>
        <v>2579.1157844076943</v>
      </c>
    </row>
    <row r="107" spans="1:51" ht="14.5">
      <c r="A107" s="44" t="s">
        <v>150</v>
      </c>
      <c r="B107" s="45" t="s">
        <v>150</v>
      </c>
      <c r="C107" s="50">
        <v>2105.5588072204091</v>
      </c>
      <c r="D107" s="65">
        <v>25</v>
      </c>
      <c r="E107" s="99" t="s">
        <v>536</v>
      </c>
      <c r="F107" s="99" t="s">
        <v>566</v>
      </c>
      <c r="G107" s="99" t="s">
        <v>147</v>
      </c>
      <c r="H107" s="99" t="s">
        <v>180</v>
      </c>
      <c r="I107" s="99" t="s">
        <v>1048</v>
      </c>
      <c r="J107" s="54">
        <v>46357</v>
      </c>
      <c r="K107" s="140">
        <v>0</v>
      </c>
      <c r="L107" s="264">
        <v>0</v>
      </c>
      <c r="M107" s="265">
        <v>0</v>
      </c>
      <c r="N107" s="265">
        <v>0</v>
      </c>
      <c r="O107" s="265">
        <v>1052.7794036102046</v>
      </c>
      <c r="P107" s="265">
        <v>1052.7794036102046</v>
      </c>
      <c r="Q107" s="265">
        <v>2105.5588072204091</v>
      </c>
      <c r="R107" s="265">
        <v>0</v>
      </c>
      <c r="S107" s="265">
        <v>0</v>
      </c>
      <c r="T107" s="266">
        <v>0</v>
      </c>
      <c r="U107" s="267">
        <f t="shared" si="69"/>
        <v>2105.5588072204091</v>
      </c>
      <c r="V107" s="327">
        <f>L107*Inflation!$F$19</f>
        <v>0</v>
      </c>
      <c r="W107" s="328">
        <f>M107*Inflation!$F$19</f>
        <v>0</v>
      </c>
      <c r="X107" s="328">
        <f>N107*Inflation!$F$19</f>
        <v>0</v>
      </c>
      <c r="Y107" s="328">
        <f>O107*Inflation!$F$19*Inflation!$F$20</f>
        <v>1097.8690725328586</v>
      </c>
      <c r="Z107" s="328">
        <f>P107*Inflation!$F$19*Inflation!$F$20</f>
        <v>1097.8690725328586</v>
      </c>
      <c r="AA107" s="328">
        <f>Q107*Inflation!$F$19*Inflation!$F$20</f>
        <v>2195.7381450657172</v>
      </c>
      <c r="AB107" s="328">
        <f>R107*Inflation!$F$19*Inflation!$F$20*Inflation!$F$21</f>
        <v>0</v>
      </c>
      <c r="AC107" s="328">
        <f>S107*Inflation!$F$19*Inflation!$F$20*Inflation!$F$21*Inflation!$F$22</f>
        <v>0</v>
      </c>
      <c r="AD107" s="328">
        <f>T107*Inflation!$F$19*Inflation!$F$20*Inflation!$F$21*Inflation!$F$22*Inflation!$F$23</f>
        <v>0</v>
      </c>
      <c r="AE107" s="325">
        <f t="shared" si="70"/>
        <v>2195.7381450657172</v>
      </c>
      <c r="AF107" s="297">
        <f>(V107/V$137)*SUM('G Summary CWIP'!$AV$64:$BA$64)</f>
        <v>0</v>
      </c>
      <c r="AG107" s="298">
        <f>W107/W$137*SUM('G Summary CWIP'!$BB$64:$BG$64)</f>
        <v>0</v>
      </c>
      <c r="AH107" s="298">
        <f t="shared" si="71"/>
        <v>0</v>
      </c>
      <c r="AI107" s="298">
        <f>Y107/Y$137*SUM('G Summary CWIP'!$BJ$64:$BO$64)</f>
        <v>9.0253945502012112</v>
      </c>
      <c r="AJ107" s="298">
        <f>Z107/Z$137*SUM('G Summary CWIP'!$BP$64:$BU$64)</f>
        <v>14.812279274450839</v>
      </c>
      <c r="AK107" s="298">
        <f t="shared" si="72"/>
        <v>23.83767382465205</v>
      </c>
      <c r="AL107" s="298">
        <f>AB107/AB$137*'G Summary CWIP'!$CJ$64</f>
        <v>0</v>
      </c>
      <c r="AM107" s="298">
        <f>AC107/AC$137*'G Summary CWIP'!$CX$64</f>
        <v>0</v>
      </c>
      <c r="AN107" s="298">
        <f>AD107/AD$137*'G Summary CWIP'!$DL$64</f>
        <v>0</v>
      </c>
      <c r="AO107" s="299">
        <f t="shared" si="58"/>
        <v>23.83767382465205</v>
      </c>
      <c r="AP107" s="310">
        <f t="shared" si="59"/>
        <v>0</v>
      </c>
      <c r="AQ107" s="311">
        <f t="shared" si="60"/>
        <v>0</v>
      </c>
      <c r="AR107" s="311">
        <f t="shared" si="61"/>
        <v>0</v>
      </c>
      <c r="AS107" s="311">
        <f t="shared" si="62"/>
        <v>1106.8944670830597</v>
      </c>
      <c r="AT107" s="311">
        <f t="shared" si="63"/>
        <v>1112.6813518073095</v>
      </c>
      <c r="AU107" s="311">
        <f t="shared" si="64"/>
        <v>2219.5758188903692</v>
      </c>
      <c r="AV107" s="311">
        <f t="shared" si="65"/>
        <v>0</v>
      </c>
      <c r="AW107" s="311">
        <f t="shared" si="66"/>
        <v>0</v>
      </c>
      <c r="AX107" s="311">
        <f t="shared" si="67"/>
        <v>0</v>
      </c>
      <c r="AY107" s="318">
        <f t="shared" si="68"/>
        <v>2219.5758188903692</v>
      </c>
    </row>
    <row r="108" spans="1:51" ht="14.5">
      <c r="A108" s="44" t="s">
        <v>150</v>
      </c>
      <c r="B108" s="45" t="s">
        <v>150</v>
      </c>
      <c r="C108" s="50">
        <v>5104.4036330505451</v>
      </c>
      <c r="D108" s="65">
        <v>25</v>
      </c>
      <c r="E108" s="99" t="s">
        <v>536</v>
      </c>
      <c r="F108" s="99" t="s">
        <v>567</v>
      </c>
      <c r="G108" s="99" t="s">
        <v>147</v>
      </c>
      <c r="H108" s="99" t="s">
        <v>180</v>
      </c>
      <c r="I108" s="99" t="s">
        <v>1048</v>
      </c>
      <c r="J108" s="54">
        <v>46357</v>
      </c>
      <c r="K108" s="140">
        <v>0</v>
      </c>
      <c r="L108" s="264">
        <v>0</v>
      </c>
      <c r="M108" s="265">
        <v>0</v>
      </c>
      <c r="N108" s="265">
        <v>0</v>
      </c>
      <c r="O108" s="265">
        <v>2552.2018165252725</v>
      </c>
      <c r="P108" s="265">
        <v>2552.2018165252725</v>
      </c>
      <c r="Q108" s="265">
        <v>5104.4036330505451</v>
      </c>
      <c r="R108" s="265">
        <v>0</v>
      </c>
      <c r="S108" s="265">
        <v>0</v>
      </c>
      <c r="T108" s="266">
        <v>0</v>
      </c>
      <c r="U108" s="267">
        <f t="shared" si="69"/>
        <v>5104.4036330505451</v>
      </c>
      <c r="V108" s="327">
        <f>L108*Inflation!$F$19</f>
        <v>0</v>
      </c>
      <c r="W108" s="328">
        <f>M108*Inflation!$F$19</f>
        <v>0</v>
      </c>
      <c r="X108" s="328">
        <f>N108*Inflation!$F$19</f>
        <v>0</v>
      </c>
      <c r="Y108" s="328">
        <f>O108*Inflation!$F$19*Inflation!$F$20</f>
        <v>2661.510504115754</v>
      </c>
      <c r="Z108" s="328">
        <f>P108*Inflation!$F$19*Inflation!$F$20</f>
        <v>2661.510504115754</v>
      </c>
      <c r="AA108" s="328">
        <f>Q108*Inflation!$F$19*Inflation!$F$20</f>
        <v>5323.0210082315079</v>
      </c>
      <c r="AB108" s="328">
        <f>R108*Inflation!$F$19*Inflation!$F$20*Inflation!$F$21</f>
        <v>0</v>
      </c>
      <c r="AC108" s="328">
        <f>S108*Inflation!$F$19*Inflation!$F$20*Inflation!$F$21*Inflation!$F$22</f>
        <v>0</v>
      </c>
      <c r="AD108" s="328">
        <f>T108*Inflation!$F$19*Inflation!$F$20*Inflation!$F$21*Inflation!$F$22*Inflation!$F$23</f>
        <v>0</v>
      </c>
      <c r="AE108" s="325">
        <f t="shared" si="70"/>
        <v>5323.0210082315079</v>
      </c>
      <c r="AF108" s="297">
        <f>(V108/V$137)*SUM('G Summary CWIP'!$AV$64:$BA$64)</f>
        <v>0</v>
      </c>
      <c r="AG108" s="298">
        <f>W108/W$137*SUM('G Summary CWIP'!$BB$64:$BG$64)</f>
        <v>0</v>
      </c>
      <c r="AH108" s="298">
        <f t="shared" si="71"/>
        <v>0</v>
      </c>
      <c r="AI108" s="298">
        <f>Y108/Y$137*SUM('G Summary CWIP'!$BJ$64:$BO$64)</f>
        <v>21.879824288820799</v>
      </c>
      <c r="AJ108" s="298">
        <f>Z108/Z$137*SUM('G Summary CWIP'!$BP$64:$BU$64)</f>
        <v>35.908686987506954</v>
      </c>
      <c r="AK108" s="298">
        <f t="shared" si="72"/>
        <v>57.788511276327753</v>
      </c>
      <c r="AL108" s="298">
        <f>AB108/AB$137*'G Summary CWIP'!$CJ$64</f>
        <v>0</v>
      </c>
      <c r="AM108" s="298">
        <f>AC108/AC$137*'G Summary CWIP'!$CX$64</f>
        <v>0</v>
      </c>
      <c r="AN108" s="298">
        <f>AD108/AD$137*'G Summary CWIP'!$DL$64</f>
        <v>0</v>
      </c>
      <c r="AO108" s="299">
        <f t="shared" si="58"/>
        <v>57.788511276327753</v>
      </c>
      <c r="AP108" s="310">
        <f t="shared" si="59"/>
        <v>0</v>
      </c>
      <c r="AQ108" s="311">
        <f t="shared" si="60"/>
        <v>0</v>
      </c>
      <c r="AR108" s="311">
        <f t="shared" si="61"/>
        <v>0</v>
      </c>
      <c r="AS108" s="311">
        <f t="shared" si="62"/>
        <v>2683.3903284045746</v>
      </c>
      <c r="AT108" s="311">
        <f t="shared" si="63"/>
        <v>2697.4191911032608</v>
      </c>
      <c r="AU108" s="311">
        <f t="shared" si="64"/>
        <v>5380.8095195078358</v>
      </c>
      <c r="AV108" s="311">
        <f t="shared" si="65"/>
        <v>0</v>
      </c>
      <c r="AW108" s="311">
        <f t="shared" si="66"/>
        <v>0</v>
      </c>
      <c r="AX108" s="311">
        <f t="shared" si="67"/>
        <v>0</v>
      </c>
      <c r="AY108" s="318">
        <f t="shared" si="68"/>
        <v>5380.8095195078358</v>
      </c>
    </row>
    <row r="109" spans="1:51" ht="14.5">
      <c r="A109" s="44" t="s">
        <v>150</v>
      </c>
      <c r="B109" s="45" t="s">
        <v>150</v>
      </c>
      <c r="C109" s="50">
        <v>2463.4778326030596</v>
      </c>
      <c r="D109" s="65">
        <v>25</v>
      </c>
      <c r="E109" s="99" t="s">
        <v>536</v>
      </c>
      <c r="F109" s="99" t="s">
        <v>568</v>
      </c>
      <c r="G109" s="99" t="s">
        <v>147</v>
      </c>
      <c r="H109" s="99" t="s">
        <v>180</v>
      </c>
      <c r="I109" s="99" t="s">
        <v>1048</v>
      </c>
      <c r="J109" s="54">
        <v>46357</v>
      </c>
      <c r="K109" s="140">
        <v>0</v>
      </c>
      <c r="L109" s="264">
        <v>0</v>
      </c>
      <c r="M109" s="265">
        <v>0</v>
      </c>
      <c r="N109" s="265">
        <v>0</v>
      </c>
      <c r="O109" s="265">
        <v>1231.7389163015298</v>
      </c>
      <c r="P109" s="265">
        <v>1231.7389163015298</v>
      </c>
      <c r="Q109" s="265">
        <v>2463.4778326030596</v>
      </c>
      <c r="R109" s="265">
        <v>0</v>
      </c>
      <c r="S109" s="265">
        <v>0</v>
      </c>
      <c r="T109" s="266">
        <v>0</v>
      </c>
      <c r="U109" s="267">
        <f t="shared" si="69"/>
        <v>2463.4778326030596</v>
      </c>
      <c r="V109" s="327">
        <f>L109*Inflation!$F$19</f>
        <v>0</v>
      </c>
      <c r="W109" s="328">
        <f>M109*Inflation!$F$19</f>
        <v>0</v>
      </c>
      <c r="X109" s="328">
        <f>N109*Inflation!$F$19</f>
        <v>0</v>
      </c>
      <c r="Y109" s="328">
        <f>O109*Inflation!$F$19*Inflation!$F$20</f>
        <v>1284.4932727647461</v>
      </c>
      <c r="Z109" s="328">
        <f>P109*Inflation!$F$19*Inflation!$F$20</f>
        <v>1284.4932727647461</v>
      </c>
      <c r="AA109" s="328">
        <f>Q109*Inflation!$F$19*Inflation!$F$20</f>
        <v>2568.9865455294921</v>
      </c>
      <c r="AB109" s="328">
        <f>R109*Inflation!$F$19*Inflation!$F$20*Inflation!$F$21</f>
        <v>0</v>
      </c>
      <c r="AC109" s="328">
        <f>S109*Inflation!$F$19*Inflation!$F$20*Inflation!$F$21*Inflation!$F$22</f>
        <v>0</v>
      </c>
      <c r="AD109" s="328">
        <f>T109*Inflation!$F$19*Inflation!$F$20*Inflation!$F$21*Inflation!$F$22*Inflation!$F$23</f>
        <v>0</v>
      </c>
      <c r="AE109" s="325">
        <f t="shared" si="70"/>
        <v>2568.9865455294921</v>
      </c>
      <c r="AF109" s="297">
        <f>(V109/V$137)*SUM('G Summary CWIP'!$AV$64:$BA$64)</f>
        <v>0</v>
      </c>
      <c r="AG109" s="298">
        <f>W109/W$137*SUM('G Summary CWIP'!$BB$64:$BG$64)</f>
        <v>0</v>
      </c>
      <c r="AH109" s="298">
        <f t="shared" si="71"/>
        <v>0</v>
      </c>
      <c r="AI109" s="298">
        <f>Y109/Y$137*SUM('G Summary CWIP'!$BJ$64:$BO$64)</f>
        <v>10.559600296449815</v>
      </c>
      <c r="AJ109" s="298">
        <f>Z109/Z$137*SUM('G Summary CWIP'!$BP$64:$BU$64)</f>
        <v>17.330184043211883</v>
      </c>
      <c r="AK109" s="298">
        <f t="shared" si="72"/>
        <v>27.889784339661698</v>
      </c>
      <c r="AL109" s="298">
        <f>AB109/AB$137*'G Summary CWIP'!$CJ$64</f>
        <v>0</v>
      </c>
      <c r="AM109" s="298">
        <f>AC109/AC$137*'G Summary CWIP'!$CX$64</f>
        <v>0</v>
      </c>
      <c r="AN109" s="298">
        <f>AD109/AD$137*'G Summary CWIP'!$DL$64</f>
        <v>0</v>
      </c>
      <c r="AO109" s="299">
        <f t="shared" si="58"/>
        <v>27.889784339661698</v>
      </c>
      <c r="AP109" s="310">
        <f t="shared" si="59"/>
        <v>0</v>
      </c>
      <c r="AQ109" s="311">
        <f t="shared" si="60"/>
        <v>0</v>
      </c>
      <c r="AR109" s="311">
        <f t="shared" si="61"/>
        <v>0</v>
      </c>
      <c r="AS109" s="311">
        <f t="shared" si="62"/>
        <v>1295.0528730611959</v>
      </c>
      <c r="AT109" s="311">
        <f t="shared" si="63"/>
        <v>1301.8234568079579</v>
      </c>
      <c r="AU109" s="311">
        <f t="shared" si="64"/>
        <v>2596.8763298691538</v>
      </c>
      <c r="AV109" s="311">
        <f t="shared" si="65"/>
        <v>0</v>
      </c>
      <c r="AW109" s="311">
        <f t="shared" si="66"/>
        <v>0</v>
      </c>
      <c r="AX109" s="311">
        <f t="shared" si="67"/>
        <v>0</v>
      </c>
      <c r="AY109" s="318">
        <f t="shared" si="68"/>
        <v>2596.8763298691538</v>
      </c>
    </row>
    <row r="110" spans="1:51" ht="14.5">
      <c r="A110" s="44" t="s">
        <v>150</v>
      </c>
      <c r="B110" s="45" t="s">
        <v>150</v>
      </c>
      <c r="C110" s="50">
        <v>3542.0135272993107</v>
      </c>
      <c r="D110" s="65">
        <v>25</v>
      </c>
      <c r="E110" s="99" t="s">
        <v>536</v>
      </c>
      <c r="F110" s="99" t="s">
        <v>569</v>
      </c>
      <c r="G110" s="99" t="s">
        <v>147</v>
      </c>
      <c r="H110" s="99" t="s">
        <v>180</v>
      </c>
      <c r="I110" s="99" t="s">
        <v>1048</v>
      </c>
      <c r="J110" s="54">
        <v>46357</v>
      </c>
      <c r="K110" s="140">
        <v>0</v>
      </c>
      <c r="L110" s="264">
        <v>0</v>
      </c>
      <c r="M110" s="265">
        <v>0</v>
      </c>
      <c r="N110" s="265">
        <v>0</v>
      </c>
      <c r="O110" s="265">
        <v>1771.0067636496553</v>
      </c>
      <c r="P110" s="265">
        <v>1771.0067636496553</v>
      </c>
      <c r="Q110" s="265">
        <v>3542.0135272993107</v>
      </c>
      <c r="R110" s="265">
        <v>0</v>
      </c>
      <c r="S110" s="265">
        <v>0</v>
      </c>
      <c r="T110" s="266">
        <v>0</v>
      </c>
      <c r="U110" s="267">
        <f t="shared" si="69"/>
        <v>3542.0135272993107</v>
      </c>
      <c r="V110" s="327">
        <f>L110*Inflation!$F$19</f>
        <v>0</v>
      </c>
      <c r="W110" s="328">
        <f>M110*Inflation!$F$19</f>
        <v>0</v>
      </c>
      <c r="X110" s="328">
        <f>N110*Inflation!$F$19</f>
        <v>0</v>
      </c>
      <c r="Y110" s="328">
        <f>O110*Inflation!$F$19*Inflation!$F$20</f>
        <v>1846.8575148696236</v>
      </c>
      <c r="Z110" s="328">
        <f>P110*Inflation!$F$19*Inflation!$F$20</f>
        <v>1846.8575148696236</v>
      </c>
      <c r="AA110" s="328">
        <f>Q110*Inflation!$F$19*Inflation!$F$20</f>
        <v>3693.7150297392473</v>
      </c>
      <c r="AB110" s="328">
        <f>R110*Inflation!$F$19*Inflation!$F$20*Inflation!$F$21</f>
        <v>0</v>
      </c>
      <c r="AC110" s="328">
        <f>S110*Inflation!$F$19*Inflation!$F$20*Inflation!$F$21*Inflation!$F$22</f>
        <v>0</v>
      </c>
      <c r="AD110" s="328">
        <f>T110*Inflation!$F$19*Inflation!$F$20*Inflation!$F$21*Inflation!$F$22*Inflation!$F$23</f>
        <v>0</v>
      </c>
      <c r="AE110" s="325">
        <f t="shared" si="70"/>
        <v>3693.7150297392473</v>
      </c>
      <c r="AF110" s="297">
        <f>(V110/V$137)*SUM('G Summary CWIP'!$AV$64:$BA$64)</f>
        <v>0</v>
      </c>
      <c r="AG110" s="298">
        <f>W110/W$137*SUM('G Summary CWIP'!$BB$64:$BG$64)</f>
        <v>0</v>
      </c>
      <c r="AH110" s="298">
        <f t="shared" si="71"/>
        <v>0</v>
      </c>
      <c r="AI110" s="298">
        <f>Y110/Y$137*SUM('G Summary CWIP'!$BJ$64:$BO$64)</f>
        <v>15.18270089460378</v>
      </c>
      <c r="AJ110" s="298">
        <f>Z110/Z$137*SUM('G Summary CWIP'!$BP$64:$BU$64)</f>
        <v>24.917515188996592</v>
      </c>
      <c r="AK110" s="298">
        <f t="shared" si="72"/>
        <v>40.100216083600372</v>
      </c>
      <c r="AL110" s="298">
        <f>AB110/AB$137*'G Summary CWIP'!$CJ$64</f>
        <v>0</v>
      </c>
      <c r="AM110" s="298">
        <f>AC110/AC$137*'G Summary CWIP'!$CX$64</f>
        <v>0</v>
      </c>
      <c r="AN110" s="298">
        <f>AD110/AD$137*'G Summary CWIP'!$DL$64</f>
        <v>0</v>
      </c>
      <c r="AO110" s="299">
        <f t="shared" si="58"/>
        <v>40.100216083600372</v>
      </c>
      <c r="AP110" s="310">
        <f t="shared" si="59"/>
        <v>0</v>
      </c>
      <c r="AQ110" s="311">
        <f t="shared" si="60"/>
        <v>0</v>
      </c>
      <c r="AR110" s="311">
        <f t="shared" si="61"/>
        <v>0</v>
      </c>
      <c r="AS110" s="311">
        <f t="shared" si="62"/>
        <v>1862.0402157642275</v>
      </c>
      <c r="AT110" s="311">
        <f t="shared" si="63"/>
        <v>1871.7750300586201</v>
      </c>
      <c r="AU110" s="311">
        <f t="shared" si="64"/>
        <v>3733.8152458228478</v>
      </c>
      <c r="AV110" s="311">
        <f t="shared" si="65"/>
        <v>0</v>
      </c>
      <c r="AW110" s="311">
        <f t="shared" si="66"/>
        <v>0</v>
      </c>
      <c r="AX110" s="311">
        <f t="shared" si="67"/>
        <v>0</v>
      </c>
      <c r="AY110" s="318">
        <f t="shared" si="68"/>
        <v>3733.8152458228478</v>
      </c>
    </row>
    <row r="111" spans="1:51" ht="14.5">
      <c r="A111" s="44" t="s">
        <v>150</v>
      </c>
      <c r="B111" s="45" t="s">
        <v>150</v>
      </c>
      <c r="C111" s="50">
        <v>1749.5053757294932</v>
      </c>
      <c r="D111" s="65">
        <v>25</v>
      </c>
      <c r="E111" s="99" t="s">
        <v>536</v>
      </c>
      <c r="F111" s="99" t="s">
        <v>570</v>
      </c>
      <c r="G111" s="99" t="s">
        <v>147</v>
      </c>
      <c r="H111" s="99" t="s">
        <v>180</v>
      </c>
      <c r="I111" s="99" t="s">
        <v>1048</v>
      </c>
      <c r="J111" s="54">
        <v>46357</v>
      </c>
      <c r="K111" s="140">
        <v>0</v>
      </c>
      <c r="L111" s="264">
        <v>0</v>
      </c>
      <c r="M111" s="265">
        <v>0</v>
      </c>
      <c r="N111" s="265">
        <v>0</v>
      </c>
      <c r="O111" s="265">
        <v>874.75268786474658</v>
      </c>
      <c r="P111" s="265">
        <v>874.75268786474658</v>
      </c>
      <c r="Q111" s="265">
        <v>1749.5053757294932</v>
      </c>
      <c r="R111" s="265">
        <v>0</v>
      </c>
      <c r="S111" s="265">
        <v>0</v>
      </c>
      <c r="T111" s="266">
        <v>0</v>
      </c>
      <c r="U111" s="267">
        <f t="shared" si="69"/>
        <v>1749.5053757294932</v>
      </c>
      <c r="V111" s="327">
        <f>L111*Inflation!$F$19</f>
        <v>0</v>
      </c>
      <c r="W111" s="328">
        <f>M111*Inflation!$F$19</f>
        <v>0</v>
      </c>
      <c r="X111" s="328">
        <f>N111*Inflation!$F$19</f>
        <v>0</v>
      </c>
      <c r="Y111" s="328">
        <f>O111*Inflation!$F$19*Inflation!$F$20</f>
        <v>912.21762016658226</v>
      </c>
      <c r="Z111" s="328">
        <f>P111*Inflation!$F$19*Inflation!$F$20</f>
        <v>912.21762016658226</v>
      </c>
      <c r="AA111" s="328">
        <f>Q111*Inflation!$F$19*Inflation!$F$20</f>
        <v>1824.4352403331645</v>
      </c>
      <c r="AB111" s="328">
        <f>R111*Inflation!$F$19*Inflation!$F$20*Inflation!$F$21</f>
        <v>0</v>
      </c>
      <c r="AC111" s="328">
        <f>S111*Inflation!$F$19*Inflation!$F$20*Inflation!$F$21*Inflation!$F$22</f>
        <v>0</v>
      </c>
      <c r="AD111" s="328">
        <f>T111*Inflation!$F$19*Inflation!$F$20*Inflation!$F$21*Inflation!$F$22*Inflation!$F$23</f>
        <v>0</v>
      </c>
      <c r="AE111" s="325">
        <f t="shared" si="70"/>
        <v>1824.4352403331645</v>
      </c>
      <c r="AF111" s="297">
        <f>(V111/V$137)*SUM('G Summary CWIP'!$AV$64:$BA$64)</f>
        <v>0</v>
      </c>
      <c r="AG111" s="298">
        <f>W111/W$137*SUM('G Summary CWIP'!$BB$64:$BG$64)</f>
        <v>0</v>
      </c>
      <c r="AH111" s="298">
        <f t="shared" si="71"/>
        <v>0</v>
      </c>
      <c r="AI111" s="298">
        <f>Y111/Y$137*SUM('G Summary CWIP'!$BJ$64:$BO$64)</f>
        <v>7.4991855983834341</v>
      </c>
      <c r="AJ111" s="298">
        <f>Z111/Z$137*SUM('G Summary CWIP'!$BP$64:$BU$64)</f>
        <v>12.307498669043641</v>
      </c>
      <c r="AK111" s="298">
        <f t="shared" si="72"/>
        <v>19.806684267427073</v>
      </c>
      <c r="AL111" s="298">
        <f>AB111/AB$137*'G Summary CWIP'!$CJ$64</f>
        <v>0</v>
      </c>
      <c r="AM111" s="298">
        <f>AC111/AC$137*'G Summary CWIP'!$CX$64</f>
        <v>0</v>
      </c>
      <c r="AN111" s="298">
        <f>AD111/AD$137*'G Summary CWIP'!$DL$64</f>
        <v>0</v>
      </c>
      <c r="AO111" s="299">
        <f t="shared" si="58"/>
        <v>19.806684267427073</v>
      </c>
      <c r="AP111" s="310">
        <f t="shared" si="59"/>
        <v>0</v>
      </c>
      <c r="AQ111" s="311">
        <f t="shared" si="60"/>
        <v>0</v>
      </c>
      <c r="AR111" s="311">
        <f t="shared" si="61"/>
        <v>0</v>
      </c>
      <c r="AS111" s="311">
        <f t="shared" si="62"/>
        <v>919.71680576496567</v>
      </c>
      <c r="AT111" s="311">
        <f t="shared" si="63"/>
        <v>924.5251188356259</v>
      </c>
      <c r="AU111" s="311">
        <f t="shared" si="64"/>
        <v>1844.2419246005916</v>
      </c>
      <c r="AV111" s="311">
        <f t="shared" si="65"/>
        <v>0</v>
      </c>
      <c r="AW111" s="311">
        <f t="shared" si="66"/>
        <v>0</v>
      </c>
      <c r="AX111" s="311">
        <f t="shared" si="67"/>
        <v>0</v>
      </c>
      <c r="AY111" s="318">
        <f t="shared" si="68"/>
        <v>1844.2419246005916</v>
      </c>
    </row>
    <row r="112" spans="1:51" ht="14.5">
      <c r="A112" s="44" t="s">
        <v>150</v>
      </c>
      <c r="B112" s="45" t="s">
        <v>150</v>
      </c>
      <c r="C112" s="50">
        <v>3605.1926634580818</v>
      </c>
      <c r="D112" s="65">
        <v>25</v>
      </c>
      <c r="E112" s="576" t="s">
        <v>545</v>
      </c>
      <c r="F112" s="99" t="s">
        <v>583</v>
      </c>
      <c r="G112" s="99" t="s">
        <v>147</v>
      </c>
      <c r="H112" s="99" t="s">
        <v>180</v>
      </c>
      <c r="I112" s="99" t="s">
        <v>1048</v>
      </c>
      <c r="J112" s="54">
        <v>46539</v>
      </c>
      <c r="K112" s="140">
        <v>0</v>
      </c>
      <c r="L112" s="264">
        <v>0</v>
      </c>
      <c r="M112" s="265">
        <v>0</v>
      </c>
      <c r="N112" s="265">
        <v>0</v>
      </c>
      <c r="O112" s="265">
        <v>1613.1557163499999</v>
      </c>
      <c r="P112" s="265">
        <v>1613.1557163499999</v>
      </c>
      <c r="Q112" s="265">
        <v>3226.3114326999998</v>
      </c>
      <c r="R112" s="265"/>
      <c r="S112" s="265"/>
      <c r="T112" s="266"/>
      <c r="U112" s="267">
        <f t="shared" si="69"/>
        <v>3226.3114326999998</v>
      </c>
      <c r="V112" s="327">
        <f>L112*Inflation!$F$19</f>
        <v>0</v>
      </c>
      <c r="W112" s="328">
        <f>M112*Inflation!$F$19</f>
        <v>0</v>
      </c>
      <c r="X112" s="328">
        <f>N112*Inflation!$F$19</f>
        <v>0</v>
      </c>
      <c r="Y112" s="328">
        <f>O112*Inflation!$F$19*Inflation!$F$20</f>
        <v>1682.2458380996077</v>
      </c>
      <c r="Z112" s="328">
        <f>P112*Inflation!$F$19*Inflation!$F$20</f>
        <v>1682.2458380996077</v>
      </c>
      <c r="AA112" s="328">
        <f>Q112*Inflation!$F$19*Inflation!$F$20</f>
        <v>3364.4916761992154</v>
      </c>
      <c r="AB112" s="328">
        <f>R112*Inflation!$F$19*Inflation!$F$20*Inflation!$F$21</f>
        <v>0</v>
      </c>
      <c r="AC112" s="328">
        <f>S112*Inflation!$F$19*Inflation!$F$20*Inflation!$F$21*Inflation!$F$22</f>
        <v>0</v>
      </c>
      <c r="AD112" s="328">
        <f>T112*Inflation!$F$19*Inflation!$F$20*Inflation!$F$21*Inflation!$F$22*Inflation!$F$23</f>
        <v>0</v>
      </c>
      <c r="AE112" s="325">
        <f t="shared" si="70"/>
        <v>3364.4916761992154</v>
      </c>
      <c r="AF112" s="297">
        <f>(V112/V$137)*SUM('G Summary CWIP'!$AV$64:$BA$64)</f>
        <v>0</v>
      </c>
      <c r="AG112" s="298">
        <f>W112/W$137*SUM('G Summary CWIP'!$BB$64:$BG$64)</f>
        <v>0</v>
      </c>
      <c r="AH112" s="298">
        <f t="shared" si="71"/>
        <v>0</v>
      </c>
      <c r="AI112" s="298">
        <f>Y112/Y$137*SUM('G Summary CWIP'!$BJ$64:$BO$64)</f>
        <v>13.82945635243628</v>
      </c>
      <c r="AJ112" s="298">
        <f>Z112/Z$137*SUM('G Summary CWIP'!$BP$64:$BU$64)</f>
        <v>22.696599973188718</v>
      </c>
      <c r="AK112" s="298">
        <f t="shared" si="72"/>
        <v>36.526056325624999</v>
      </c>
      <c r="AL112" s="298">
        <f>AB112/AB$137*'G Summary CWIP'!$CJ$64</f>
        <v>0</v>
      </c>
      <c r="AM112" s="298">
        <f>AC112/AC$137*'G Summary CWIP'!$CX$64</f>
        <v>0</v>
      </c>
      <c r="AN112" s="298">
        <f>AD112/AD$137*'G Summary CWIP'!$DL$64</f>
        <v>0</v>
      </c>
      <c r="AO112" s="299">
        <f t="shared" si="58"/>
        <v>36.526056325624999</v>
      </c>
      <c r="AP112" s="310">
        <f t="shared" si="59"/>
        <v>0</v>
      </c>
      <c r="AQ112" s="311">
        <f t="shared" si="60"/>
        <v>0</v>
      </c>
      <c r="AR112" s="311">
        <f t="shared" si="61"/>
        <v>0</v>
      </c>
      <c r="AS112" s="311">
        <f t="shared" si="62"/>
        <v>1696.0752944520439</v>
      </c>
      <c r="AT112" s="311">
        <f t="shared" si="63"/>
        <v>1704.9424380727964</v>
      </c>
      <c r="AU112" s="311">
        <f t="shared" si="64"/>
        <v>3401.0177325248405</v>
      </c>
      <c r="AV112" s="311">
        <f t="shared" si="65"/>
        <v>0</v>
      </c>
      <c r="AW112" s="311">
        <f t="shared" si="66"/>
        <v>0</v>
      </c>
      <c r="AX112" s="311">
        <f t="shared" si="67"/>
        <v>0</v>
      </c>
      <c r="AY112" s="318">
        <f t="shared" si="68"/>
        <v>3401.0177325248405</v>
      </c>
    </row>
    <row r="113" spans="1:51" ht="14.5">
      <c r="A113" s="44" t="s">
        <v>150</v>
      </c>
      <c r="B113" s="45" t="s">
        <v>150</v>
      </c>
      <c r="C113" s="50">
        <v>1388.0172148022534</v>
      </c>
      <c r="D113" s="65">
        <v>25</v>
      </c>
      <c r="E113" s="99" t="s">
        <v>536</v>
      </c>
      <c r="F113" s="99" t="s">
        <v>564</v>
      </c>
      <c r="G113" s="99" t="s">
        <v>147</v>
      </c>
      <c r="H113" s="99" t="s">
        <v>180</v>
      </c>
      <c r="I113" s="99" t="s">
        <v>1048</v>
      </c>
      <c r="J113" s="54">
        <v>46539</v>
      </c>
      <c r="K113" s="140">
        <v>0</v>
      </c>
      <c r="L113" s="264">
        <v>0</v>
      </c>
      <c r="M113" s="265">
        <v>0</v>
      </c>
      <c r="N113" s="265">
        <v>0</v>
      </c>
      <c r="O113" s="265">
        <v>0</v>
      </c>
      <c r="P113" s="265">
        <v>0</v>
      </c>
      <c r="Q113" s="265">
        <v>0</v>
      </c>
      <c r="R113" s="265">
        <v>2949</v>
      </c>
      <c r="S113" s="265">
        <v>0</v>
      </c>
      <c r="T113" s="266">
        <v>0</v>
      </c>
      <c r="U113" s="267">
        <f t="shared" si="69"/>
        <v>2949</v>
      </c>
      <c r="V113" s="327">
        <f>L113*Inflation!$F$19</f>
        <v>0</v>
      </c>
      <c r="W113" s="328">
        <f>M113*Inflation!$F$19</f>
        <v>0</v>
      </c>
      <c r="X113" s="328">
        <f>N113*Inflation!$F$19</f>
        <v>0</v>
      </c>
      <c r="Y113" s="328">
        <f>O113*Inflation!$F$19*Inflation!$F$20</f>
        <v>0</v>
      </c>
      <c r="Z113" s="328">
        <f>P113*Inflation!$F$19*Inflation!$F$20</f>
        <v>0</v>
      </c>
      <c r="AA113" s="328">
        <f>Q113*Inflation!$F$19*Inflation!$F$20</f>
        <v>0</v>
      </c>
      <c r="AB113" s="328">
        <f>R113*Inflation!$F$19*Inflation!$F$20*Inflation!$F$21</f>
        <v>3133.7293666333671</v>
      </c>
      <c r="AC113" s="328">
        <f>S113*Inflation!$F$19*Inflation!$F$20*Inflation!$F$21*Inflation!$F$22</f>
        <v>0</v>
      </c>
      <c r="AD113" s="328">
        <f>T113*Inflation!$F$19*Inflation!$F$20*Inflation!$F$21*Inflation!$F$22*Inflation!$F$23</f>
        <v>0</v>
      </c>
      <c r="AE113" s="325">
        <f t="shared" si="70"/>
        <v>3133.7293666333671</v>
      </c>
      <c r="AF113" s="297">
        <f>(V113/V$137)*SUM('G Summary CWIP'!$AV$64:$BA$64)</f>
        <v>0</v>
      </c>
      <c r="AG113" s="298">
        <f>W113/W$137*SUM('G Summary CWIP'!$BB$64:$BG$64)</f>
        <v>0</v>
      </c>
      <c r="AH113" s="298">
        <f t="shared" si="71"/>
        <v>0</v>
      </c>
      <c r="AI113" s="298">
        <f>Y113/Y$137*SUM('G Summary CWIP'!$BJ$64:$BO$64)</f>
        <v>0</v>
      </c>
      <c r="AJ113" s="298">
        <f>Z113/Z$137*SUM('G Summary CWIP'!$BP$64:$BU$64)</f>
        <v>0</v>
      </c>
      <c r="AK113" s="298">
        <f t="shared" si="72"/>
        <v>0</v>
      </c>
      <c r="AL113" s="298">
        <f>AB113/AB$137*'G Summary CWIP'!$CJ$64</f>
        <v>30.384097531856931</v>
      </c>
      <c r="AM113" s="298">
        <f>AC113/AC$137*'G Summary CWIP'!$CX$64</f>
        <v>0</v>
      </c>
      <c r="AN113" s="298">
        <f>AD113/AD$137*'G Summary CWIP'!$DL$64</f>
        <v>0</v>
      </c>
      <c r="AO113" s="299">
        <f t="shared" si="58"/>
        <v>30.384097531856931</v>
      </c>
      <c r="AP113" s="310">
        <f t="shared" si="59"/>
        <v>0</v>
      </c>
      <c r="AQ113" s="311">
        <f t="shared" si="60"/>
        <v>0</v>
      </c>
      <c r="AR113" s="311">
        <f t="shared" si="61"/>
        <v>0</v>
      </c>
      <c r="AS113" s="311">
        <f t="shared" si="62"/>
        <v>0</v>
      </c>
      <c r="AT113" s="311">
        <f t="shared" si="63"/>
        <v>0</v>
      </c>
      <c r="AU113" s="311">
        <f t="shared" si="64"/>
        <v>0</v>
      </c>
      <c r="AV113" s="311">
        <f t="shared" si="65"/>
        <v>3164.1134641652243</v>
      </c>
      <c r="AW113" s="311">
        <f t="shared" si="66"/>
        <v>0</v>
      </c>
      <c r="AX113" s="311">
        <f t="shared" si="67"/>
        <v>0</v>
      </c>
      <c r="AY113" s="318">
        <f t="shared" si="68"/>
        <v>3164.1134641652243</v>
      </c>
    </row>
    <row r="114" spans="1:51" ht="14.5">
      <c r="A114" s="44" t="s">
        <v>150</v>
      </c>
      <c r="B114" s="45" t="s">
        <v>150</v>
      </c>
      <c r="C114" s="50">
        <v>2910.5439567449889</v>
      </c>
      <c r="D114" s="65">
        <v>25</v>
      </c>
      <c r="E114" s="99" t="s">
        <v>536</v>
      </c>
      <c r="F114" s="99" t="s">
        <v>572</v>
      </c>
      <c r="G114" s="99" t="s">
        <v>147</v>
      </c>
      <c r="H114" s="99" t="s">
        <v>180</v>
      </c>
      <c r="I114" s="99" t="s">
        <v>1048</v>
      </c>
      <c r="J114" s="54">
        <v>46722</v>
      </c>
      <c r="K114" s="140">
        <v>0</v>
      </c>
      <c r="L114" s="264">
        <v>0</v>
      </c>
      <c r="M114" s="265">
        <v>0</v>
      </c>
      <c r="N114" s="265">
        <v>0</v>
      </c>
      <c r="O114" s="265">
        <v>0</v>
      </c>
      <c r="P114" s="265">
        <v>0</v>
      </c>
      <c r="Q114" s="265">
        <v>0</v>
      </c>
      <c r="R114" s="265">
        <v>1388.0172148022534</v>
      </c>
      <c r="S114" s="265">
        <v>0</v>
      </c>
      <c r="T114" s="266">
        <v>0</v>
      </c>
      <c r="U114" s="267">
        <f t="shared" si="69"/>
        <v>1388.0172148022534</v>
      </c>
      <c r="V114" s="327">
        <f>L114*Inflation!$F$19</f>
        <v>0</v>
      </c>
      <c r="W114" s="328">
        <f>M114*Inflation!$F$19</f>
        <v>0</v>
      </c>
      <c r="X114" s="328">
        <f>N114*Inflation!$F$19</f>
        <v>0</v>
      </c>
      <c r="Y114" s="328">
        <f>O114*Inflation!$F$19*Inflation!$F$20</f>
        <v>0</v>
      </c>
      <c r="Z114" s="328">
        <f>P114*Inflation!$F$19*Inflation!$F$20</f>
        <v>0</v>
      </c>
      <c r="AA114" s="328">
        <f>Q114*Inflation!$F$19*Inflation!$F$20</f>
        <v>0</v>
      </c>
      <c r="AB114" s="328">
        <f>R114*Inflation!$F$19*Inflation!$F$20*Inflation!$F$21</f>
        <v>1474.9644989550613</v>
      </c>
      <c r="AC114" s="328">
        <f>S114*Inflation!$F$19*Inflation!$F$20*Inflation!$F$21*Inflation!$F$22</f>
        <v>0</v>
      </c>
      <c r="AD114" s="328">
        <f>T114*Inflation!$F$19*Inflation!$F$20*Inflation!$F$21*Inflation!$F$22*Inflation!$F$23</f>
        <v>0</v>
      </c>
      <c r="AE114" s="325">
        <f t="shared" si="70"/>
        <v>1474.9644989550613</v>
      </c>
      <c r="AF114" s="297">
        <f>(V114/V$137)*SUM('G Summary CWIP'!$AV$64:$BA$64)</f>
        <v>0</v>
      </c>
      <c r="AG114" s="298">
        <f>W114/W$137*SUM('G Summary CWIP'!$BB$64:$BG$64)</f>
        <v>0</v>
      </c>
      <c r="AH114" s="298">
        <f t="shared" si="71"/>
        <v>0</v>
      </c>
      <c r="AI114" s="298">
        <f>Y114/Y$137*SUM('G Summary CWIP'!$BJ$64:$BO$64)</f>
        <v>0</v>
      </c>
      <c r="AJ114" s="298">
        <f>Z114/Z$137*SUM('G Summary CWIP'!$BP$64:$BU$64)</f>
        <v>0</v>
      </c>
      <c r="AK114" s="298">
        <f t="shared" si="72"/>
        <v>0</v>
      </c>
      <c r="AL114" s="298">
        <f>AB114/AB$137*'G Summary CWIP'!$CJ$64</f>
        <v>14.301000485062081</v>
      </c>
      <c r="AM114" s="298">
        <f>AC114/AC$137*'G Summary CWIP'!$CX$64</f>
        <v>0</v>
      </c>
      <c r="AN114" s="298">
        <f>AD114/AD$137*'G Summary CWIP'!$DL$64</f>
        <v>0</v>
      </c>
      <c r="AO114" s="299">
        <f t="shared" si="58"/>
        <v>14.301000485062081</v>
      </c>
      <c r="AP114" s="310">
        <f t="shared" si="59"/>
        <v>0</v>
      </c>
      <c r="AQ114" s="311">
        <f t="shared" si="60"/>
        <v>0</v>
      </c>
      <c r="AR114" s="311">
        <f t="shared" si="61"/>
        <v>0</v>
      </c>
      <c r="AS114" s="311">
        <f t="shared" si="62"/>
        <v>0</v>
      </c>
      <c r="AT114" s="311">
        <f t="shared" si="63"/>
        <v>0</v>
      </c>
      <c r="AU114" s="311">
        <f t="shared" si="64"/>
        <v>0</v>
      </c>
      <c r="AV114" s="311">
        <f t="shared" si="65"/>
        <v>1489.2654994401234</v>
      </c>
      <c r="AW114" s="311">
        <f t="shared" si="66"/>
        <v>0</v>
      </c>
      <c r="AX114" s="311">
        <f t="shared" si="67"/>
        <v>0</v>
      </c>
      <c r="AY114" s="318">
        <f t="shared" si="68"/>
        <v>1489.2654994401234</v>
      </c>
    </row>
    <row r="115" spans="1:51" ht="14.5">
      <c r="A115" s="44" t="s">
        <v>150</v>
      </c>
      <c r="B115" s="45" t="s">
        <v>150</v>
      </c>
      <c r="C115" s="50">
        <v>2827.3107308425333</v>
      </c>
      <c r="D115" s="65">
        <v>25</v>
      </c>
      <c r="E115" s="99" t="s">
        <v>536</v>
      </c>
      <c r="F115" s="99" t="s">
        <v>573</v>
      </c>
      <c r="G115" s="99" t="s">
        <v>147</v>
      </c>
      <c r="H115" s="99" t="s">
        <v>180</v>
      </c>
      <c r="I115" s="99" t="s">
        <v>1048</v>
      </c>
      <c r="J115" s="54">
        <v>46722</v>
      </c>
      <c r="K115" s="140">
        <v>0</v>
      </c>
      <c r="L115" s="264">
        <v>0</v>
      </c>
      <c r="M115" s="265">
        <v>0</v>
      </c>
      <c r="N115" s="265">
        <v>0</v>
      </c>
      <c r="O115" s="265">
        <v>0</v>
      </c>
      <c r="P115" s="265">
        <v>0</v>
      </c>
      <c r="Q115" s="265">
        <v>0</v>
      </c>
      <c r="R115" s="265">
        <v>2910.5439567449889</v>
      </c>
      <c r="S115" s="265">
        <v>0</v>
      </c>
      <c r="T115" s="266">
        <v>0</v>
      </c>
      <c r="U115" s="267">
        <f t="shared" si="69"/>
        <v>2910.5439567449889</v>
      </c>
      <c r="V115" s="327">
        <f>L115*Inflation!$F$19</f>
        <v>0</v>
      </c>
      <c r="W115" s="328">
        <f>M115*Inflation!$F$19</f>
        <v>0</v>
      </c>
      <c r="X115" s="328">
        <f>N115*Inflation!$F$19</f>
        <v>0</v>
      </c>
      <c r="Y115" s="328">
        <f>O115*Inflation!$F$19*Inflation!$F$20</f>
        <v>0</v>
      </c>
      <c r="Z115" s="328">
        <f>P115*Inflation!$F$19*Inflation!$F$20</f>
        <v>0</v>
      </c>
      <c r="AA115" s="328">
        <f>Q115*Inflation!$F$19*Inflation!$F$20</f>
        <v>0</v>
      </c>
      <c r="AB115" s="328">
        <f>R115*Inflation!$F$19*Inflation!$F$20*Inflation!$F$21</f>
        <v>3092.8643845808911</v>
      </c>
      <c r="AC115" s="328">
        <f>S115*Inflation!$F$19*Inflation!$F$20*Inflation!$F$21*Inflation!$F$22</f>
        <v>0</v>
      </c>
      <c r="AD115" s="328">
        <f>T115*Inflation!$F$19*Inflation!$F$20*Inflation!$F$21*Inflation!$F$22*Inflation!$F$23</f>
        <v>0</v>
      </c>
      <c r="AE115" s="325">
        <f t="shared" si="70"/>
        <v>3092.8643845808911</v>
      </c>
      <c r="AF115" s="297">
        <f>(V115/V$137)*SUM('G Summary CWIP'!$AV$64:$BA$64)</f>
        <v>0</v>
      </c>
      <c r="AG115" s="298">
        <f>W115/W$137*SUM('G Summary CWIP'!$BB$64:$BG$64)</f>
        <v>0</v>
      </c>
      <c r="AH115" s="298">
        <f t="shared" si="71"/>
        <v>0</v>
      </c>
      <c r="AI115" s="298">
        <f>Y115/Y$137*SUM('G Summary CWIP'!$BJ$64:$BO$64)</f>
        <v>0</v>
      </c>
      <c r="AJ115" s="298">
        <f>Z115/Z$137*SUM('G Summary CWIP'!$BP$64:$BU$64)</f>
        <v>0</v>
      </c>
      <c r="AK115" s="298">
        <f t="shared" si="72"/>
        <v>0</v>
      </c>
      <c r="AL115" s="298">
        <f>AB115/AB$137*'G Summary CWIP'!$CJ$64</f>
        <v>29.98787773906291</v>
      </c>
      <c r="AM115" s="298">
        <f>AC115/AC$137*'G Summary CWIP'!$CX$64</f>
        <v>0</v>
      </c>
      <c r="AN115" s="298">
        <f>AD115/AD$137*'G Summary CWIP'!$DL$64</f>
        <v>0</v>
      </c>
      <c r="AO115" s="299">
        <f t="shared" si="58"/>
        <v>29.98787773906291</v>
      </c>
      <c r="AP115" s="310">
        <f t="shared" si="59"/>
        <v>0</v>
      </c>
      <c r="AQ115" s="311">
        <f t="shared" si="60"/>
        <v>0</v>
      </c>
      <c r="AR115" s="311">
        <f t="shared" si="61"/>
        <v>0</v>
      </c>
      <c r="AS115" s="311">
        <f t="shared" si="62"/>
        <v>0</v>
      </c>
      <c r="AT115" s="311">
        <f t="shared" si="63"/>
        <v>0</v>
      </c>
      <c r="AU115" s="311">
        <f t="shared" si="64"/>
        <v>0</v>
      </c>
      <c r="AV115" s="311">
        <f t="shared" si="65"/>
        <v>3122.8522623199538</v>
      </c>
      <c r="AW115" s="311">
        <f t="shared" si="66"/>
        <v>0</v>
      </c>
      <c r="AX115" s="311">
        <f t="shared" si="67"/>
        <v>0</v>
      </c>
      <c r="AY115" s="318">
        <f t="shared" si="68"/>
        <v>3122.8522623199538</v>
      </c>
    </row>
    <row r="116" spans="1:51" ht="14.5">
      <c r="A116" s="44" t="s">
        <v>150</v>
      </c>
      <c r="B116" s="45" t="s">
        <v>150</v>
      </c>
      <c r="C116" s="50">
        <v>2081.9974961818343</v>
      </c>
      <c r="D116" s="65">
        <v>25</v>
      </c>
      <c r="E116" s="99" t="s">
        <v>536</v>
      </c>
      <c r="F116" s="99" t="s">
        <v>574</v>
      </c>
      <c r="G116" s="99" t="s">
        <v>147</v>
      </c>
      <c r="H116" s="99" t="s">
        <v>180</v>
      </c>
      <c r="I116" s="99" t="s">
        <v>1048</v>
      </c>
      <c r="J116" s="54">
        <v>46722</v>
      </c>
      <c r="K116" s="140">
        <v>0</v>
      </c>
      <c r="L116" s="264">
        <v>0</v>
      </c>
      <c r="M116" s="265">
        <v>0</v>
      </c>
      <c r="N116" s="265">
        <v>0</v>
      </c>
      <c r="O116" s="265">
        <v>0</v>
      </c>
      <c r="P116" s="265">
        <v>0</v>
      </c>
      <c r="Q116" s="265">
        <v>0</v>
      </c>
      <c r="R116" s="265">
        <v>2827.3107308425333</v>
      </c>
      <c r="S116" s="265">
        <v>0</v>
      </c>
      <c r="T116" s="266">
        <v>0</v>
      </c>
      <c r="U116" s="267">
        <f t="shared" si="69"/>
        <v>2827.3107308425333</v>
      </c>
      <c r="V116" s="327">
        <f>L116*Inflation!$F$19</f>
        <v>0</v>
      </c>
      <c r="W116" s="328">
        <f>M116*Inflation!$F$19</f>
        <v>0</v>
      </c>
      <c r="X116" s="328">
        <f>N116*Inflation!$F$19</f>
        <v>0</v>
      </c>
      <c r="Y116" s="328">
        <f>O116*Inflation!$F$19*Inflation!$F$20</f>
        <v>0</v>
      </c>
      <c r="Z116" s="328">
        <f>P116*Inflation!$F$19*Inflation!$F$20</f>
        <v>0</v>
      </c>
      <c r="AA116" s="328">
        <f>Q116*Inflation!$F$19*Inflation!$F$20</f>
        <v>0</v>
      </c>
      <c r="AB116" s="328">
        <f>R116*Inflation!$F$19*Inflation!$F$20*Inflation!$F$21</f>
        <v>3004.4173163238024</v>
      </c>
      <c r="AC116" s="328">
        <f>S116*Inflation!$F$19*Inflation!$F$20*Inflation!$F$21*Inflation!$F$22</f>
        <v>0</v>
      </c>
      <c r="AD116" s="328">
        <f>T116*Inflation!$F$19*Inflation!$F$20*Inflation!$F$21*Inflation!$F$22*Inflation!$F$23</f>
        <v>0</v>
      </c>
      <c r="AE116" s="325">
        <f t="shared" si="70"/>
        <v>3004.4173163238024</v>
      </c>
      <c r="AF116" s="297">
        <f>(V116/V$137)*SUM('G Summary CWIP'!$AV$64:$BA$64)</f>
        <v>0</v>
      </c>
      <c r="AG116" s="298">
        <f>W116/W$137*SUM('G Summary CWIP'!$BB$64:$BG$64)</f>
        <v>0</v>
      </c>
      <c r="AH116" s="298">
        <f t="shared" si="71"/>
        <v>0</v>
      </c>
      <c r="AI116" s="298">
        <f>Y116/Y$137*SUM('G Summary CWIP'!$BJ$64:$BO$64)</f>
        <v>0</v>
      </c>
      <c r="AJ116" s="298">
        <f>Z116/Z$137*SUM('G Summary CWIP'!$BP$64:$BU$64)</f>
        <v>0</v>
      </c>
      <c r="AK116" s="298">
        <f t="shared" si="72"/>
        <v>0</v>
      </c>
      <c r="AL116" s="298">
        <f>AB116/AB$137*'G Summary CWIP'!$CJ$64</f>
        <v>29.13031027425745</v>
      </c>
      <c r="AM116" s="298">
        <f>AC116/AC$137*'G Summary CWIP'!$CX$64</f>
        <v>0</v>
      </c>
      <c r="AN116" s="298">
        <f>AD116/AD$137*'G Summary CWIP'!$DL$64</f>
        <v>0</v>
      </c>
      <c r="AO116" s="299">
        <f t="shared" si="58"/>
        <v>29.13031027425745</v>
      </c>
      <c r="AP116" s="310">
        <f t="shared" si="59"/>
        <v>0</v>
      </c>
      <c r="AQ116" s="311">
        <f t="shared" si="60"/>
        <v>0</v>
      </c>
      <c r="AR116" s="311">
        <f t="shared" si="61"/>
        <v>0</v>
      </c>
      <c r="AS116" s="311">
        <f t="shared" si="62"/>
        <v>0</v>
      </c>
      <c r="AT116" s="311">
        <f t="shared" si="63"/>
        <v>0</v>
      </c>
      <c r="AU116" s="311">
        <f t="shared" si="64"/>
        <v>0</v>
      </c>
      <c r="AV116" s="311">
        <f t="shared" si="65"/>
        <v>3033.5476265980597</v>
      </c>
      <c r="AW116" s="311">
        <f t="shared" si="66"/>
        <v>0</v>
      </c>
      <c r="AX116" s="311">
        <f t="shared" si="67"/>
        <v>0</v>
      </c>
      <c r="AY116" s="318">
        <f t="shared" si="68"/>
        <v>3033.5476265980597</v>
      </c>
    </row>
    <row r="117" spans="1:51" ht="14.5">
      <c r="A117" s="44" t="s">
        <v>150</v>
      </c>
      <c r="B117" s="45" t="s">
        <v>150</v>
      </c>
      <c r="C117" s="50">
        <v>5125.4973738528315</v>
      </c>
      <c r="D117" s="65">
        <v>25</v>
      </c>
      <c r="E117" s="99" t="s">
        <v>536</v>
      </c>
      <c r="F117" s="99" t="s">
        <v>575</v>
      </c>
      <c r="G117" s="99" t="s">
        <v>147</v>
      </c>
      <c r="H117" s="99" t="s">
        <v>180</v>
      </c>
      <c r="I117" s="99" t="s">
        <v>1048</v>
      </c>
      <c r="J117" s="54">
        <v>46722</v>
      </c>
      <c r="K117" s="140">
        <v>0</v>
      </c>
      <c r="L117" s="264">
        <v>0</v>
      </c>
      <c r="M117" s="265">
        <v>0</v>
      </c>
      <c r="N117" s="265">
        <v>0</v>
      </c>
      <c r="O117" s="265">
        <v>0</v>
      </c>
      <c r="P117" s="265">
        <v>0</v>
      </c>
      <c r="Q117" s="265">
        <v>0</v>
      </c>
      <c r="R117" s="265">
        <v>2081.9974961818343</v>
      </c>
      <c r="S117" s="265">
        <v>0</v>
      </c>
      <c r="T117" s="266">
        <v>0</v>
      </c>
      <c r="U117" s="267">
        <f>SUM(T117,S117,R117,Q117,N117)</f>
        <v>2081.9974961818343</v>
      </c>
      <c r="V117" s="327">
        <f>L117*Inflation!$F$19</f>
        <v>0</v>
      </c>
      <c r="W117" s="328">
        <f>M117*Inflation!$F$19</f>
        <v>0</v>
      </c>
      <c r="X117" s="328">
        <f>N117*Inflation!$F$19</f>
        <v>0</v>
      </c>
      <c r="Y117" s="328">
        <f>O117*Inflation!$F$19*Inflation!$F$20</f>
        <v>0</v>
      </c>
      <c r="Z117" s="328">
        <f>P117*Inflation!$F$19*Inflation!$F$20</f>
        <v>0</v>
      </c>
      <c r="AA117" s="328">
        <f>Q117*Inflation!$F$19*Inflation!$F$20</f>
        <v>0</v>
      </c>
      <c r="AB117" s="328">
        <f>R117*Inflation!$F$19*Inflation!$F$20*Inflation!$F$21</f>
        <v>2212.4166480305712</v>
      </c>
      <c r="AC117" s="328">
        <f>S117*Inflation!$F$19*Inflation!$F$20*Inflation!$F$21*Inflation!$F$22</f>
        <v>0</v>
      </c>
      <c r="AD117" s="328">
        <f>T117*Inflation!$F$19*Inflation!$F$20*Inflation!$F$21*Inflation!$F$22*Inflation!$F$23</f>
        <v>0</v>
      </c>
      <c r="AE117" s="325">
        <f t="shared" si="70"/>
        <v>2212.4166480305712</v>
      </c>
      <c r="AF117" s="297">
        <f>(V117/V$137)*SUM('G Summary CWIP'!$AV$64:$BA$64)</f>
        <v>0</v>
      </c>
      <c r="AG117" s="298">
        <f>W117/W$137*SUM('G Summary CWIP'!$BB$64:$BG$64)</f>
        <v>0</v>
      </c>
      <c r="AH117" s="298">
        <f t="shared" si="71"/>
        <v>0</v>
      </c>
      <c r="AI117" s="298">
        <f>Y117/Y$137*SUM('G Summary CWIP'!$BJ$64:$BO$64)</f>
        <v>0</v>
      </c>
      <c r="AJ117" s="298">
        <f>Z117/Z$137*SUM('G Summary CWIP'!$BP$64:$BU$64)</f>
        <v>0</v>
      </c>
      <c r="AK117" s="298">
        <f t="shared" si="72"/>
        <v>0</v>
      </c>
      <c r="AL117" s="298">
        <f>AB117/AB$137*'G Summary CWIP'!$CJ$64</f>
        <v>21.45120887930511</v>
      </c>
      <c r="AM117" s="298">
        <f>AC117/AC$137*'G Summary CWIP'!$CX$64</f>
        <v>0</v>
      </c>
      <c r="AN117" s="298">
        <f>AD117/AD$137*'G Summary CWIP'!$DL$64</f>
        <v>0</v>
      </c>
      <c r="AO117" s="299">
        <f t="shared" si="58"/>
        <v>21.45120887930511</v>
      </c>
      <c r="AP117" s="310">
        <f t="shared" si="59"/>
        <v>0</v>
      </c>
      <c r="AQ117" s="311">
        <f t="shared" si="60"/>
        <v>0</v>
      </c>
      <c r="AR117" s="311">
        <f t="shared" si="61"/>
        <v>0</v>
      </c>
      <c r="AS117" s="311">
        <f t="shared" si="62"/>
        <v>0</v>
      </c>
      <c r="AT117" s="311">
        <f t="shared" si="63"/>
        <v>0</v>
      </c>
      <c r="AU117" s="311">
        <f t="shared" si="64"/>
        <v>0</v>
      </c>
      <c r="AV117" s="311">
        <f t="shared" si="65"/>
        <v>2233.8678569098761</v>
      </c>
      <c r="AW117" s="311">
        <f t="shared" si="66"/>
        <v>0</v>
      </c>
      <c r="AX117" s="311">
        <f t="shared" si="67"/>
        <v>0</v>
      </c>
      <c r="AY117" s="318">
        <f t="shared" si="68"/>
        <v>2233.8678569098761</v>
      </c>
    </row>
    <row r="118" spans="1:51" ht="14.5">
      <c r="A118" s="44" t="s">
        <v>150</v>
      </c>
      <c r="B118" s="45" t="s">
        <v>150</v>
      </c>
      <c r="C118" s="50">
        <v>2146</v>
      </c>
      <c r="D118" s="65">
        <v>25</v>
      </c>
      <c r="E118" s="99" t="s">
        <v>536</v>
      </c>
      <c r="F118" s="99" t="s">
        <v>576</v>
      </c>
      <c r="G118" s="99" t="s">
        <v>147</v>
      </c>
      <c r="H118" s="99" t="s">
        <v>180</v>
      </c>
      <c r="I118" s="99" t="s">
        <v>1048</v>
      </c>
      <c r="J118" s="54">
        <v>46722</v>
      </c>
      <c r="K118" s="140">
        <v>0</v>
      </c>
      <c r="L118" s="264">
        <v>0</v>
      </c>
      <c r="M118" s="265">
        <v>0</v>
      </c>
      <c r="N118" s="265">
        <v>0</v>
      </c>
      <c r="O118" s="265">
        <v>0</v>
      </c>
      <c r="P118" s="265">
        <v>0</v>
      </c>
      <c r="Q118" s="265">
        <v>0</v>
      </c>
      <c r="R118" s="265">
        <v>5125.4973738528315</v>
      </c>
      <c r="S118" s="265">
        <v>0</v>
      </c>
      <c r="T118" s="266">
        <v>0</v>
      </c>
      <c r="U118" s="267">
        <f t="shared" si="69"/>
        <v>5125.4973738528315</v>
      </c>
      <c r="V118" s="327">
        <f>L118*Inflation!$F$19</f>
        <v>0</v>
      </c>
      <c r="W118" s="328">
        <f>M118*Inflation!$F$19</f>
        <v>0</v>
      </c>
      <c r="X118" s="328">
        <f>N118*Inflation!$F$19</f>
        <v>0</v>
      </c>
      <c r="Y118" s="328">
        <f>O118*Inflation!$F$19*Inflation!$F$20</f>
        <v>0</v>
      </c>
      <c r="Z118" s="328">
        <f>P118*Inflation!$F$19*Inflation!$F$20</f>
        <v>0</v>
      </c>
      <c r="AA118" s="328">
        <f>Q118*Inflation!$F$19*Inflation!$F$20</f>
        <v>0</v>
      </c>
      <c r="AB118" s="328">
        <f>R118*Inflation!$F$19*Inflation!$F$20*Inflation!$F$21</f>
        <v>5446.5654930636892</v>
      </c>
      <c r="AC118" s="328">
        <f>S118*Inflation!$F$19*Inflation!$F$20*Inflation!$F$21*Inflation!$F$22</f>
        <v>0</v>
      </c>
      <c r="AD118" s="328">
        <f>T118*Inflation!$F$19*Inflation!$F$20*Inflation!$F$21*Inflation!$F$22*Inflation!$F$23</f>
        <v>0</v>
      </c>
      <c r="AE118" s="325">
        <f t="shared" si="70"/>
        <v>5446.5654930636892</v>
      </c>
      <c r="AF118" s="297">
        <f>(V118/V$137)*SUM('G Summary CWIP'!$AV$64:$BA$64)</f>
        <v>0</v>
      </c>
      <c r="AG118" s="298">
        <f>W118/W$137*SUM('G Summary CWIP'!$BB$64:$BG$64)</f>
        <v>0</v>
      </c>
      <c r="AH118" s="298">
        <f t="shared" si="71"/>
        <v>0</v>
      </c>
      <c r="AI118" s="298">
        <f>Y118/Y$137*SUM('G Summary CWIP'!$BJ$64:$BO$64)</f>
        <v>0</v>
      </c>
      <c r="AJ118" s="298">
        <f>Z118/Z$137*SUM('G Summary CWIP'!$BP$64:$BU$64)</f>
        <v>0</v>
      </c>
      <c r="AK118" s="298">
        <f t="shared" si="72"/>
        <v>0</v>
      </c>
      <c r="AL118" s="298">
        <f>AB118/AB$137*'G Summary CWIP'!$CJ$64</f>
        <v>52.808956292445238</v>
      </c>
      <c r="AM118" s="298">
        <f>AC118/AC$137*'G Summary CWIP'!$CX$64</f>
        <v>0</v>
      </c>
      <c r="AN118" s="298">
        <f>AD118/AD$137*'G Summary CWIP'!$DL$64</f>
        <v>0</v>
      </c>
      <c r="AO118" s="299">
        <f t="shared" si="58"/>
        <v>52.808956292445238</v>
      </c>
      <c r="AP118" s="310">
        <f t="shared" si="59"/>
        <v>0</v>
      </c>
      <c r="AQ118" s="311">
        <f t="shared" si="60"/>
        <v>0</v>
      </c>
      <c r="AR118" s="311">
        <f t="shared" si="61"/>
        <v>0</v>
      </c>
      <c r="AS118" s="311">
        <f t="shared" si="62"/>
        <v>0</v>
      </c>
      <c r="AT118" s="311">
        <f t="shared" si="63"/>
        <v>0</v>
      </c>
      <c r="AU118" s="311">
        <f t="shared" si="64"/>
        <v>0</v>
      </c>
      <c r="AV118" s="311">
        <f t="shared" si="65"/>
        <v>5499.3744493561344</v>
      </c>
      <c r="AW118" s="311">
        <f t="shared" si="66"/>
        <v>0</v>
      </c>
      <c r="AX118" s="311">
        <f t="shared" si="67"/>
        <v>0</v>
      </c>
      <c r="AY118" s="318">
        <f t="shared" si="68"/>
        <v>5499.3744493561344</v>
      </c>
    </row>
    <row r="119" spans="1:51" ht="14.5">
      <c r="A119" s="44" t="s">
        <v>150</v>
      </c>
      <c r="B119" s="45" t="s">
        <v>150</v>
      </c>
      <c r="C119" s="50">
        <v>2991.8488159575336</v>
      </c>
      <c r="D119" s="65">
        <v>25</v>
      </c>
      <c r="E119" s="99" t="s">
        <v>536</v>
      </c>
      <c r="F119" s="99" t="s">
        <v>577</v>
      </c>
      <c r="G119" s="99" t="s">
        <v>147</v>
      </c>
      <c r="H119" s="99" t="s">
        <v>180</v>
      </c>
      <c r="I119" s="99" t="s">
        <v>1048</v>
      </c>
      <c r="J119" s="54">
        <v>46722</v>
      </c>
      <c r="K119" s="140">
        <v>0</v>
      </c>
      <c r="L119" s="264">
        <v>0</v>
      </c>
      <c r="M119" s="265">
        <v>0</v>
      </c>
      <c r="N119" s="265">
        <v>0</v>
      </c>
      <c r="O119" s="265">
        <v>0</v>
      </c>
      <c r="P119" s="265">
        <v>0</v>
      </c>
      <c r="Q119" s="265">
        <v>0</v>
      </c>
      <c r="R119" s="265">
        <v>2146</v>
      </c>
      <c r="S119" s="265">
        <v>0</v>
      </c>
      <c r="T119" s="266">
        <v>0</v>
      </c>
      <c r="U119" s="267">
        <f t="shared" si="69"/>
        <v>2146</v>
      </c>
      <c r="V119" s="327">
        <f>L119*Inflation!$F$19</f>
        <v>0</v>
      </c>
      <c r="W119" s="328">
        <f>M119*Inflation!$F$19</f>
        <v>0</v>
      </c>
      <c r="X119" s="328">
        <f>N119*Inflation!$F$19</f>
        <v>0</v>
      </c>
      <c r="Y119" s="328">
        <f>O119*Inflation!$F$19*Inflation!$F$20</f>
        <v>0</v>
      </c>
      <c r="Z119" s="328">
        <f>P119*Inflation!$F$19*Inflation!$F$20</f>
        <v>0</v>
      </c>
      <c r="AA119" s="328">
        <f>Q119*Inflation!$F$19*Inflation!$F$20</f>
        <v>0</v>
      </c>
      <c r="AB119" s="328">
        <f>R119*Inflation!$F$19*Inflation!$F$20*Inflation!$F$21</f>
        <v>2280.4283556443556</v>
      </c>
      <c r="AC119" s="328">
        <f>S119*Inflation!$F$19*Inflation!$F$20*Inflation!$F$21*Inflation!$F$22</f>
        <v>0</v>
      </c>
      <c r="AD119" s="328">
        <f>T119*Inflation!$F$19*Inflation!$F$20*Inflation!$F$21*Inflation!$F$22*Inflation!$F$23</f>
        <v>0</v>
      </c>
      <c r="AE119" s="325">
        <f t="shared" si="70"/>
        <v>2280.4283556443556</v>
      </c>
      <c r="AF119" s="297">
        <f>(V119/V$137)*SUM('G Summary CWIP'!$AV$64:$BA$64)</f>
        <v>0</v>
      </c>
      <c r="AG119" s="298">
        <f>W119/W$137*SUM('G Summary CWIP'!$BB$64:$BG$64)</f>
        <v>0</v>
      </c>
      <c r="AH119" s="298">
        <f t="shared" si="71"/>
        <v>0</v>
      </c>
      <c r="AI119" s="298">
        <f>Y119/Y$137*SUM('G Summary CWIP'!$BJ$64:$BO$64)</f>
        <v>0</v>
      </c>
      <c r="AJ119" s="298">
        <f>Z119/Z$137*SUM('G Summary CWIP'!$BP$64:$BU$64)</f>
        <v>0</v>
      </c>
      <c r="AK119" s="298">
        <f t="shared" si="72"/>
        <v>0</v>
      </c>
      <c r="AL119" s="298">
        <f>AB119/AB$137*'G Summary CWIP'!$CJ$64</f>
        <v>22.110638624403173</v>
      </c>
      <c r="AM119" s="298">
        <f>AC119/AC$137*'G Summary CWIP'!$CX$64</f>
        <v>0</v>
      </c>
      <c r="AN119" s="298">
        <f>AD119/AD$137*'G Summary CWIP'!$DL$64</f>
        <v>0</v>
      </c>
      <c r="AO119" s="299">
        <f t="shared" si="58"/>
        <v>22.110638624403173</v>
      </c>
      <c r="AP119" s="310">
        <f t="shared" si="59"/>
        <v>0</v>
      </c>
      <c r="AQ119" s="311">
        <f t="shared" si="60"/>
        <v>0</v>
      </c>
      <c r="AR119" s="311">
        <f t="shared" si="61"/>
        <v>0</v>
      </c>
      <c r="AS119" s="311">
        <f t="shared" si="62"/>
        <v>0</v>
      </c>
      <c r="AT119" s="311">
        <f t="shared" si="63"/>
        <v>0</v>
      </c>
      <c r="AU119" s="311">
        <f t="shared" si="64"/>
        <v>0</v>
      </c>
      <c r="AV119" s="311">
        <f t="shared" si="65"/>
        <v>2302.5389942687589</v>
      </c>
      <c r="AW119" s="311">
        <f t="shared" si="66"/>
        <v>0</v>
      </c>
      <c r="AX119" s="311">
        <f t="shared" si="67"/>
        <v>0</v>
      </c>
      <c r="AY119" s="318">
        <f t="shared" si="68"/>
        <v>2302.5389942687589</v>
      </c>
    </row>
    <row r="120" spans="1:51" ht="14.5">
      <c r="A120" s="44" t="s">
        <v>150</v>
      </c>
      <c r="B120" s="45" t="s">
        <v>150</v>
      </c>
      <c r="C120" s="50">
        <v>3429.8686295808457</v>
      </c>
      <c r="D120" s="65">
        <v>25</v>
      </c>
      <c r="E120" s="99" t="s">
        <v>536</v>
      </c>
      <c r="F120" s="99" t="s">
        <v>578</v>
      </c>
      <c r="G120" s="99" t="s">
        <v>147</v>
      </c>
      <c r="H120" s="99" t="s">
        <v>180</v>
      </c>
      <c r="I120" s="99" t="s">
        <v>1048</v>
      </c>
      <c r="J120" s="54">
        <v>46722</v>
      </c>
      <c r="K120" s="140">
        <v>0</v>
      </c>
      <c r="L120" s="264">
        <v>0</v>
      </c>
      <c r="M120" s="265">
        <v>0</v>
      </c>
      <c r="N120" s="265">
        <v>0</v>
      </c>
      <c r="O120" s="265">
        <v>0</v>
      </c>
      <c r="P120" s="265">
        <v>0</v>
      </c>
      <c r="Q120" s="265">
        <v>0</v>
      </c>
      <c r="R120" s="265">
        <v>2991.8488159575336</v>
      </c>
      <c r="S120" s="265">
        <v>0</v>
      </c>
      <c r="T120" s="266">
        <v>0</v>
      </c>
      <c r="U120" s="267">
        <f t="shared" si="69"/>
        <v>2991.8488159575336</v>
      </c>
      <c r="V120" s="327">
        <f>L120*Inflation!$F$19</f>
        <v>0</v>
      </c>
      <c r="W120" s="328">
        <f>M120*Inflation!$F$19</f>
        <v>0</v>
      </c>
      <c r="X120" s="328">
        <f>N120*Inflation!$F$19</f>
        <v>0</v>
      </c>
      <c r="Y120" s="328">
        <f>O120*Inflation!$F$19*Inflation!$F$20</f>
        <v>0</v>
      </c>
      <c r="Z120" s="328">
        <f>P120*Inflation!$F$19*Inflation!$F$20</f>
        <v>0</v>
      </c>
      <c r="AA120" s="328">
        <f>Q120*Inflation!$F$19*Inflation!$F$20</f>
        <v>0</v>
      </c>
      <c r="AB120" s="328">
        <f>R120*Inflation!$F$19*Inflation!$F$20*Inflation!$F$21</f>
        <v>3179.2622906386537</v>
      </c>
      <c r="AC120" s="328">
        <f>S120*Inflation!$F$19*Inflation!$F$20*Inflation!$F$21*Inflation!$F$22</f>
        <v>0</v>
      </c>
      <c r="AD120" s="328">
        <f>T120*Inflation!$F$19*Inflation!$F$20*Inflation!$F$21*Inflation!$F$22*Inflation!$F$23</f>
        <v>0</v>
      </c>
      <c r="AE120" s="325">
        <f t="shared" si="70"/>
        <v>3179.2622906386537</v>
      </c>
      <c r="AF120" s="297">
        <f>(V120/V$137)*SUM('G Summary CWIP'!$AV$64:$BA$64)</f>
        <v>0</v>
      </c>
      <c r="AG120" s="298">
        <f>W120/W$137*SUM('G Summary CWIP'!$BB$64:$BG$64)</f>
        <v>0</v>
      </c>
      <c r="AH120" s="298">
        <f t="shared" si="71"/>
        <v>0</v>
      </c>
      <c r="AI120" s="298">
        <f>Y120/Y$137*SUM('G Summary CWIP'!$BJ$64:$BO$64)</f>
        <v>0</v>
      </c>
      <c r="AJ120" s="298">
        <f>Z120/Z$137*SUM('G Summary CWIP'!$BP$64:$BU$64)</f>
        <v>0</v>
      </c>
      <c r="AK120" s="298">
        <f t="shared" si="72"/>
        <v>0</v>
      </c>
      <c r="AL120" s="298">
        <f>AB120/AB$137*'G Summary CWIP'!$CJ$64</f>
        <v>30.825576881866517</v>
      </c>
      <c r="AM120" s="298">
        <f>AC120/AC$137*'G Summary CWIP'!$CX$64</f>
        <v>0</v>
      </c>
      <c r="AN120" s="298">
        <f>AD120/AD$137*'G Summary CWIP'!$DL$64</f>
        <v>0</v>
      </c>
      <c r="AO120" s="299">
        <f t="shared" si="58"/>
        <v>30.825576881866517</v>
      </c>
      <c r="AP120" s="310">
        <f t="shared" si="59"/>
        <v>0</v>
      </c>
      <c r="AQ120" s="311">
        <f t="shared" si="60"/>
        <v>0</v>
      </c>
      <c r="AR120" s="311">
        <f t="shared" si="61"/>
        <v>0</v>
      </c>
      <c r="AS120" s="311">
        <f t="shared" si="62"/>
        <v>0</v>
      </c>
      <c r="AT120" s="311">
        <f t="shared" si="63"/>
        <v>0</v>
      </c>
      <c r="AU120" s="311">
        <f t="shared" si="64"/>
        <v>0</v>
      </c>
      <c r="AV120" s="311">
        <f t="shared" si="65"/>
        <v>3210.0878675205204</v>
      </c>
      <c r="AW120" s="311">
        <f t="shared" si="66"/>
        <v>0</v>
      </c>
      <c r="AX120" s="311">
        <f t="shared" si="67"/>
        <v>0</v>
      </c>
      <c r="AY120" s="318">
        <f t="shared" si="68"/>
        <v>3210.0878675205204</v>
      </c>
    </row>
    <row r="121" spans="1:51" ht="14.5">
      <c r="A121" s="44" t="s">
        <v>150</v>
      </c>
      <c r="B121" s="45" t="s">
        <v>150</v>
      </c>
      <c r="C121" s="50">
        <v>2711.1293136499289</v>
      </c>
      <c r="D121" s="65">
        <v>25</v>
      </c>
      <c r="E121" s="576" t="s">
        <v>545</v>
      </c>
      <c r="F121" s="99" t="s">
        <v>579</v>
      </c>
      <c r="G121" s="99" t="s">
        <v>147</v>
      </c>
      <c r="H121" s="99" t="s">
        <v>180</v>
      </c>
      <c r="I121" s="99" t="s">
        <v>1048</v>
      </c>
      <c r="J121" s="54">
        <v>46905</v>
      </c>
      <c r="K121" s="140">
        <v>0</v>
      </c>
      <c r="L121" s="264">
        <v>0</v>
      </c>
      <c r="M121" s="265">
        <v>0</v>
      </c>
      <c r="N121" s="265">
        <v>0</v>
      </c>
      <c r="O121" s="265">
        <v>0</v>
      </c>
      <c r="P121" s="265">
        <v>0</v>
      </c>
      <c r="Q121" s="265">
        <v>0</v>
      </c>
      <c r="R121" s="265">
        <v>3429.87</v>
      </c>
      <c r="S121" s="265">
        <v>0</v>
      </c>
      <c r="T121" s="266">
        <v>0</v>
      </c>
      <c r="U121" s="267">
        <f t="shared" si="69"/>
        <v>3429.87</v>
      </c>
      <c r="V121" s="327">
        <f>L121*Inflation!$F$19</f>
        <v>0</v>
      </c>
      <c r="W121" s="328">
        <f>M121*Inflation!$F$19</f>
        <v>0</v>
      </c>
      <c r="X121" s="328">
        <f>N121*Inflation!$F$19</f>
        <v>0</v>
      </c>
      <c r="Y121" s="328">
        <f>O121*Inflation!$F$19*Inflation!$F$20</f>
        <v>0</v>
      </c>
      <c r="Z121" s="328">
        <f>P121*Inflation!$F$19*Inflation!$F$20</f>
        <v>0</v>
      </c>
      <c r="AA121" s="328">
        <f>Q121*Inflation!$F$19*Inflation!$F$20</f>
        <v>0</v>
      </c>
      <c r="AB121" s="328">
        <f>R121*Inflation!$F$19*Inflation!$F$20*Inflation!$F$21</f>
        <v>3644.7217167632371</v>
      </c>
      <c r="AC121" s="328">
        <f>S121*Inflation!$F$19*Inflation!$F$20*Inflation!$F$21*Inflation!$F$22</f>
        <v>0</v>
      </c>
      <c r="AD121" s="328">
        <f>T121*Inflation!$F$19*Inflation!$F$20*Inflation!$F$21*Inflation!$F$22*Inflation!$F$23</f>
        <v>0</v>
      </c>
      <c r="AE121" s="325">
        <f t="shared" si="70"/>
        <v>3644.7217167632371</v>
      </c>
      <c r="AF121" s="297">
        <f>(V121/V$137)*SUM('G Summary CWIP'!$AV$64:$BA$64)</f>
        <v>0</v>
      </c>
      <c r="AG121" s="298">
        <f>W121/W$137*SUM('G Summary CWIP'!$BB$64:$BG$64)</f>
        <v>0</v>
      </c>
      <c r="AH121" s="298">
        <f t="shared" si="71"/>
        <v>0</v>
      </c>
      <c r="AI121" s="298">
        <f>Y121/Y$137*SUM('G Summary CWIP'!$BJ$64:$BO$64)</f>
        <v>0</v>
      </c>
      <c r="AJ121" s="298">
        <f>Z121/Z$137*SUM('G Summary CWIP'!$BP$64:$BU$64)</f>
        <v>0</v>
      </c>
      <c r="AK121" s="298">
        <f t="shared" si="72"/>
        <v>0</v>
      </c>
      <c r="AL121" s="298">
        <f>AB121/AB$137*'G Summary CWIP'!$CJ$64</f>
        <v>35.338590912712824</v>
      </c>
      <c r="AM121" s="298">
        <f>AC121/AC$137*'G Summary CWIP'!$CX$64</f>
        <v>0</v>
      </c>
      <c r="AN121" s="298">
        <f>AD121/AD$137*'G Summary CWIP'!$DL$64</f>
        <v>0</v>
      </c>
      <c r="AO121" s="299">
        <f t="shared" si="58"/>
        <v>35.338590912712824</v>
      </c>
      <c r="AP121" s="310">
        <f t="shared" si="59"/>
        <v>0</v>
      </c>
      <c r="AQ121" s="311">
        <f t="shared" si="60"/>
        <v>0</v>
      </c>
      <c r="AR121" s="311">
        <f t="shared" si="61"/>
        <v>0</v>
      </c>
      <c r="AS121" s="311">
        <f t="shared" si="62"/>
        <v>0</v>
      </c>
      <c r="AT121" s="311">
        <f t="shared" si="63"/>
        <v>0</v>
      </c>
      <c r="AU121" s="311">
        <f t="shared" si="64"/>
        <v>0</v>
      </c>
      <c r="AV121" s="311">
        <f t="shared" si="65"/>
        <v>3680.0603076759498</v>
      </c>
      <c r="AW121" s="311">
        <f t="shared" si="66"/>
        <v>0</v>
      </c>
      <c r="AX121" s="311">
        <f t="shared" si="67"/>
        <v>0</v>
      </c>
      <c r="AY121" s="318">
        <f t="shared" si="68"/>
        <v>3680.0603076759498</v>
      </c>
    </row>
    <row r="122" spans="1:51" ht="14.5">
      <c r="A122" s="44" t="s">
        <v>150</v>
      </c>
      <c r="B122" s="45" t="s">
        <v>150</v>
      </c>
      <c r="C122" s="50">
        <v>2446.1242544520624</v>
      </c>
      <c r="D122" s="65">
        <v>25</v>
      </c>
      <c r="E122" s="99" t="s">
        <v>536</v>
      </c>
      <c r="F122" s="99" t="s">
        <v>580</v>
      </c>
      <c r="G122" s="99" t="s">
        <v>147</v>
      </c>
      <c r="H122" s="99" t="s">
        <v>180</v>
      </c>
      <c r="I122" s="99" t="s">
        <v>1048</v>
      </c>
      <c r="J122" s="54">
        <v>46905</v>
      </c>
      <c r="K122" s="140">
        <v>0</v>
      </c>
      <c r="L122" s="264">
        <v>0</v>
      </c>
      <c r="M122" s="265">
        <v>0</v>
      </c>
      <c r="N122" s="265">
        <v>0</v>
      </c>
      <c r="O122" s="265">
        <v>0</v>
      </c>
      <c r="P122" s="265">
        <v>0</v>
      </c>
      <c r="Q122" s="265">
        <v>0</v>
      </c>
      <c r="R122" s="265">
        <v>0</v>
      </c>
      <c r="S122" s="265">
        <v>2711.1293136499289</v>
      </c>
      <c r="T122" s="266">
        <v>0</v>
      </c>
      <c r="U122" s="267">
        <f t="shared" si="69"/>
        <v>2711.1293136499289</v>
      </c>
      <c r="V122" s="327">
        <f>L122*Inflation!$F$19</f>
        <v>0</v>
      </c>
      <c r="W122" s="328">
        <f>M122*Inflation!$F$19</f>
        <v>0</v>
      </c>
      <c r="X122" s="328">
        <f>N122*Inflation!$F$19</f>
        <v>0</v>
      </c>
      <c r="Y122" s="328">
        <f>O122*Inflation!$F$19*Inflation!$F$20</f>
        <v>0</v>
      </c>
      <c r="Z122" s="328">
        <f>P122*Inflation!$F$19*Inflation!$F$20</f>
        <v>0</v>
      </c>
      <c r="AA122" s="328">
        <f>Q122*Inflation!$F$19*Inflation!$F$20</f>
        <v>0</v>
      </c>
      <c r="AB122" s="328">
        <f>R122*Inflation!$F$19*Inflation!$F$20*Inflation!$F$21</f>
        <v>0</v>
      </c>
      <c r="AC122" s="328">
        <f>S122*Inflation!$F$19*Inflation!$F$20*Inflation!$F$21*Inflation!$F$22</f>
        <v>2935.6899067102122</v>
      </c>
      <c r="AD122" s="328">
        <f>T122*Inflation!$F$19*Inflation!$F$20*Inflation!$F$21*Inflation!$F$22*Inflation!$F$23</f>
        <v>0</v>
      </c>
      <c r="AE122" s="325">
        <f t="shared" si="70"/>
        <v>2935.6899067102122</v>
      </c>
      <c r="AF122" s="297">
        <f>(V122/V$137)*SUM('G Summary CWIP'!$AV$64:$BA$64)</f>
        <v>0</v>
      </c>
      <c r="AG122" s="298">
        <f>W122/W$137*SUM('G Summary CWIP'!$BB$64:$BG$64)</f>
        <v>0</v>
      </c>
      <c r="AH122" s="298">
        <f t="shared" si="71"/>
        <v>0</v>
      </c>
      <c r="AI122" s="298">
        <f>Y122/Y$137*SUM('G Summary CWIP'!$BJ$64:$BO$64)</f>
        <v>0</v>
      </c>
      <c r="AJ122" s="298">
        <f>Z122/Z$137*SUM('G Summary CWIP'!$BP$64:$BU$64)</f>
        <v>0</v>
      </c>
      <c r="AK122" s="298">
        <f t="shared" si="72"/>
        <v>0</v>
      </c>
      <c r="AL122" s="298">
        <f>AB122/AB$137*'G Summary CWIP'!$CJ$64</f>
        <v>0</v>
      </c>
      <c r="AM122" s="298">
        <f>AC122/AC$137*'G Summary CWIP'!$CX$64</f>
        <v>30.235756425604315</v>
      </c>
      <c r="AN122" s="298">
        <f>AD122/AD$137*'G Summary CWIP'!$DL$64</f>
        <v>0</v>
      </c>
      <c r="AO122" s="299">
        <f t="shared" si="58"/>
        <v>30.235756425604315</v>
      </c>
      <c r="AP122" s="310">
        <f t="shared" si="59"/>
        <v>0</v>
      </c>
      <c r="AQ122" s="311">
        <f t="shared" si="60"/>
        <v>0</v>
      </c>
      <c r="AR122" s="311">
        <f t="shared" si="61"/>
        <v>0</v>
      </c>
      <c r="AS122" s="311">
        <f t="shared" si="62"/>
        <v>0</v>
      </c>
      <c r="AT122" s="311">
        <f t="shared" si="63"/>
        <v>0</v>
      </c>
      <c r="AU122" s="311">
        <f t="shared" si="64"/>
        <v>0</v>
      </c>
      <c r="AV122" s="311">
        <f t="shared" si="65"/>
        <v>0</v>
      </c>
      <c r="AW122" s="311">
        <f t="shared" si="66"/>
        <v>2965.9256631358166</v>
      </c>
      <c r="AX122" s="311">
        <f t="shared" si="67"/>
        <v>0</v>
      </c>
      <c r="AY122" s="318">
        <f t="shared" si="68"/>
        <v>2965.9256631358166</v>
      </c>
    </row>
    <row r="123" spans="1:51" ht="14.5">
      <c r="A123" s="44" t="s">
        <v>150</v>
      </c>
      <c r="B123" s="45" t="s">
        <v>150</v>
      </c>
      <c r="C123" s="50">
        <v>3205.6503861394467</v>
      </c>
      <c r="D123" s="65">
        <v>25</v>
      </c>
      <c r="E123" s="99" t="s">
        <v>536</v>
      </c>
      <c r="F123" s="99" t="s">
        <v>581</v>
      </c>
      <c r="G123" s="99" t="s">
        <v>147</v>
      </c>
      <c r="H123" s="99" t="s">
        <v>180</v>
      </c>
      <c r="I123" s="99" t="s">
        <v>1048</v>
      </c>
      <c r="J123" s="54">
        <v>47088</v>
      </c>
      <c r="K123" s="140">
        <v>0</v>
      </c>
      <c r="L123" s="264">
        <v>0</v>
      </c>
      <c r="M123" s="265">
        <v>0</v>
      </c>
      <c r="N123" s="265">
        <v>0</v>
      </c>
      <c r="O123" s="265">
        <v>0</v>
      </c>
      <c r="P123" s="265">
        <v>0</v>
      </c>
      <c r="Q123" s="265">
        <v>0</v>
      </c>
      <c r="R123" s="265">
        <v>0</v>
      </c>
      <c r="S123" s="265">
        <v>2446.1242544520624</v>
      </c>
      <c r="T123" s="266">
        <v>0</v>
      </c>
      <c r="U123" s="267">
        <f t="shared" si="69"/>
        <v>2446.1242544520624</v>
      </c>
      <c r="V123" s="327">
        <f>L123*Inflation!$F$19</f>
        <v>0</v>
      </c>
      <c r="W123" s="328">
        <f>M123*Inflation!$F$19</f>
        <v>0</v>
      </c>
      <c r="X123" s="328">
        <f>N123*Inflation!$F$19</f>
        <v>0</v>
      </c>
      <c r="Y123" s="328">
        <f>O123*Inflation!$F$19*Inflation!$F$20</f>
        <v>0</v>
      </c>
      <c r="Z123" s="328">
        <f>P123*Inflation!$F$19*Inflation!$F$20</f>
        <v>0</v>
      </c>
      <c r="AA123" s="328">
        <f>Q123*Inflation!$F$19*Inflation!$F$20</f>
        <v>0</v>
      </c>
      <c r="AB123" s="328">
        <f>R123*Inflation!$F$19*Inflation!$F$20*Inflation!$F$21</f>
        <v>0</v>
      </c>
      <c r="AC123" s="328">
        <f>S123*Inflation!$F$19*Inflation!$F$20*Inflation!$F$21*Inflation!$F$22</f>
        <v>2648.7346981934511</v>
      </c>
      <c r="AD123" s="328">
        <f>T123*Inflation!$F$19*Inflation!$F$20*Inflation!$F$21*Inflation!$F$22*Inflation!$F$23</f>
        <v>0</v>
      </c>
      <c r="AE123" s="325">
        <f t="shared" si="70"/>
        <v>2648.7346981934511</v>
      </c>
      <c r="AF123" s="297">
        <f>(V123/V$137)*SUM('G Summary CWIP'!$AV$64:$BA$64)</f>
        <v>0</v>
      </c>
      <c r="AG123" s="298">
        <f>W123/W$137*SUM('G Summary CWIP'!$BB$64:$BG$64)</f>
        <v>0</v>
      </c>
      <c r="AH123" s="298">
        <f t="shared" si="71"/>
        <v>0</v>
      </c>
      <c r="AI123" s="298">
        <f>Y123/Y$137*SUM('G Summary CWIP'!$BJ$64:$BO$64)</f>
        <v>0</v>
      </c>
      <c r="AJ123" s="298">
        <f>Z123/Z$137*SUM('G Summary CWIP'!$BP$64:$BU$64)</f>
        <v>0</v>
      </c>
      <c r="AK123" s="298">
        <f t="shared" si="72"/>
        <v>0</v>
      </c>
      <c r="AL123" s="298">
        <f>AB123/AB$137*'G Summary CWIP'!$CJ$64</f>
        <v>0</v>
      </c>
      <c r="AM123" s="298">
        <f>AC123/AC$137*'G Summary CWIP'!$CX$64</f>
        <v>27.280298572259678</v>
      </c>
      <c r="AN123" s="298">
        <f>AD123/AD$137*'G Summary CWIP'!$DL$64</f>
        <v>0</v>
      </c>
      <c r="AO123" s="299">
        <f t="shared" si="58"/>
        <v>27.280298572259678</v>
      </c>
      <c r="AP123" s="310">
        <f t="shared" si="59"/>
        <v>0</v>
      </c>
      <c r="AQ123" s="311">
        <f t="shared" si="60"/>
        <v>0</v>
      </c>
      <c r="AR123" s="311">
        <f t="shared" si="61"/>
        <v>0</v>
      </c>
      <c r="AS123" s="311">
        <f t="shared" si="62"/>
        <v>0</v>
      </c>
      <c r="AT123" s="311">
        <f t="shared" si="63"/>
        <v>0</v>
      </c>
      <c r="AU123" s="311">
        <f t="shared" si="64"/>
        <v>0</v>
      </c>
      <c r="AV123" s="311">
        <f t="shared" si="65"/>
        <v>0</v>
      </c>
      <c r="AW123" s="311">
        <f t="shared" si="66"/>
        <v>2676.0149967657107</v>
      </c>
      <c r="AX123" s="311">
        <f t="shared" si="67"/>
        <v>0</v>
      </c>
      <c r="AY123" s="318">
        <f t="shared" si="68"/>
        <v>2676.0149967657107</v>
      </c>
    </row>
    <row r="124" spans="1:51" ht="14.5">
      <c r="A124" s="44" t="s">
        <v>150</v>
      </c>
      <c r="B124" s="45" t="s">
        <v>150</v>
      </c>
      <c r="C124" s="50">
        <v>3226.3114326999998</v>
      </c>
      <c r="D124" s="65">
        <v>25</v>
      </c>
      <c r="E124" s="99" t="s">
        <v>536</v>
      </c>
      <c r="F124" s="99" t="s">
        <v>582</v>
      </c>
      <c r="G124" s="99" t="s">
        <v>147</v>
      </c>
      <c r="H124" s="99" t="s">
        <v>180</v>
      </c>
      <c r="I124" s="99" t="s">
        <v>1048</v>
      </c>
      <c r="J124" s="54">
        <v>47088</v>
      </c>
      <c r="K124" s="140">
        <v>0</v>
      </c>
      <c r="L124" s="264">
        <v>0</v>
      </c>
      <c r="M124" s="265">
        <v>0</v>
      </c>
      <c r="N124" s="265">
        <v>0</v>
      </c>
      <c r="O124" s="265">
        <v>0</v>
      </c>
      <c r="P124" s="265">
        <v>0</v>
      </c>
      <c r="Q124" s="265">
        <v>0</v>
      </c>
      <c r="R124" s="265">
        <v>0</v>
      </c>
      <c r="S124" s="265">
        <v>3205.6503861394467</v>
      </c>
      <c r="T124" s="266">
        <v>0</v>
      </c>
      <c r="U124" s="267">
        <f t="shared" si="69"/>
        <v>3205.6503861394467</v>
      </c>
      <c r="V124" s="327">
        <f>L124*Inflation!$F$19</f>
        <v>0</v>
      </c>
      <c r="W124" s="328">
        <f>M124*Inflation!$F$19</f>
        <v>0</v>
      </c>
      <c r="X124" s="328">
        <f>N124*Inflation!$F$19</f>
        <v>0</v>
      </c>
      <c r="Y124" s="328">
        <f>O124*Inflation!$F$19*Inflation!$F$20</f>
        <v>0</v>
      </c>
      <c r="Z124" s="328">
        <f>P124*Inflation!$F$19*Inflation!$F$20</f>
        <v>0</v>
      </c>
      <c r="AA124" s="328">
        <f>Q124*Inflation!$F$19*Inflation!$F$20</f>
        <v>0</v>
      </c>
      <c r="AB124" s="328">
        <f>R124*Inflation!$F$19*Inflation!$F$20*Inflation!$F$21</f>
        <v>0</v>
      </c>
      <c r="AC124" s="328">
        <f>S124*Inflation!$F$19*Inflation!$F$20*Inflation!$F$21*Inflation!$F$22</f>
        <v>3471.1717495915887</v>
      </c>
      <c r="AD124" s="328">
        <f>T124*Inflation!$F$19*Inflation!$F$20*Inflation!$F$21*Inflation!$F$22*Inflation!$F$23</f>
        <v>0</v>
      </c>
      <c r="AE124" s="325">
        <f t="shared" si="70"/>
        <v>3471.1717495915887</v>
      </c>
      <c r="AF124" s="297">
        <f>(V124/V$137)*SUM('G Summary CWIP'!$AV$64:$BA$64)</f>
        <v>0</v>
      </c>
      <c r="AG124" s="298">
        <f>W124/W$137*SUM('G Summary CWIP'!$BB$64:$BG$64)</f>
        <v>0</v>
      </c>
      <c r="AH124" s="298">
        <f t="shared" si="71"/>
        <v>0</v>
      </c>
      <c r="AI124" s="298">
        <f>Y124/Y$137*SUM('G Summary CWIP'!$BJ$64:$BO$64)</f>
        <v>0</v>
      </c>
      <c r="AJ124" s="298">
        <f>Z124/Z$137*SUM('G Summary CWIP'!$BP$64:$BU$64)</f>
        <v>0</v>
      </c>
      <c r="AK124" s="298">
        <f t="shared" si="72"/>
        <v>0</v>
      </c>
      <c r="AL124" s="298">
        <f>AB124/AB$137*'G Summary CWIP'!$CJ$64</f>
        <v>0</v>
      </c>
      <c r="AM124" s="298">
        <f>AC124/AC$137*'G Summary CWIP'!$CX$64</f>
        <v>35.750882030215124</v>
      </c>
      <c r="AN124" s="298">
        <f>AD124/AD$137*'G Summary CWIP'!$DL$64</f>
        <v>0</v>
      </c>
      <c r="AO124" s="299">
        <f t="shared" si="58"/>
        <v>35.750882030215124</v>
      </c>
      <c r="AP124" s="310">
        <f t="shared" si="59"/>
        <v>0</v>
      </c>
      <c r="AQ124" s="311">
        <f t="shared" si="60"/>
        <v>0</v>
      </c>
      <c r="AR124" s="311">
        <f t="shared" si="61"/>
        <v>0</v>
      </c>
      <c r="AS124" s="311">
        <f t="shared" si="62"/>
        <v>0</v>
      </c>
      <c r="AT124" s="311">
        <f t="shared" si="63"/>
        <v>0</v>
      </c>
      <c r="AU124" s="311">
        <f t="shared" si="64"/>
        <v>0</v>
      </c>
      <c r="AV124" s="311">
        <f t="shared" si="65"/>
        <v>0</v>
      </c>
      <c r="AW124" s="311">
        <f t="shared" si="66"/>
        <v>3506.9226316218037</v>
      </c>
      <c r="AX124" s="311">
        <f t="shared" si="67"/>
        <v>0</v>
      </c>
      <c r="AY124" s="318">
        <f t="shared" si="68"/>
        <v>3506.9226316218037</v>
      </c>
    </row>
    <row r="125" spans="1:51" ht="14.5">
      <c r="A125" s="44" t="s">
        <v>150</v>
      </c>
      <c r="B125" s="45" t="s">
        <v>150</v>
      </c>
      <c r="C125" s="50">
        <v>2821.7480817418236</v>
      </c>
      <c r="D125" s="65">
        <v>25</v>
      </c>
      <c r="E125" s="99" t="s">
        <v>536</v>
      </c>
      <c r="F125" s="99" t="s">
        <v>584</v>
      </c>
      <c r="G125" s="99" t="s">
        <v>147</v>
      </c>
      <c r="H125" s="99" t="s">
        <v>180</v>
      </c>
      <c r="I125" s="99" t="s">
        <v>1048</v>
      </c>
      <c r="J125" s="54">
        <v>47088</v>
      </c>
      <c r="K125" s="140">
        <v>0</v>
      </c>
      <c r="L125" s="264">
        <v>0</v>
      </c>
      <c r="M125" s="265">
        <v>0</v>
      </c>
      <c r="N125" s="265">
        <v>0</v>
      </c>
      <c r="O125" s="265">
        <v>0</v>
      </c>
      <c r="P125" s="265">
        <v>0</v>
      </c>
      <c r="Q125" s="265">
        <v>0</v>
      </c>
      <c r="R125" s="265">
        <v>0</v>
      </c>
      <c r="S125" s="265">
        <v>2821.7480817418236</v>
      </c>
      <c r="T125" s="266">
        <v>0</v>
      </c>
      <c r="U125" s="267">
        <f t="shared" si="69"/>
        <v>2821.7480817418236</v>
      </c>
      <c r="V125" s="327">
        <f>L125*Inflation!$F$19</f>
        <v>0</v>
      </c>
      <c r="W125" s="328">
        <f>M125*Inflation!$F$19</f>
        <v>0</v>
      </c>
      <c r="X125" s="328">
        <f>N125*Inflation!$F$19</f>
        <v>0</v>
      </c>
      <c r="Y125" s="328">
        <f>O125*Inflation!$F$19*Inflation!$F$20</f>
        <v>0</v>
      </c>
      <c r="Z125" s="328">
        <f>P125*Inflation!$F$19*Inflation!$F$20</f>
        <v>0</v>
      </c>
      <c r="AA125" s="328">
        <f>Q125*Inflation!$F$19*Inflation!$F$20</f>
        <v>0</v>
      </c>
      <c r="AB125" s="328">
        <f>R125*Inflation!$F$19*Inflation!$F$20*Inflation!$F$21</f>
        <v>0</v>
      </c>
      <c r="AC125" s="328">
        <f>S125*Inflation!$F$19*Inflation!$F$20*Inflation!$F$21*Inflation!$F$22</f>
        <v>3055.4711356413027</v>
      </c>
      <c r="AD125" s="328">
        <f>T125*Inflation!$F$19*Inflation!$F$20*Inflation!$F$21*Inflation!$F$22*Inflation!$F$23</f>
        <v>0</v>
      </c>
      <c r="AE125" s="325">
        <f t="shared" si="70"/>
        <v>3055.4711356413027</v>
      </c>
      <c r="AF125" s="297">
        <f>(V125/V$137)*SUM('G Summary CWIP'!$AV$64:$BA$64)</f>
        <v>0</v>
      </c>
      <c r="AG125" s="298">
        <f>W125/W$137*SUM('G Summary CWIP'!$BB$64:$BG$64)</f>
        <v>0</v>
      </c>
      <c r="AH125" s="298">
        <f t="shared" si="71"/>
        <v>0</v>
      </c>
      <c r="AI125" s="298">
        <f>Y125/Y$137*SUM('G Summary CWIP'!$BJ$64:$BO$64)</f>
        <v>0</v>
      </c>
      <c r="AJ125" s="298">
        <f>Z125/Z$137*SUM('G Summary CWIP'!$BP$64:$BU$64)</f>
        <v>0</v>
      </c>
      <c r="AK125" s="298">
        <f t="shared" si="72"/>
        <v>0</v>
      </c>
      <c r="AL125" s="298">
        <f>AB125/AB$137*'G Summary CWIP'!$CJ$64</f>
        <v>0</v>
      </c>
      <c r="AM125" s="298">
        <f>AC125/AC$137*'G Summary CWIP'!$CX$64</f>
        <v>31.469427616162218</v>
      </c>
      <c r="AN125" s="298">
        <f>AD125/AD$137*'G Summary CWIP'!$DL$64</f>
        <v>0</v>
      </c>
      <c r="AO125" s="299">
        <f t="shared" si="58"/>
        <v>31.469427616162218</v>
      </c>
      <c r="AP125" s="310">
        <f t="shared" si="59"/>
        <v>0</v>
      </c>
      <c r="AQ125" s="311">
        <f t="shared" si="60"/>
        <v>0</v>
      </c>
      <c r="AR125" s="311">
        <f t="shared" si="61"/>
        <v>0</v>
      </c>
      <c r="AS125" s="311">
        <f t="shared" si="62"/>
        <v>0</v>
      </c>
      <c r="AT125" s="311">
        <f t="shared" si="63"/>
        <v>0</v>
      </c>
      <c r="AU125" s="311">
        <f t="shared" si="64"/>
        <v>0</v>
      </c>
      <c r="AV125" s="311">
        <f t="shared" si="65"/>
        <v>0</v>
      </c>
      <c r="AW125" s="311">
        <f t="shared" si="66"/>
        <v>3086.9405632574649</v>
      </c>
      <c r="AX125" s="311">
        <f t="shared" si="67"/>
        <v>0</v>
      </c>
      <c r="AY125" s="318">
        <f t="shared" si="68"/>
        <v>3086.9405632574649</v>
      </c>
    </row>
    <row r="126" spans="1:51" ht="14.5">
      <c r="A126" s="44" t="s">
        <v>150</v>
      </c>
      <c r="B126" s="45" t="s">
        <v>150</v>
      </c>
      <c r="C126" s="50">
        <v>2345.7705287597023</v>
      </c>
      <c r="D126" s="65">
        <v>25</v>
      </c>
      <c r="E126" s="99" t="s">
        <v>536</v>
      </c>
      <c r="F126" s="99" t="s">
        <v>585</v>
      </c>
      <c r="G126" s="99" t="s">
        <v>147</v>
      </c>
      <c r="H126" s="99" t="s">
        <v>180</v>
      </c>
      <c r="I126" s="99" t="s">
        <v>1048</v>
      </c>
      <c r="J126" s="54">
        <v>47088</v>
      </c>
      <c r="K126" s="140">
        <v>0</v>
      </c>
      <c r="L126" s="264">
        <v>0</v>
      </c>
      <c r="M126" s="265">
        <v>0</v>
      </c>
      <c r="N126" s="265">
        <v>0</v>
      </c>
      <c r="O126" s="265">
        <v>0</v>
      </c>
      <c r="P126" s="265">
        <v>0</v>
      </c>
      <c r="Q126" s="265">
        <v>0</v>
      </c>
      <c r="R126" s="265">
        <v>0</v>
      </c>
      <c r="S126" s="265">
        <v>2345.7705287597023</v>
      </c>
      <c r="T126" s="266">
        <v>0</v>
      </c>
      <c r="U126" s="267">
        <f t="shared" si="69"/>
        <v>2345.7705287597023</v>
      </c>
      <c r="V126" s="327">
        <f>L126*Inflation!$F$19</f>
        <v>0</v>
      </c>
      <c r="W126" s="328">
        <f>M126*Inflation!$F$19</f>
        <v>0</v>
      </c>
      <c r="X126" s="328">
        <f>N126*Inflation!$F$19</f>
        <v>0</v>
      </c>
      <c r="Y126" s="328">
        <f>O126*Inflation!$F$19*Inflation!$F$20</f>
        <v>0</v>
      </c>
      <c r="Z126" s="328">
        <f>P126*Inflation!$F$19*Inflation!$F$20</f>
        <v>0</v>
      </c>
      <c r="AA126" s="328">
        <f>Q126*Inflation!$F$19*Inflation!$F$20</f>
        <v>0</v>
      </c>
      <c r="AB126" s="328">
        <f>R126*Inflation!$F$19*Inflation!$F$20*Inflation!$F$21</f>
        <v>0</v>
      </c>
      <c r="AC126" s="328">
        <f>S126*Inflation!$F$19*Inflation!$F$20*Inflation!$F$21*Inflation!$F$22</f>
        <v>2540.0687566123747</v>
      </c>
      <c r="AD126" s="328">
        <f>T126*Inflation!$F$19*Inflation!$F$20*Inflation!$F$21*Inflation!$F$22*Inflation!$F$23</f>
        <v>0</v>
      </c>
      <c r="AE126" s="325">
        <f t="shared" si="70"/>
        <v>2540.0687566123747</v>
      </c>
      <c r="AF126" s="297">
        <f>(V126/V$137)*SUM('G Summary CWIP'!$AV$64:$BA$64)</f>
        <v>0</v>
      </c>
      <c r="AG126" s="298">
        <f>W126/W$137*SUM('G Summary CWIP'!$BB$64:$BG$64)</f>
        <v>0</v>
      </c>
      <c r="AH126" s="298">
        <f t="shared" si="71"/>
        <v>0</v>
      </c>
      <c r="AI126" s="298">
        <f>Y126/Y$137*SUM('G Summary CWIP'!$BJ$64:$BO$64)</f>
        <v>0</v>
      </c>
      <c r="AJ126" s="298">
        <f>Z126/Z$137*SUM('G Summary CWIP'!$BP$64:$BU$64)</f>
        <v>0</v>
      </c>
      <c r="AK126" s="298">
        <f t="shared" si="72"/>
        <v>0</v>
      </c>
      <c r="AL126" s="298">
        <f>AB126/AB$137*'G Summary CWIP'!$CJ$64</f>
        <v>0</v>
      </c>
      <c r="AM126" s="298">
        <f>AC126/AC$137*'G Summary CWIP'!$CX$64</f>
        <v>26.161107838287954</v>
      </c>
      <c r="AN126" s="298">
        <f>AD126/AD$137*'G Summary CWIP'!$DL$64</f>
        <v>0</v>
      </c>
      <c r="AO126" s="299">
        <f t="shared" si="58"/>
        <v>26.161107838287954</v>
      </c>
      <c r="AP126" s="310">
        <f t="shared" si="59"/>
        <v>0</v>
      </c>
      <c r="AQ126" s="311">
        <f t="shared" si="60"/>
        <v>0</v>
      </c>
      <c r="AR126" s="311">
        <f t="shared" si="61"/>
        <v>0</v>
      </c>
      <c r="AS126" s="311">
        <f t="shared" si="62"/>
        <v>0</v>
      </c>
      <c r="AT126" s="311">
        <f t="shared" si="63"/>
        <v>0</v>
      </c>
      <c r="AU126" s="311">
        <f t="shared" si="64"/>
        <v>0</v>
      </c>
      <c r="AV126" s="311">
        <f t="shared" si="65"/>
        <v>0</v>
      </c>
      <c r="AW126" s="311">
        <f t="shared" si="66"/>
        <v>2566.2298644506627</v>
      </c>
      <c r="AX126" s="311">
        <f t="shared" si="67"/>
        <v>0</v>
      </c>
      <c r="AY126" s="318">
        <f t="shared" si="68"/>
        <v>2566.2298644506627</v>
      </c>
    </row>
    <row r="127" spans="1:51" ht="14.5">
      <c r="A127" s="44" t="s">
        <v>150</v>
      </c>
      <c r="B127" s="45" t="s">
        <v>150</v>
      </c>
      <c r="C127" s="50">
        <v>3745.4390294461791</v>
      </c>
      <c r="D127" s="65">
        <v>25</v>
      </c>
      <c r="E127" s="99" t="s">
        <v>536</v>
      </c>
      <c r="F127" s="99" t="s">
        <v>586</v>
      </c>
      <c r="G127" s="99" t="s">
        <v>147</v>
      </c>
      <c r="H127" s="99" t="s">
        <v>180</v>
      </c>
      <c r="I127" s="99" t="s">
        <v>1048</v>
      </c>
      <c r="J127" s="54">
        <v>47088</v>
      </c>
      <c r="K127" s="140">
        <v>0</v>
      </c>
      <c r="L127" s="264">
        <v>0</v>
      </c>
      <c r="M127" s="265">
        <v>0</v>
      </c>
      <c r="N127" s="265">
        <v>0</v>
      </c>
      <c r="O127" s="265">
        <v>0</v>
      </c>
      <c r="P127" s="265">
        <v>0</v>
      </c>
      <c r="Q127" s="265">
        <v>0</v>
      </c>
      <c r="R127" s="265">
        <v>0</v>
      </c>
      <c r="S127" s="265">
        <v>3745.4390294461791</v>
      </c>
      <c r="T127" s="266">
        <v>0</v>
      </c>
      <c r="U127" s="267">
        <f t="shared" si="69"/>
        <v>3745.4390294461791</v>
      </c>
      <c r="V127" s="327">
        <f>L127*Inflation!$F$19</f>
        <v>0</v>
      </c>
      <c r="W127" s="328">
        <f>M127*Inflation!$F$19</f>
        <v>0</v>
      </c>
      <c r="X127" s="328">
        <f>N127*Inflation!$F$19</f>
        <v>0</v>
      </c>
      <c r="Y127" s="328">
        <f>O127*Inflation!$F$19*Inflation!$F$20</f>
        <v>0</v>
      </c>
      <c r="Z127" s="328">
        <f>P127*Inflation!$F$19*Inflation!$F$20</f>
        <v>0</v>
      </c>
      <c r="AA127" s="328">
        <f>Q127*Inflation!$F$19*Inflation!$F$20</f>
        <v>0</v>
      </c>
      <c r="AB127" s="328">
        <f>R127*Inflation!$F$19*Inflation!$F$20*Inflation!$F$21</f>
        <v>0</v>
      </c>
      <c r="AC127" s="328">
        <f>S127*Inflation!$F$19*Inflation!$F$20*Inflation!$F$21*Inflation!$F$22</f>
        <v>4055.6706386464211</v>
      </c>
      <c r="AD127" s="328">
        <f>T127*Inflation!$F$19*Inflation!$F$20*Inflation!$F$21*Inflation!$F$22*Inflation!$F$23</f>
        <v>0</v>
      </c>
      <c r="AE127" s="325">
        <f t="shared" si="70"/>
        <v>4055.6706386464211</v>
      </c>
      <c r="AF127" s="297">
        <f>(V127/V$137)*SUM('G Summary CWIP'!$AV$64:$BA$64)</f>
        <v>0</v>
      </c>
      <c r="AG127" s="298">
        <f>W127/W$137*SUM('G Summary CWIP'!$BB$64:$BG$64)</f>
        <v>0</v>
      </c>
      <c r="AH127" s="298">
        <f t="shared" si="71"/>
        <v>0</v>
      </c>
      <c r="AI127" s="298">
        <f>Y127/Y$137*SUM('G Summary CWIP'!$BJ$64:$BO$64)</f>
        <v>0</v>
      </c>
      <c r="AJ127" s="298">
        <f>Z127/Z$137*SUM('G Summary CWIP'!$BP$64:$BU$64)</f>
        <v>0</v>
      </c>
      <c r="AK127" s="298">
        <f t="shared" si="72"/>
        <v>0</v>
      </c>
      <c r="AL127" s="298">
        <f>AB127/AB$137*'G Summary CWIP'!$CJ$64</f>
        <v>0</v>
      </c>
      <c r="AM127" s="298">
        <f>AC127/AC$137*'G Summary CWIP'!$CX$64</f>
        <v>41.770852327521716</v>
      </c>
      <c r="AN127" s="298">
        <f>AD127/AD$137*'G Summary CWIP'!$DL$64</f>
        <v>0</v>
      </c>
      <c r="AO127" s="299">
        <f t="shared" si="58"/>
        <v>41.770852327521716</v>
      </c>
      <c r="AP127" s="310">
        <f t="shared" si="59"/>
        <v>0</v>
      </c>
      <c r="AQ127" s="311">
        <f t="shared" si="60"/>
        <v>0</v>
      </c>
      <c r="AR127" s="311">
        <f t="shared" si="61"/>
        <v>0</v>
      </c>
      <c r="AS127" s="311">
        <f t="shared" si="62"/>
        <v>0</v>
      </c>
      <c r="AT127" s="311">
        <f t="shared" si="63"/>
        <v>0</v>
      </c>
      <c r="AU127" s="311">
        <f t="shared" si="64"/>
        <v>0</v>
      </c>
      <c r="AV127" s="311">
        <f t="shared" si="65"/>
        <v>0</v>
      </c>
      <c r="AW127" s="311">
        <f t="shared" si="66"/>
        <v>4097.4414909739426</v>
      </c>
      <c r="AX127" s="311">
        <f t="shared" si="67"/>
        <v>0</v>
      </c>
      <c r="AY127" s="318">
        <f t="shared" si="68"/>
        <v>4097.4414909739426</v>
      </c>
    </row>
    <row r="128" spans="1:51" ht="14.5">
      <c r="A128" s="44" t="s">
        <v>150</v>
      </c>
      <c r="B128" s="45" t="s">
        <v>150</v>
      </c>
      <c r="C128" s="50">
        <v>5095</v>
      </c>
      <c r="D128" s="65">
        <v>25</v>
      </c>
      <c r="E128" s="99" t="s">
        <v>536</v>
      </c>
      <c r="F128" s="99" t="s">
        <v>587</v>
      </c>
      <c r="G128" s="99" t="s">
        <v>147</v>
      </c>
      <c r="H128" s="99" t="s">
        <v>180</v>
      </c>
      <c r="I128" s="99" t="s">
        <v>1048</v>
      </c>
      <c r="J128" s="54">
        <v>47088</v>
      </c>
      <c r="K128" s="140">
        <v>0</v>
      </c>
      <c r="L128" s="264">
        <v>0</v>
      </c>
      <c r="M128" s="265">
        <v>0</v>
      </c>
      <c r="N128" s="265">
        <v>0</v>
      </c>
      <c r="O128" s="265">
        <v>0</v>
      </c>
      <c r="P128" s="265">
        <v>0</v>
      </c>
      <c r="Q128" s="265">
        <v>0</v>
      </c>
      <c r="R128" s="265">
        <v>0</v>
      </c>
      <c r="S128" s="265">
        <v>5095</v>
      </c>
      <c r="T128" s="266">
        <v>0</v>
      </c>
      <c r="U128" s="267">
        <f t="shared" si="69"/>
        <v>5095</v>
      </c>
      <c r="V128" s="327">
        <f>L128*Inflation!$F$19</f>
        <v>0</v>
      </c>
      <c r="W128" s="328">
        <f>M128*Inflation!$F$19</f>
        <v>0</v>
      </c>
      <c r="X128" s="328">
        <f>N128*Inflation!$F$19</f>
        <v>0</v>
      </c>
      <c r="Y128" s="328">
        <f>O128*Inflation!$F$19*Inflation!$F$20</f>
        <v>0</v>
      </c>
      <c r="Z128" s="328">
        <f>P128*Inflation!$F$19*Inflation!$F$20</f>
        <v>0</v>
      </c>
      <c r="AA128" s="328">
        <f>Q128*Inflation!$F$19*Inflation!$F$20</f>
        <v>0</v>
      </c>
      <c r="AB128" s="328">
        <f>R128*Inflation!$F$19*Inflation!$F$20*Inflation!$F$21</f>
        <v>0</v>
      </c>
      <c r="AC128" s="328">
        <f>S128*Inflation!$F$19*Inflation!$F$20*Inflation!$F$21*Inflation!$F$22</f>
        <v>5517.0146253746261</v>
      </c>
      <c r="AD128" s="328">
        <f>T128*Inflation!$F$19*Inflation!$F$20*Inflation!$F$21*Inflation!$F$22*Inflation!$F$23</f>
        <v>0</v>
      </c>
      <c r="AE128" s="325">
        <f t="shared" si="70"/>
        <v>5517.0146253746261</v>
      </c>
      <c r="AF128" s="297">
        <f>(V128/V$137)*SUM('G Summary CWIP'!$AV$64:$BA$64)</f>
        <v>0</v>
      </c>
      <c r="AG128" s="298">
        <f>W128/W$137*SUM('G Summary CWIP'!$BB$64:$BG$64)</f>
        <v>0</v>
      </c>
      <c r="AH128" s="298">
        <f t="shared" si="71"/>
        <v>0</v>
      </c>
      <c r="AI128" s="298">
        <f>Y128/Y$137*SUM('G Summary CWIP'!$BJ$64:$BO$64)</f>
        <v>0</v>
      </c>
      <c r="AJ128" s="298">
        <f>Z128/Z$137*SUM('G Summary CWIP'!$BP$64:$BU$64)</f>
        <v>0</v>
      </c>
      <c r="AK128" s="298">
        <f t="shared" si="72"/>
        <v>0</v>
      </c>
      <c r="AL128" s="298">
        <f>AB128/AB$137*'G Summary CWIP'!$CJ$64</f>
        <v>0</v>
      </c>
      <c r="AM128" s="298">
        <f>AC128/AC$137*'G Summary CWIP'!$CX$64</f>
        <v>56.821774679961145</v>
      </c>
      <c r="AN128" s="298">
        <f>AD128/AD$137*'G Summary CWIP'!$DL$64</f>
        <v>0</v>
      </c>
      <c r="AO128" s="299">
        <f t="shared" si="58"/>
        <v>56.821774679961145</v>
      </c>
      <c r="AP128" s="310">
        <f t="shared" si="59"/>
        <v>0</v>
      </c>
      <c r="AQ128" s="311">
        <f t="shared" si="60"/>
        <v>0</v>
      </c>
      <c r="AR128" s="311">
        <f t="shared" si="61"/>
        <v>0</v>
      </c>
      <c r="AS128" s="311">
        <f t="shared" si="62"/>
        <v>0</v>
      </c>
      <c r="AT128" s="311">
        <f t="shared" si="63"/>
        <v>0</v>
      </c>
      <c r="AU128" s="311">
        <f t="shared" si="64"/>
        <v>0</v>
      </c>
      <c r="AV128" s="311">
        <f t="shared" si="65"/>
        <v>0</v>
      </c>
      <c r="AW128" s="311">
        <f t="shared" si="66"/>
        <v>5573.8364000545871</v>
      </c>
      <c r="AX128" s="311">
        <f t="shared" si="67"/>
        <v>0</v>
      </c>
      <c r="AY128" s="318">
        <f t="shared" si="68"/>
        <v>5573.8364000545871</v>
      </c>
    </row>
    <row r="129" spans="1:51" ht="14.5">
      <c r="A129" s="44" t="s">
        <v>150</v>
      </c>
      <c r="B129" s="45" t="s">
        <v>150</v>
      </c>
      <c r="C129" s="50">
        <v>2304</v>
      </c>
      <c r="D129" s="65">
        <v>25</v>
      </c>
      <c r="E129" s="576" t="s">
        <v>545</v>
      </c>
      <c r="F129" s="99" t="s">
        <v>588</v>
      </c>
      <c r="G129" s="99" t="s">
        <v>147</v>
      </c>
      <c r="H129" s="99" t="s">
        <v>180</v>
      </c>
      <c r="I129" s="99" t="s">
        <v>1048</v>
      </c>
      <c r="J129" s="54">
        <v>47270</v>
      </c>
      <c r="K129" s="140">
        <v>0</v>
      </c>
      <c r="L129" s="264">
        <v>0</v>
      </c>
      <c r="M129" s="265">
        <v>0</v>
      </c>
      <c r="N129" s="265">
        <v>0</v>
      </c>
      <c r="O129" s="265">
        <v>0</v>
      </c>
      <c r="P129" s="265">
        <v>0</v>
      </c>
      <c r="Q129" s="265">
        <v>0</v>
      </c>
      <c r="R129" s="265">
        <v>0</v>
      </c>
      <c r="S129" s="265">
        <v>2304</v>
      </c>
      <c r="T129" s="266">
        <v>0</v>
      </c>
      <c r="U129" s="267">
        <f t="shared" si="69"/>
        <v>2304</v>
      </c>
      <c r="V129" s="327">
        <f>L129*Inflation!$F$19</f>
        <v>0</v>
      </c>
      <c r="W129" s="328">
        <f>M129*Inflation!$F$19</f>
        <v>0</v>
      </c>
      <c r="X129" s="328">
        <f>N129*Inflation!$F$19</f>
        <v>0</v>
      </c>
      <c r="Y129" s="328">
        <f>O129*Inflation!$F$19*Inflation!$F$20</f>
        <v>0</v>
      </c>
      <c r="Z129" s="328">
        <f>P129*Inflation!$F$19*Inflation!$F$20</f>
        <v>0</v>
      </c>
      <c r="AA129" s="328">
        <f>Q129*Inflation!$F$19*Inflation!$F$20</f>
        <v>0</v>
      </c>
      <c r="AB129" s="328">
        <f>R129*Inflation!$F$19*Inflation!$F$20*Inflation!$F$21</f>
        <v>0</v>
      </c>
      <c r="AC129" s="328">
        <f>S129*Inflation!$F$19*Inflation!$F$20*Inflation!$F$21*Inflation!$F$22</f>
        <v>2494.8384095904103</v>
      </c>
      <c r="AD129" s="328">
        <f>T129*Inflation!$F$19*Inflation!$F$20*Inflation!$F$21*Inflation!$F$22*Inflation!$F$23</f>
        <v>0</v>
      </c>
      <c r="AE129" s="325">
        <f t="shared" si="70"/>
        <v>2494.8384095904103</v>
      </c>
      <c r="AF129" s="297">
        <f>(V129/V$137)*SUM('G Summary CWIP'!$AV$64:$BA$64)</f>
        <v>0</v>
      </c>
      <c r="AG129" s="298">
        <f>W129/W$137*SUM('G Summary CWIP'!$BB$64:$BG$64)</f>
        <v>0</v>
      </c>
      <c r="AH129" s="298">
        <f t="shared" si="71"/>
        <v>0</v>
      </c>
      <c r="AI129" s="298">
        <f>Y129/Y$137*SUM('G Summary CWIP'!$BJ$64:$BO$64)</f>
        <v>0</v>
      </c>
      <c r="AJ129" s="298">
        <f>Z129/Z$137*SUM('G Summary CWIP'!$BP$64:$BU$64)</f>
        <v>0</v>
      </c>
      <c r="AK129" s="298">
        <f t="shared" si="72"/>
        <v>0</v>
      </c>
      <c r="AL129" s="298">
        <f>AB129/AB$137*'G Summary CWIP'!$CJ$64</f>
        <v>0</v>
      </c>
      <c r="AM129" s="298">
        <f>AC129/AC$137*'G Summary CWIP'!$CX$64</f>
        <v>25.695263761065846</v>
      </c>
      <c r="AN129" s="298">
        <f>AD129/AD$137*'G Summary CWIP'!$DL$64</f>
        <v>0</v>
      </c>
      <c r="AO129" s="299">
        <f t="shared" si="58"/>
        <v>25.695263761065846</v>
      </c>
      <c r="AP129" s="310">
        <f t="shared" si="59"/>
        <v>0</v>
      </c>
      <c r="AQ129" s="311">
        <f t="shared" si="60"/>
        <v>0</v>
      </c>
      <c r="AR129" s="311">
        <f t="shared" si="61"/>
        <v>0</v>
      </c>
      <c r="AS129" s="311">
        <f t="shared" si="62"/>
        <v>0</v>
      </c>
      <c r="AT129" s="311">
        <f t="shared" si="63"/>
        <v>0</v>
      </c>
      <c r="AU129" s="311">
        <f t="shared" si="64"/>
        <v>0</v>
      </c>
      <c r="AV129" s="311">
        <f t="shared" si="65"/>
        <v>0</v>
      </c>
      <c r="AW129" s="311">
        <f t="shared" si="66"/>
        <v>2520.533673351476</v>
      </c>
      <c r="AX129" s="311">
        <f t="shared" si="67"/>
        <v>0</v>
      </c>
      <c r="AY129" s="318">
        <f t="shared" si="68"/>
        <v>2520.533673351476</v>
      </c>
    </row>
    <row r="130" spans="1:51" ht="14.5">
      <c r="A130" s="44" t="s">
        <v>150</v>
      </c>
      <c r="B130" s="45" t="s">
        <v>150</v>
      </c>
      <c r="C130" s="50">
        <v>2016</v>
      </c>
      <c r="D130" s="65">
        <v>25</v>
      </c>
      <c r="E130" s="576" t="s">
        <v>545</v>
      </c>
      <c r="F130" s="99" t="s">
        <v>589</v>
      </c>
      <c r="G130" s="99" t="s">
        <v>147</v>
      </c>
      <c r="H130" s="99" t="s">
        <v>180</v>
      </c>
      <c r="I130" s="99" t="s">
        <v>1048</v>
      </c>
      <c r="J130" s="54">
        <v>47453</v>
      </c>
      <c r="K130" s="140">
        <v>0</v>
      </c>
      <c r="L130" s="264">
        <v>0</v>
      </c>
      <c r="M130" s="265">
        <v>0</v>
      </c>
      <c r="N130" s="265">
        <v>0</v>
      </c>
      <c r="O130" s="265">
        <v>0</v>
      </c>
      <c r="P130" s="265">
        <v>0</v>
      </c>
      <c r="Q130" s="265">
        <v>0</v>
      </c>
      <c r="R130" s="265">
        <v>0</v>
      </c>
      <c r="S130" s="265">
        <v>0</v>
      </c>
      <c r="T130" s="266">
        <v>2016</v>
      </c>
      <c r="U130" s="267">
        <f t="shared" si="69"/>
        <v>2016</v>
      </c>
      <c r="V130" s="327">
        <f>L130*Inflation!$F$19</f>
        <v>0</v>
      </c>
      <c r="W130" s="328">
        <f>M130*Inflation!$F$19</f>
        <v>0</v>
      </c>
      <c r="X130" s="328">
        <f>N130*Inflation!$F$19</f>
        <v>0</v>
      </c>
      <c r="Y130" s="328">
        <f>O130*Inflation!$F$19*Inflation!$F$20</f>
        <v>0</v>
      </c>
      <c r="Z130" s="328">
        <f>P130*Inflation!$F$19*Inflation!$F$20</f>
        <v>0</v>
      </c>
      <c r="AA130" s="328">
        <f>Q130*Inflation!$F$19*Inflation!$F$20</f>
        <v>0</v>
      </c>
      <c r="AB130" s="328">
        <f>R130*Inflation!$F$19*Inflation!$F$20*Inflation!$F$21</f>
        <v>0</v>
      </c>
      <c r="AC130" s="328">
        <f>S130*Inflation!$F$19*Inflation!$F$20*Inflation!$F$21*Inflation!$F$22</f>
        <v>0</v>
      </c>
      <c r="AD130" s="328">
        <f>T130*Inflation!$F$19*Inflation!$F$20*Inflation!$F$21*Inflation!$F$22*Inflation!$F$23</f>
        <v>2222.280503496504</v>
      </c>
      <c r="AE130" s="325">
        <f t="shared" si="70"/>
        <v>2222.280503496504</v>
      </c>
      <c r="AF130" s="297">
        <f>(V130/V$137)*SUM('G Summary CWIP'!$AV$64:$BA$64)</f>
        <v>0</v>
      </c>
      <c r="AG130" s="298">
        <f>W130/W$137*SUM('G Summary CWIP'!$BB$64:$BG$64)</f>
        <v>0</v>
      </c>
      <c r="AH130" s="298">
        <f t="shared" si="71"/>
        <v>0</v>
      </c>
      <c r="AI130" s="298">
        <f>Y130/Y$137*SUM('G Summary CWIP'!$BJ$64:$BO$64)</f>
        <v>0</v>
      </c>
      <c r="AJ130" s="298">
        <f>Z130/Z$137*SUM('G Summary CWIP'!$BP$64:$BU$64)</f>
        <v>0</v>
      </c>
      <c r="AK130" s="298">
        <f t="shared" si="72"/>
        <v>0</v>
      </c>
      <c r="AL130" s="298">
        <f>AB130/AB$137*'G Summary CWIP'!$CJ$64</f>
        <v>0</v>
      </c>
      <c r="AM130" s="298">
        <f>AC130/AC$137*'G Summary CWIP'!$CX$64</f>
        <v>0</v>
      </c>
      <c r="AN130" s="298">
        <f>AD130/AD$137*'G Summary CWIP'!$DL$64</f>
        <v>32.385243912004945</v>
      </c>
      <c r="AO130" s="299">
        <f t="shared" si="58"/>
        <v>32.385243912004945</v>
      </c>
      <c r="AP130" s="310">
        <f t="shared" si="59"/>
        <v>0</v>
      </c>
      <c r="AQ130" s="311">
        <f t="shared" si="60"/>
        <v>0</v>
      </c>
      <c r="AR130" s="311">
        <f t="shared" si="61"/>
        <v>0</v>
      </c>
      <c r="AS130" s="311">
        <f t="shared" si="62"/>
        <v>0</v>
      </c>
      <c r="AT130" s="311">
        <f t="shared" si="63"/>
        <v>0</v>
      </c>
      <c r="AU130" s="311">
        <f t="shared" si="64"/>
        <v>0</v>
      </c>
      <c r="AV130" s="311">
        <f t="shared" si="65"/>
        <v>0</v>
      </c>
      <c r="AW130" s="311">
        <f t="shared" si="66"/>
        <v>0</v>
      </c>
      <c r="AX130" s="311">
        <f t="shared" si="67"/>
        <v>2254.6657474085091</v>
      </c>
      <c r="AY130" s="318">
        <f t="shared" si="68"/>
        <v>2254.6657474085091</v>
      </c>
    </row>
    <row r="131" spans="1:51" ht="14.5">
      <c r="A131" s="44" t="s">
        <v>154</v>
      </c>
      <c r="B131" s="45" t="s">
        <v>150</v>
      </c>
      <c r="C131" s="50">
        <v>0</v>
      </c>
      <c r="D131" s="65">
        <v>25</v>
      </c>
      <c r="E131" s="99" t="s">
        <v>590</v>
      </c>
      <c r="F131" s="575" t="s">
        <v>591</v>
      </c>
      <c r="G131" s="99" t="s">
        <v>148</v>
      </c>
      <c r="H131" s="99" t="s">
        <v>180</v>
      </c>
      <c r="I131" s="99" t="s">
        <v>1048</v>
      </c>
      <c r="J131" s="54" t="s">
        <v>249</v>
      </c>
      <c r="K131" s="140">
        <v>1679</v>
      </c>
      <c r="L131" s="264">
        <v>1026.9188549999999</v>
      </c>
      <c r="M131" s="265">
        <v>1026.9188549999999</v>
      </c>
      <c r="N131" s="265">
        <v>2053.8377099999998</v>
      </c>
      <c r="O131" s="265">
        <v>1051.163145</v>
      </c>
      <c r="P131" s="265">
        <v>1051.163145</v>
      </c>
      <c r="Q131" s="265">
        <v>2102.32629</v>
      </c>
      <c r="R131" s="265">
        <v>2143.8879299999999</v>
      </c>
      <c r="S131" s="265">
        <v>2195.8399799999997</v>
      </c>
      <c r="T131" s="265">
        <v>2195.8399799999997</v>
      </c>
      <c r="U131" s="267">
        <f t="shared" si="69"/>
        <v>10691.731889999999</v>
      </c>
      <c r="V131" s="327">
        <f>L131*Inflation!$F$19</f>
        <v>1048.8729643876122</v>
      </c>
      <c r="W131" s="328">
        <f>M131*Inflation!$F$19</f>
        <v>1048.8729643876122</v>
      </c>
      <c r="X131" s="328">
        <f>N131*Inflation!$F$19</f>
        <v>2097.7459287752245</v>
      </c>
      <c r="Y131" s="328">
        <f>O131*Inflation!$F$19*Inflation!$F$20</f>
        <v>1096.1835909065335</v>
      </c>
      <c r="Z131" s="328">
        <f>P131*Inflation!$F$19*Inflation!$F$20</f>
        <v>1096.1835909065335</v>
      </c>
      <c r="AA131" s="328">
        <f>Q131*Inflation!$F$19*Inflation!$F$20</f>
        <v>2192.367181813067</v>
      </c>
      <c r="AB131" s="328">
        <f>R131*Inflation!$F$19*Inflation!$F$20*Inflation!$F$21</f>
        <v>2278.1839827100102</v>
      </c>
      <c r="AC131" s="328">
        <f>S131*Inflation!$F$19*Inflation!$F$20*Inflation!$F$21*Inflation!$F$22</f>
        <v>2377.7195848169436</v>
      </c>
      <c r="AD131" s="328">
        <f>T131*Inflation!$F$19*Inflation!$F$20*Inflation!$F$21*Inflation!$F$22*Inflation!$F$23</f>
        <v>2420.5220120794411</v>
      </c>
      <c r="AE131" s="325">
        <f t="shared" si="70"/>
        <v>11366.538690194688</v>
      </c>
      <c r="AF131" s="297">
        <f>(V131/V$137)*SUM('G Summary CWIP'!$AV$64:$BA$64)</f>
        <v>5.9772736798550321</v>
      </c>
      <c r="AG131" s="298">
        <f>W131/W$137*SUM('G Summary CWIP'!$BB$64:$BG$64)</f>
        <v>8.0379379428819053</v>
      </c>
      <c r="AH131" s="298">
        <f t="shared" si="71"/>
        <v>14.015211622736938</v>
      </c>
      <c r="AI131" s="298">
        <f>Y131/Y$137*SUM('G Summary CWIP'!$BJ$64:$BO$64)</f>
        <v>9.0115384929852063</v>
      </c>
      <c r="AJ131" s="298">
        <f>Z131/Z$137*SUM('G Summary CWIP'!$BP$64:$BU$64)</f>
        <v>14.789539017724701</v>
      </c>
      <c r="AK131" s="298">
        <f t="shared" si="72"/>
        <v>23.801077510709909</v>
      </c>
      <c r="AL131" s="298">
        <f>AB131/AB$137*'G Summary CWIP'!$CJ$64</f>
        <v>22.08887757290297</v>
      </c>
      <c r="AM131" s="298">
        <f>AC131/AC$137*'G Summary CWIP'!$CX$64</f>
        <v>24.489013655899978</v>
      </c>
      <c r="AN131" s="298">
        <f>AD131/AD$137*'G Summary CWIP'!$DL$64</f>
        <v>35.274212968269872</v>
      </c>
      <c r="AO131" s="299">
        <f t="shared" si="58"/>
        <v>119.66839333051966</v>
      </c>
      <c r="AP131" s="310">
        <f t="shared" si="59"/>
        <v>1054.8502380674672</v>
      </c>
      <c r="AQ131" s="311">
        <f t="shared" si="60"/>
        <v>1056.9109023304941</v>
      </c>
      <c r="AR131" s="311">
        <f t="shared" si="61"/>
        <v>2111.7611403979613</v>
      </c>
      <c r="AS131" s="311">
        <f t="shared" si="62"/>
        <v>1105.1951293995187</v>
      </c>
      <c r="AT131" s="311">
        <f t="shared" si="63"/>
        <v>1110.9731299242583</v>
      </c>
      <c r="AU131" s="311">
        <f t="shared" si="64"/>
        <v>2216.168259323777</v>
      </c>
      <c r="AV131" s="311">
        <f t="shared" si="65"/>
        <v>2300.2728602829134</v>
      </c>
      <c r="AW131" s="311">
        <f t="shared" si="66"/>
        <v>2402.2085984728437</v>
      </c>
      <c r="AX131" s="311">
        <f t="shared" si="67"/>
        <v>2455.7962250477108</v>
      </c>
      <c r="AY131" s="318">
        <f t="shared" si="68"/>
        <v>11486.207083525205</v>
      </c>
    </row>
    <row r="132" spans="1:51" ht="14.5">
      <c r="A132" s="44" t="s">
        <v>154</v>
      </c>
      <c r="B132" s="45" t="s">
        <v>150</v>
      </c>
      <c r="C132" s="50">
        <v>0</v>
      </c>
      <c r="D132" s="65">
        <v>25</v>
      </c>
      <c r="E132" s="99" t="s">
        <v>590</v>
      </c>
      <c r="F132" s="99" t="s">
        <v>592</v>
      </c>
      <c r="G132" s="99" t="s">
        <v>149</v>
      </c>
      <c r="H132" s="99" t="s">
        <v>180</v>
      </c>
      <c r="I132" s="99" t="s">
        <v>1048</v>
      </c>
      <c r="J132" s="54" t="s">
        <v>249</v>
      </c>
      <c r="K132" s="140">
        <v>0</v>
      </c>
      <c r="L132" s="264">
        <v>574.93601999999998</v>
      </c>
      <c r="M132" s="265">
        <v>574.93601999999998</v>
      </c>
      <c r="N132" s="265">
        <v>1149.87204</v>
      </c>
      <c r="O132" s="265">
        <v>793.13463000000002</v>
      </c>
      <c r="P132" s="265">
        <v>793.13463000000002</v>
      </c>
      <c r="Q132" s="265">
        <v>1586.26926</v>
      </c>
      <c r="R132" s="265">
        <v>1872.58278</v>
      </c>
      <c r="S132" s="265">
        <v>2606.83842</v>
      </c>
      <c r="T132" s="265">
        <v>5213.6768400000001</v>
      </c>
      <c r="U132" s="267">
        <f t="shared" si="69"/>
        <v>12429.239340000002</v>
      </c>
      <c r="V132" s="327">
        <f>L132*Inflation!$F$19</f>
        <v>587.22735948851141</v>
      </c>
      <c r="W132" s="328">
        <f>M132*Inflation!$F$19</f>
        <v>587.22735948851141</v>
      </c>
      <c r="X132" s="328">
        <f>N132*Inflation!$F$19</f>
        <v>1174.4547189770228</v>
      </c>
      <c r="Y132" s="328">
        <f>O132*Inflation!$F$19*Inflation!$F$20</f>
        <v>827.10392855880127</v>
      </c>
      <c r="Z132" s="328">
        <f>P132*Inflation!$F$19*Inflation!$F$20</f>
        <v>827.10392855880127</v>
      </c>
      <c r="AA132" s="328">
        <f>Q132*Inflation!$F$19*Inflation!$F$20</f>
        <v>1654.2078571176025</v>
      </c>
      <c r="AB132" s="328">
        <f>R132*Inflation!$F$19*Inflation!$F$20*Inflation!$F$21</f>
        <v>1989.8839095076125</v>
      </c>
      <c r="AC132" s="328">
        <f>S132*Inflation!$F$19*Inflation!$F$20*Inflation!$F$21*Inflation!$F$22</f>
        <v>2822.7606848142268</v>
      </c>
      <c r="AD132" s="328">
        <f>T132*Inflation!$F$19*Inflation!$F$20*Inflation!$F$21*Inflation!$F$22*Inflation!$F$23</f>
        <v>5747.1490044956663</v>
      </c>
      <c r="AE132" s="325">
        <f t="shared" si="70"/>
        <v>13388.456174912131</v>
      </c>
      <c r="AF132" s="297">
        <f>(V132/V$137)*SUM('G Summary CWIP'!$AV$64:$BA$64)</f>
        <v>3.3464668831566118</v>
      </c>
      <c r="AG132" s="298">
        <f>W132/W$137*SUM('G Summary CWIP'!$BB$64:$BG$64)</f>
        <v>4.5001608719001558</v>
      </c>
      <c r="AH132" s="298">
        <f t="shared" si="71"/>
        <v>7.8466277550567671</v>
      </c>
      <c r="AI132" s="298">
        <f>Y132/Y$137*SUM('G Summary CWIP'!$BJ$64:$BO$64)</f>
        <v>6.7994804444600074</v>
      </c>
      <c r="AJ132" s="298">
        <f>Z132/Z$137*SUM('G Summary CWIP'!$BP$64:$BU$64)</f>
        <v>11.159157940886185</v>
      </c>
      <c r="AK132" s="298">
        <f t="shared" si="72"/>
        <v>17.958638385346191</v>
      </c>
      <c r="AL132" s="298">
        <f>AB132/AB$137*'G Summary CWIP'!$CJ$64</f>
        <v>19.293569964054182</v>
      </c>
      <c r="AM132" s="298">
        <f>AC132/AC$137*'G Summary CWIP'!$CX$64</f>
        <v>29.072656590442776</v>
      </c>
      <c r="AN132" s="298">
        <f>AD132/AD$137*'G Summary CWIP'!$DL$64</f>
        <v>83.753073483021424</v>
      </c>
      <c r="AO132" s="299">
        <f t="shared" si="58"/>
        <v>157.92456617792135</v>
      </c>
      <c r="AP132" s="310">
        <f t="shared" si="59"/>
        <v>590.57382637166802</v>
      </c>
      <c r="AQ132" s="311">
        <f t="shared" si="60"/>
        <v>591.72752036041152</v>
      </c>
      <c r="AR132" s="311">
        <f t="shared" si="61"/>
        <v>1182.3013467320795</v>
      </c>
      <c r="AS132" s="311">
        <f t="shared" si="62"/>
        <v>833.90340900326123</v>
      </c>
      <c r="AT132" s="311">
        <f t="shared" si="63"/>
        <v>838.26308649968746</v>
      </c>
      <c r="AU132" s="311">
        <f t="shared" si="64"/>
        <v>1672.1664955029487</v>
      </c>
      <c r="AV132" s="311">
        <f t="shared" si="65"/>
        <v>2009.1774794716666</v>
      </c>
      <c r="AW132" s="311">
        <f t="shared" si="66"/>
        <v>2851.8333414046697</v>
      </c>
      <c r="AX132" s="311">
        <f t="shared" si="67"/>
        <v>5830.9020779786879</v>
      </c>
      <c r="AY132" s="318">
        <f t="shared" si="68"/>
        <v>13546.380741090054</v>
      </c>
    </row>
    <row r="133" spans="1:51" ht="14.5">
      <c r="A133" s="44" t="s">
        <v>154</v>
      </c>
      <c r="B133" s="45" t="s">
        <v>150</v>
      </c>
      <c r="C133" s="50">
        <v>0</v>
      </c>
      <c r="D133" s="65">
        <v>25</v>
      </c>
      <c r="E133" s="99" t="s">
        <v>590</v>
      </c>
      <c r="F133" s="99" t="s">
        <v>593</v>
      </c>
      <c r="G133" s="99" t="s">
        <v>149</v>
      </c>
      <c r="H133" s="99" t="s">
        <v>180</v>
      </c>
      <c r="I133" s="99" t="s">
        <v>1048</v>
      </c>
      <c r="J133" s="54" t="s">
        <v>249</v>
      </c>
      <c r="K133" s="140">
        <v>0</v>
      </c>
      <c r="L133" s="264">
        <v>768.31309499999998</v>
      </c>
      <c r="M133" s="265">
        <v>768.31309499999998</v>
      </c>
      <c r="N133" s="265">
        <v>1536.62619</v>
      </c>
      <c r="O133" s="265">
        <v>1204.1330699999999</v>
      </c>
      <c r="P133" s="265">
        <v>1204.1330699999999</v>
      </c>
      <c r="Q133" s="265">
        <v>2408.2661399999997</v>
      </c>
      <c r="R133" s="265">
        <v>3337.6305899999998</v>
      </c>
      <c r="S133" s="265">
        <v>3483.0963299999999</v>
      </c>
      <c r="T133" s="265">
        <v>6966.1926599999997</v>
      </c>
      <c r="U133" s="267">
        <f t="shared" ref="U133:U136" si="73">SUM(T133,S133,R133,Q133,N133)</f>
        <v>17731.811909999997</v>
      </c>
      <c r="V133" s="327">
        <f>L133*Inflation!$F$19</f>
        <v>784.73856975824174</v>
      </c>
      <c r="W133" s="328">
        <f>M133*Inflation!$F$19</f>
        <v>784.73856975824174</v>
      </c>
      <c r="X133" s="328">
        <f>N133*Inflation!$F$19</f>
        <v>1569.4771395164835</v>
      </c>
      <c r="Y133" s="328">
        <f>O133*Inflation!$F$19*Inflation!$F$20</f>
        <v>1255.705090956084</v>
      </c>
      <c r="Z133" s="328">
        <f>P133*Inflation!$F$19*Inflation!$F$20</f>
        <v>1255.705090956084</v>
      </c>
      <c r="AA133" s="328">
        <f>Q133*Inflation!$F$19*Inflation!$F$20</f>
        <v>2511.4101819121679</v>
      </c>
      <c r="AB133" s="328">
        <f>R133*Inflation!$F$19*Inflation!$F$20*Inflation!$F$21</f>
        <v>3546.7043048005594</v>
      </c>
      <c r="AC133" s="328">
        <f>S133*Inflation!$F$19*Inflation!$F$20*Inflation!$F$21*Inflation!$F$22</f>
        <v>3771.5983109320287</v>
      </c>
      <c r="AD133" s="328">
        <f>T133*Inflation!$F$19*Inflation!$F$20*Inflation!$F$21*Inflation!$F$22*Inflation!$F$23</f>
        <v>7678.9851844833574</v>
      </c>
      <c r="AE133" s="325">
        <f t="shared" ref="AE133:AE136" si="74">SUM(AD133,AC133,AB133,AA133,X133)</f>
        <v>19078.175121644595</v>
      </c>
      <c r="AF133" s="297">
        <f>(V133/V$137)*SUM('G Summary CWIP'!$AV$64:$BA$64)</f>
        <v>4.4720355637363962</v>
      </c>
      <c r="AG133" s="298">
        <f>W133/W$137*SUM('G Summary CWIP'!$BB$64:$BG$64)</f>
        <v>6.0137691972882612</v>
      </c>
      <c r="AH133" s="298">
        <f t="shared" ref="AH133:AH136" si="75">AF133+AG133</f>
        <v>10.485804761024657</v>
      </c>
      <c r="AI133" s="298">
        <f>Y133/Y$137*SUM('G Summary CWIP'!$BJ$64:$BO$64)</f>
        <v>10.322937559784261</v>
      </c>
      <c r="AJ133" s="298">
        <f>Z133/Z$137*SUM('G Summary CWIP'!$BP$64:$BU$64)</f>
        <v>16.94177835857975</v>
      </c>
      <c r="AK133" s="298">
        <f t="shared" ref="AK133:AK136" si="76">AJ133+AI133</f>
        <v>27.264715918364011</v>
      </c>
      <c r="AL133" s="298">
        <f>AB133/AB$137*'G Summary CWIP'!$CJ$64</f>
        <v>34.388231051837629</v>
      </c>
      <c r="AM133" s="298">
        <f>AC133/AC$137*'G Summary CWIP'!$CX$64</f>
        <v>38.845086330100024</v>
      </c>
      <c r="AN133" s="298">
        <f>AD133/AD$137*'G Summary CWIP'!$DL$64</f>
        <v>111.90567878577306</v>
      </c>
      <c r="AO133" s="299">
        <f t="shared" ref="AO133:AO136" si="77">SUM(AN133,AM133,AL133,AK133,AH133)</f>
        <v>222.8895168470994</v>
      </c>
      <c r="AP133" s="310">
        <f t="shared" ref="AP133:AP136" si="78">V133+AF133</f>
        <v>789.21060532197816</v>
      </c>
      <c r="AQ133" s="311">
        <f t="shared" ref="AQ133:AQ136" si="79">W133+AG133</f>
        <v>790.75233895553004</v>
      </c>
      <c r="AR133" s="311">
        <f t="shared" ref="AR133:AR136" si="80">X133+AH133</f>
        <v>1579.9629442775081</v>
      </c>
      <c r="AS133" s="311">
        <f t="shared" ref="AS133:AS136" si="81">Y133+AI133</f>
        <v>1266.0280285158683</v>
      </c>
      <c r="AT133" s="311">
        <f t="shared" ref="AT133:AT136" si="82">Z133+AJ133</f>
        <v>1272.6468693146637</v>
      </c>
      <c r="AU133" s="311">
        <f t="shared" ref="AU133:AU136" si="83">AA133+AK133</f>
        <v>2538.6748978305318</v>
      </c>
      <c r="AV133" s="311">
        <f t="shared" ref="AV133:AV136" si="84">AB133+AL133</f>
        <v>3581.0925358523968</v>
      </c>
      <c r="AW133" s="311">
        <f t="shared" ref="AW133:AW136" si="85">AC133+AM133</f>
        <v>3810.4433972621287</v>
      </c>
      <c r="AX133" s="311">
        <f t="shared" ref="AX133:AX136" si="86">AD133+AN133</f>
        <v>7790.8908632691309</v>
      </c>
      <c r="AY133" s="318">
        <f t="shared" ref="AY133:AY136" si="87">SUM(AX133,AW133,AV133,AU133,AR133)</f>
        <v>19301.064638491694</v>
      </c>
    </row>
    <row r="134" spans="1:51" ht="14.5">
      <c r="A134" s="44" t="s">
        <v>154</v>
      </c>
      <c r="B134" s="45" t="s">
        <v>150</v>
      </c>
      <c r="C134" s="50">
        <v>0</v>
      </c>
      <c r="D134" s="65">
        <v>25</v>
      </c>
      <c r="E134" s="99" t="s">
        <v>590</v>
      </c>
      <c r="F134" s="99" t="s">
        <v>594</v>
      </c>
      <c r="G134" s="99" t="s">
        <v>149</v>
      </c>
      <c r="H134" s="99" t="s">
        <v>180</v>
      </c>
      <c r="I134" s="99" t="s">
        <v>1048</v>
      </c>
      <c r="J134" s="54" t="s">
        <v>249</v>
      </c>
      <c r="K134" s="140">
        <v>261.87362999999999</v>
      </c>
      <c r="L134" s="264">
        <v>573.78152999999998</v>
      </c>
      <c r="M134" s="265">
        <v>573.78152999999998</v>
      </c>
      <c r="N134" s="265">
        <v>1147.56306</v>
      </c>
      <c r="O134" s="265">
        <v>791.40289499999994</v>
      </c>
      <c r="P134" s="265">
        <v>791.40289499999994</v>
      </c>
      <c r="Q134" s="265">
        <v>1582.8057899999999</v>
      </c>
      <c r="R134" s="265">
        <v>1869.11931</v>
      </c>
      <c r="S134" s="265">
        <v>2601.0659700000001</v>
      </c>
      <c r="T134" s="265">
        <v>2601.0659700000001</v>
      </c>
      <c r="U134" s="267">
        <f t="shared" si="73"/>
        <v>9801.6201000000001</v>
      </c>
      <c r="V134" s="327">
        <f>L134*Inflation!$F$19</f>
        <v>586.04818808391599</v>
      </c>
      <c r="W134" s="328">
        <f>M134*Inflation!$F$19</f>
        <v>586.04818808391599</v>
      </c>
      <c r="X134" s="328">
        <f>N134*Inflation!$F$19</f>
        <v>1172.096376167832</v>
      </c>
      <c r="Y134" s="328">
        <f>O134*Inflation!$F$19*Inflation!$F$20</f>
        <v>825.29802478465535</v>
      </c>
      <c r="Z134" s="328">
        <f>P134*Inflation!$F$19*Inflation!$F$20</f>
        <v>825.29802478465535</v>
      </c>
      <c r="AA134" s="328">
        <f>Q134*Inflation!$F$19*Inflation!$F$20</f>
        <v>1650.5960495693107</v>
      </c>
      <c r="AB134" s="328">
        <f>R134*Inflation!$F$19*Inflation!$F$20*Inflation!$F$21</f>
        <v>1986.2034830411992</v>
      </c>
      <c r="AC134" s="328">
        <f>S134*Inflation!$F$19*Inflation!$F$20*Inflation!$F$21*Inflation!$F$22</f>
        <v>2816.5101075670736</v>
      </c>
      <c r="AD134" s="328">
        <f>T134*Inflation!$F$19*Inflation!$F$20*Inflation!$F$21*Inflation!$F$22*Inflation!$F$23</f>
        <v>2867.2114054758049</v>
      </c>
      <c r="AE134" s="325">
        <f t="shared" si="74"/>
        <v>10492.617421821222</v>
      </c>
      <c r="AF134" s="297">
        <f>(V134/V$137)*SUM('G Summary CWIP'!$AV$64:$BA$64)</f>
        <v>3.339747070138225</v>
      </c>
      <c r="AG134" s="298">
        <f>W134/W$137*SUM('G Summary CWIP'!$BB$64:$BG$64)</f>
        <v>4.4911244042858982</v>
      </c>
      <c r="AH134" s="298">
        <f t="shared" si="75"/>
        <v>7.8308714744241232</v>
      </c>
      <c r="AI134" s="298">
        <f>Y134/Y$137*SUM('G Summary CWIP'!$BJ$64:$BO$64)</f>
        <v>6.7846344172886957</v>
      </c>
      <c r="AJ134" s="298">
        <f>Z134/Z$137*SUM('G Summary CWIP'!$BP$64:$BU$64)</f>
        <v>11.134792967216127</v>
      </c>
      <c r="AK134" s="298">
        <f t="shared" si="76"/>
        <v>17.919427384504822</v>
      </c>
      <c r="AL134" s="298">
        <f>AB134/AB$137*'G Summary CWIP'!$CJ$64</f>
        <v>19.257885186068883</v>
      </c>
      <c r="AM134" s="298">
        <f>AC134/AC$137*'G Summary CWIP'!$CX$64</f>
        <v>29.008279582935153</v>
      </c>
      <c r="AN134" s="298">
        <f>AD134/AD$137*'G Summary CWIP'!$DL$64</f>
        <v>41.783807475032603</v>
      </c>
      <c r="AO134" s="299">
        <f t="shared" si="77"/>
        <v>115.80027110296558</v>
      </c>
      <c r="AP134" s="310">
        <f t="shared" si="78"/>
        <v>589.38793515405416</v>
      </c>
      <c r="AQ134" s="311">
        <f t="shared" si="79"/>
        <v>590.53931248820186</v>
      </c>
      <c r="AR134" s="311">
        <f t="shared" si="80"/>
        <v>1179.9272476422561</v>
      </c>
      <c r="AS134" s="311">
        <f t="shared" si="81"/>
        <v>832.08265920194401</v>
      </c>
      <c r="AT134" s="311">
        <f t="shared" si="82"/>
        <v>836.43281775187143</v>
      </c>
      <c r="AU134" s="311">
        <f t="shared" si="83"/>
        <v>1668.5154769538156</v>
      </c>
      <c r="AV134" s="311">
        <f t="shared" si="84"/>
        <v>2005.4613682272682</v>
      </c>
      <c r="AW134" s="311">
        <f t="shared" si="85"/>
        <v>2845.5183871500089</v>
      </c>
      <c r="AX134" s="311">
        <f t="shared" si="86"/>
        <v>2908.9952129508374</v>
      </c>
      <c r="AY134" s="318">
        <f t="shared" si="87"/>
        <v>10608.417692924186</v>
      </c>
    </row>
    <row r="135" spans="1:51" ht="14.5">
      <c r="A135" s="44" t="b">
        <v>0</v>
      </c>
      <c r="B135" s="45" t="s">
        <v>150</v>
      </c>
      <c r="C135" s="50">
        <v>0</v>
      </c>
      <c r="D135" s="65">
        <v>25</v>
      </c>
      <c r="E135" s="99">
        <v>10360</v>
      </c>
      <c r="F135" s="557" t="s">
        <v>1055</v>
      </c>
      <c r="G135" s="99" t="s">
        <v>148</v>
      </c>
      <c r="H135" s="99" t="s">
        <v>180</v>
      </c>
      <c r="I135" s="99" t="s">
        <v>1048</v>
      </c>
      <c r="J135" s="54"/>
      <c r="K135" s="140">
        <v>0</v>
      </c>
      <c r="L135" s="264">
        <v>0</v>
      </c>
      <c r="M135" s="265">
        <v>0</v>
      </c>
      <c r="N135" s="265">
        <v>0</v>
      </c>
      <c r="O135" s="265">
        <v>0</v>
      </c>
      <c r="P135" s="265">
        <v>0</v>
      </c>
      <c r="Q135" s="265">
        <v>0</v>
      </c>
      <c r="R135" s="265">
        <v>0</v>
      </c>
      <c r="S135" s="265">
        <v>2536.41453</v>
      </c>
      <c r="T135" s="265">
        <v>8953.1465076923087</v>
      </c>
      <c r="U135" s="267">
        <f t="shared" si="73"/>
        <v>11489.561037692309</v>
      </c>
      <c r="V135" s="327">
        <f>L135*Inflation!$F$19</f>
        <v>0</v>
      </c>
      <c r="W135" s="328">
        <f>M135*Inflation!$F$19</f>
        <v>0</v>
      </c>
      <c r="X135" s="328">
        <f>N135*Inflation!$F$19</f>
        <v>0</v>
      </c>
      <c r="Y135" s="328">
        <f>O135*Inflation!$F$19*Inflation!$F$20</f>
        <v>0</v>
      </c>
      <c r="Z135" s="328">
        <f>P135*Inflation!$F$19*Inflation!$F$20</f>
        <v>0</v>
      </c>
      <c r="AA135" s="328">
        <f>Q135*Inflation!$F$19*Inflation!$F$20</f>
        <v>0</v>
      </c>
      <c r="AB135" s="328">
        <f>R135*Inflation!$F$19*Inflation!$F$20*Inflation!$F$21</f>
        <v>0</v>
      </c>
      <c r="AC135" s="328">
        <f>S135*Inflation!$F$19*Inflation!$F$20*Inflation!$F$21*Inflation!$F$22</f>
        <v>2746.5036423989618</v>
      </c>
      <c r="AD135" s="328">
        <f>T135*Inflation!$F$19*Inflation!$F$20*Inflation!$F$21*Inflation!$F$22*Inflation!$F$23</f>
        <v>9869.2474846192599</v>
      </c>
      <c r="AE135" s="325">
        <f t="shared" si="74"/>
        <v>12615.751127018222</v>
      </c>
      <c r="AF135" s="297">
        <f>(V135/V$137)*SUM('G Summary CWIP'!$AV$64:$BA$64)</f>
        <v>0</v>
      </c>
      <c r="AG135" s="298">
        <f>W135/W$137*SUM('G Summary CWIP'!$BB$64:$BG$64)</f>
        <v>0</v>
      </c>
      <c r="AH135" s="298">
        <f t="shared" si="75"/>
        <v>0</v>
      </c>
      <c r="AI135" s="298">
        <f>Y135/Y$137*SUM('G Summary CWIP'!$BJ$64:$BO$64)</f>
        <v>0</v>
      </c>
      <c r="AJ135" s="298">
        <f>Z135/Z$137*SUM('G Summary CWIP'!$BP$64:$BU$64)</f>
        <v>0</v>
      </c>
      <c r="AK135" s="298">
        <f t="shared" si="76"/>
        <v>0</v>
      </c>
      <c r="AL135" s="298">
        <f>AB135/AB$137*'G Summary CWIP'!$CJ$64</f>
        <v>0</v>
      </c>
      <c r="AM135" s="298">
        <f>AC135/AC$137*'G Summary CWIP'!$CX$64</f>
        <v>28.287257098849771</v>
      </c>
      <c r="AN135" s="298">
        <f>AD135/AD$137*'G Summary CWIP'!$DL$64</f>
        <v>143.82432213865604</v>
      </c>
      <c r="AO135" s="299">
        <f t="shared" si="77"/>
        <v>172.11157923750582</v>
      </c>
      <c r="AP135" s="310">
        <f t="shared" si="78"/>
        <v>0</v>
      </c>
      <c r="AQ135" s="311">
        <f t="shared" si="79"/>
        <v>0</v>
      </c>
      <c r="AR135" s="311">
        <f t="shared" si="80"/>
        <v>0</v>
      </c>
      <c r="AS135" s="311">
        <f t="shared" si="81"/>
        <v>0</v>
      </c>
      <c r="AT135" s="311">
        <f t="shared" si="82"/>
        <v>0</v>
      </c>
      <c r="AU135" s="311">
        <f t="shared" si="83"/>
        <v>0</v>
      </c>
      <c r="AV135" s="311">
        <f t="shared" si="84"/>
        <v>0</v>
      </c>
      <c r="AW135" s="311">
        <f t="shared" si="85"/>
        <v>2774.7908994978116</v>
      </c>
      <c r="AX135" s="311">
        <f t="shared" si="86"/>
        <v>10013.071806757916</v>
      </c>
      <c r="AY135" s="318">
        <f t="shared" si="87"/>
        <v>12787.862706255728</v>
      </c>
    </row>
    <row r="136" spans="1:51" ht="14.5">
      <c r="A136" s="44" t="s">
        <v>154</v>
      </c>
      <c r="B136" s="45" t="s">
        <v>150</v>
      </c>
      <c r="C136" s="50">
        <v>0</v>
      </c>
      <c r="D136" s="65">
        <v>25</v>
      </c>
      <c r="E136" s="99" t="s">
        <v>595</v>
      </c>
      <c r="F136" s="99" t="s">
        <v>596</v>
      </c>
      <c r="G136" s="99" t="s">
        <v>148</v>
      </c>
      <c r="H136" s="99" t="s">
        <v>180</v>
      </c>
      <c r="I136" s="99" t="s">
        <v>1048</v>
      </c>
      <c r="J136" s="54" t="s">
        <v>249</v>
      </c>
      <c r="K136" s="140">
        <v>1087.5542212959485</v>
      </c>
      <c r="L136" s="264">
        <v>1951.2531767666264</v>
      </c>
      <c r="M136" s="265">
        <v>1951.2531767666264</v>
      </c>
      <c r="N136" s="265">
        <v>3902.5063535332529</v>
      </c>
      <c r="O136" s="265">
        <v>1690.17336</v>
      </c>
      <c r="P136" s="265">
        <v>1690.17336</v>
      </c>
      <c r="Q136" s="265">
        <v>3380.34672</v>
      </c>
      <c r="R136" s="265">
        <v>2886.2249999999999</v>
      </c>
      <c r="S136" s="265">
        <v>2886.2249999999999</v>
      </c>
      <c r="T136" s="265">
        <v>2886.2249999999999</v>
      </c>
      <c r="U136" s="267">
        <f t="shared" si="73"/>
        <v>15941.528073533253</v>
      </c>
      <c r="V136" s="327">
        <f>L136*Inflation!$F$19</f>
        <v>1992.9682796465522</v>
      </c>
      <c r="W136" s="328">
        <f>M136*Inflation!$F$19</f>
        <v>1992.9682796465522</v>
      </c>
      <c r="X136" s="328">
        <f>N136*Inflation!$F$19</f>
        <v>3985.9365592931044</v>
      </c>
      <c r="Y136" s="328">
        <f>O136*Inflation!$F$19*Inflation!$F$20</f>
        <v>1762.562083566354</v>
      </c>
      <c r="Z136" s="328">
        <f>P136*Inflation!$F$19*Inflation!$F$20</f>
        <v>1762.562083566354</v>
      </c>
      <c r="AA136" s="328">
        <f>Q136*Inflation!$F$19*Inflation!$F$20</f>
        <v>3525.124167132708</v>
      </c>
      <c r="AB136" s="328">
        <f>R136*Inflation!$F$19*Inflation!$F$20*Inflation!$F$21</f>
        <v>3067.0220553446557</v>
      </c>
      <c r="AC136" s="328">
        <f>S136*Inflation!$F$19*Inflation!$F$20*Inflation!$F$21*Inflation!$F$22</f>
        <v>3125.288623576424</v>
      </c>
      <c r="AD136" s="328">
        <f>T136*Inflation!$F$19*Inflation!$F$20*Inflation!$F$21*Inflation!$F$22*Inflation!$F$23</f>
        <v>3181.5483860139861</v>
      </c>
      <c r="AE136" s="325">
        <f t="shared" si="74"/>
        <v>16884.91979136088</v>
      </c>
      <c r="AF136" s="297">
        <f>(V136/V$137)*SUM('G Summary CWIP'!$AV$64:$BA$64)</f>
        <v>11.357444845260609</v>
      </c>
      <c r="AG136" s="298">
        <f>W136/W$137*SUM('G Summary CWIP'!$BB$64:$BG$64)</f>
        <v>15.272922363180605</v>
      </c>
      <c r="AH136" s="298">
        <f t="shared" si="75"/>
        <v>26.630367208441214</v>
      </c>
      <c r="AI136" s="298">
        <f>Y136/Y$137*SUM('G Summary CWIP'!$BJ$64:$BO$64)</f>
        <v>14.489722519198621</v>
      </c>
      <c r="AJ136" s="298">
        <f>Z136/Z$137*SUM('G Summary CWIP'!$BP$64:$BU$64)</f>
        <v>23.780214301975803</v>
      </c>
      <c r="AK136" s="298">
        <f t="shared" si="76"/>
        <v>38.269936821174426</v>
      </c>
      <c r="AL136" s="298">
        <f>AB136/AB$137*'G Summary CWIP'!$CJ$64</f>
        <v>29.737314987753056</v>
      </c>
      <c r="AM136" s="298">
        <f>AC136/AC$137*'G Summary CWIP'!$CX$64</f>
        <v>32.188503753811752</v>
      </c>
      <c r="AN136" s="298">
        <f>AD136/AD$137*'G Summary CWIP'!$DL$64</f>
        <v>46.364633239050818</v>
      </c>
      <c r="AO136" s="299">
        <f t="shared" si="77"/>
        <v>173.19075601023127</v>
      </c>
      <c r="AP136" s="310">
        <f t="shared" si="78"/>
        <v>2004.3257244918129</v>
      </c>
      <c r="AQ136" s="311">
        <f t="shared" si="79"/>
        <v>2008.2412020097329</v>
      </c>
      <c r="AR136" s="311">
        <f t="shared" si="80"/>
        <v>4012.5669265015458</v>
      </c>
      <c r="AS136" s="311">
        <f t="shared" si="81"/>
        <v>1777.0518060855527</v>
      </c>
      <c r="AT136" s="311">
        <f t="shared" si="82"/>
        <v>1786.3422978683298</v>
      </c>
      <c r="AU136" s="311">
        <f t="shared" si="83"/>
        <v>3563.3941039538822</v>
      </c>
      <c r="AV136" s="311">
        <f t="shared" si="84"/>
        <v>3096.7593703324087</v>
      </c>
      <c r="AW136" s="311">
        <f t="shared" si="85"/>
        <v>3157.4771273302358</v>
      </c>
      <c r="AX136" s="311">
        <f t="shared" si="86"/>
        <v>3227.913019253037</v>
      </c>
      <c r="AY136" s="318">
        <f t="shared" si="87"/>
        <v>17058.11054737111</v>
      </c>
    </row>
    <row r="137" spans="1:51" ht="14.5">
      <c r="A137" s="44"/>
      <c r="B137" s="57">
        <v>0</v>
      </c>
      <c r="C137" s="73">
        <v>54</v>
      </c>
      <c r="D137" s="100">
        <v>25</v>
      </c>
      <c r="E137" s="101"/>
      <c r="F137" s="101" t="s">
        <v>597</v>
      </c>
      <c r="G137" s="101"/>
      <c r="H137" s="101"/>
      <c r="I137" s="101"/>
      <c r="J137" s="101"/>
      <c r="K137" s="220">
        <v>53966.070575626072</v>
      </c>
      <c r="L137" s="221">
        <f t="shared" ref="L137:U137" si="88">SUM(L69:L136)</f>
        <v>33212.339994600843</v>
      </c>
      <c r="M137" s="486">
        <f t="shared" si="88"/>
        <v>28817.300621309834</v>
      </c>
      <c r="N137" s="102">
        <f t="shared" si="88"/>
        <v>62029.640615910685</v>
      </c>
      <c r="O137" s="487">
        <f t="shared" si="88"/>
        <v>34791.996733821717</v>
      </c>
      <c r="P137" s="102">
        <f t="shared" si="88"/>
        <v>30577.138135636047</v>
      </c>
      <c r="Q137" s="102">
        <f t="shared" si="88"/>
        <v>65369.134869457768</v>
      </c>
      <c r="R137" s="102">
        <f t="shared" si="88"/>
        <v>61678.182338854509</v>
      </c>
      <c r="S137" s="102">
        <f t="shared" si="88"/>
        <v>65888.855974490245</v>
      </c>
      <c r="T137" s="218">
        <f t="shared" si="88"/>
        <v>42893.542868881319</v>
      </c>
      <c r="U137" s="222">
        <f t="shared" si="88"/>
        <v>297859.3566675944</v>
      </c>
      <c r="V137" s="229">
        <f t="shared" ref="V137:AE137" si="89">SUM(V69:V136)</f>
        <v>33922.374036443456</v>
      </c>
      <c r="W137" s="230">
        <f t="shared" si="89"/>
        <v>29433.374780446738</v>
      </c>
      <c r="X137" s="230">
        <f t="shared" si="89"/>
        <v>63355.748816890198</v>
      </c>
      <c r="Y137" s="230">
        <f t="shared" si="89"/>
        <v>36282.109105422525</v>
      </c>
      <c r="Z137" s="230">
        <f t="shared" si="89"/>
        <v>31886.731608314363</v>
      </c>
      <c r="AA137" s="230">
        <f t="shared" si="89"/>
        <v>68168.840713736892</v>
      </c>
      <c r="AB137" s="230">
        <f t="shared" si="89"/>
        <v>65541.787479089806</v>
      </c>
      <c r="AC137" s="230">
        <f t="shared" si="89"/>
        <v>71346.375281739951</v>
      </c>
      <c r="AD137" s="230">
        <f t="shared" si="89"/>
        <v>47282.482164388122</v>
      </c>
      <c r="AE137" s="232">
        <f t="shared" si="89"/>
        <v>315695.23445584497</v>
      </c>
      <c r="AF137" s="223">
        <f t="shared" ref="AF137:AY137" si="90">SUM(AF69:AF136)</f>
        <v>193.31541604241386</v>
      </c>
      <c r="AG137" s="224">
        <f t="shared" si="90"/>
        <v>225.55986088643846</v>
      </c>
      <c r="AH137" s="224">
        <f t="shared" si="90"/>
        <v>418.87527692885237</v>
      </c>
      <c r="AI137" s="224">
        <f t="shared" si="90"/>
        <v>298.26903588276951</v>
      </c>
      <c r="AJ137" s="224">
        <f t="shared" si="90"/>
        <v>430.21083802110218</v>
      </c>
      <c r="AK137" s="224">
        <f t="shared" si="90"/>
        <v>728.47987390387152</v>
      </c>
      <c r="AL137" s="224">
        <f t="shared" si="90"/>
        <v>635.48182698250628</v>
      </c>
      <c r="AM137" s="224">
        <f t="shared" si="90"/>
        <v>734.82271405356153</v>
      </c>
      <c r="AN137" s="224">
        <f t="shared" si="90"/>
        <v>689.04655161644928</v>
      </c>
      <c r="AO137" s="225">
        <f t="shared" si="90"/>
        <v>3206.7062434852414</v>
      </c>
      <c r="AP137" s="233">
        <f t="shared" si="90"/>
        <v>34115.689452485858</v>
      </c>
      <c r="AQ137" s="234">
        <f t="shared" si="90"/>
        <v>29658.934641333173</v>
      </c>
      <c r="AR137" s="234">
        <f t="shared" si="90"/>
        <v>63774.624093819024</v>
      </c>
      <c r="AS137" s="234">
        <f t="shared" si="90"/>
        <v>36580.378141305286</v>
      </c>
      <c r="AT137" s="234">
        <f t="shared" si="90"/>
        <v>32316.942446335466</v>
      </c>
      <c r="AU137" s="234">
        <f t="shared" si="90"/>
        <v>68897.320587640759</v>
      </c>
      <c r="AV137" s="234">
        <f t="shared" si="90"/>
        <v>66177.26930607231</v>
      </c>
      <c r="AW137" s="234">
        <f t="shared" si="90"/>
        <v>72081.197995793482</v>
      </c>
      <c r="AX137" s="234">
        <f t="shared" si="90"/>
        <v>47971.52871600457</v>
      </c>
      <c r="AY137" s="566">
        <f t="shared" si="90"/>
        <v>318901.94069933024</v>
      </c>
    </row>
    <row r="138" spans="1:51" ht="14.5">
      <c r="A138" s="44" t="s">
        <v>154</v>
      </c>
      <c r="B138" s="45" t="s">
        <v>150</v>
      </c>
      <c r="C138" s="50">
        <v>0</v>
      </c>
      <c r="D138" s="65">
        <v>27</v>
      </c>
      <c r="E138" s="99" t="s">
        <v>598</v>
      </c>
      <c r="F138" s="99" t="s">
        <v>599</v>
      </c>
      <c r="G138" s="99" t="s">
        <v>147</v>
      </c>
      <c r="H138" s="99" t="s">
        <v>27</v>
      </c>
      <c r="I138" s="99" t="s">
        <v>1048</v>
      </c>
      <c r="J138" s="99" t="s">
        <v>249</v>
      </c>
      <c r="K138" s="140">
        <v>0</v>
      </c>
      <c r="L138" s="264">
        <v>1211.7720500000003</v>
      </c>
      <c r="M138" s="484">
        <v>1211.7720500000003</v>
      </c>
      <c r="N138" s="265">
        <v>2423.5441000000005</v>
      </c>
      <c r="O138" s="485">
        <v>1153.9692</v>
      </c>
      <c r="P138" s="265">
        <v>1153.9692</v>
      </c>
      <c r="Q138" s="265">
        <v>2307.9384</v>
      </c>
      <c r="R138" s="265">
        <v>2335.2841000000003</v>
      </c>
      <c r="S138" s="265">
        <v>2467.8485600000004</v>
      </c>
      <c r="T138" s="266">
        <v>2423.5441000000005</v>
      </c>
      <c r="U138" s="267">
        <f>SUM(T138,S138,R138,Q138,N138)</f>
        <v>11958.159260000002</v>
      </c>
      <c r="V138" s="327">
        <f>L138*Inflation!$F$19</f>
        <v>1237.6780658541461</v>
      </c>
      <c r="W138" s="328">
        <f>M138*Inflation!$F$19</f>
        <v>1237.6780658541461</v>
      </c>
      <c r="X138" s="328">
        <f>N138*Inflation!$F$19</f>
        <v>2475.3561317082922</v>
      </c>
      <c r="Y138" s="328">
        <f>O138*Inflation!$F$19*Inflation!$F$20</f>
        <v>1203.3927439984018</v>
      </c>
      <c r="Z138" s="328">
        <f>P138*Inflation!$F$19*Inflation!$F$20</f>
        <v>1203.3927439984018</v>
      </c>
      <c r="AA138" s="328">
        <f>Q138*Inflation!$F$19*Inflation!$F$20</f>
        <v>2406.7854879968036</v>
      </c>
      <c r="AB138" s="328">
        <f>R138*Inflation!$F$19*Inflation!$F$20*Inflation!$F$21</f>
        <v>2481.5694688375629</v>
      </c>
      <c r="AC138" s="328">
        <f>S138*Inflation!$F$19*Inflation!$F$20*Inflation!$F$21*Inflation!$F$22</f>
        <v>2672.2584099567644</v>
      </c>
      <c r="AD138" s="328">
        <f>T138*Inflation!$F$19*Inflation!$F$20*Inflation!$F$21*Inflation!$F$22*Inflation!$F$23</f>
        <v>2671.5251997986024</v>
      </c>
      <c r="AE138" s="325">
        <f>SUM(AD138,AC138,AB138,AA138,X138)</f>
        <v>12707.494698298025</v>
      </c>
      <c r="AF138" s="297">
        <v>0</v>
      </c>
      <c r="AG138" s="298">
        <v>0</v>
      </c>
      <c r="AH138" s="298">
        <f>AF138+AG138</f>
        <v>0</v>
      </c>
      <c r="AI138" s="298">
        <v>0</v>
      </c>
      <c r="AJ138" s="298">
        <v>0</v>
      </c>
      <c r="AK138" s="298">
        <f>AJ138+AI138</f>
        <v>0</v>
      </c>
      <c r="AL138" s="298">
        <v>0</v>
      </c>
      <c r="AM138" s="298">
        <v>0</v>
      </c>
      <c r="AN138" s="298">
        <v>0</v>
      </c>
      <c r="AO138" s="299">
        <f>SUM(AN138,AM138,AL138,AK138,AH138)</f>
        <v>0</v>
      </c>
      <c r="AP138" s="310">
        <f t="shared" ref="AP138:AP140" si="91">V138+AF138</f>
        <v>1237.6780658541461</v>
      </c>
      <c r="AQ138" s="311">
        <f t="shared" ref="AQ138:AQ140" si="92">W138+AG138</f>
        <v>1237.6780658541461</v>
      </c>
      <c r="AR138" s="311">
        <f t="shared" ref="AR138:AR140" si="93">X138+AH138</f>
        <v>2475.3561317082922</v>
      </c>
      <c r="AS138" s="311">
        <f t="shared" ref="AS138:AS140" si="94">Y138+AI138</f>
        <v>1203.3927439984018</v>
      </c>
      <c r="AT138" s="311">
        <f t="shared" ref="AT138:AT140" si="95">Z138+AJ138</f>
        <v>1203.3927439984018</v>
      </c>
      <c r="AU138" s="311">
        <f t="shared" ref="AU138:AU140" si="96">AA138+AK138</f>
        <v>2406.7854879968036</v>
      </c>
      <c r="AV138" s="311">
        <f t="shared" ref="AV138:AV140" si="97">AB138+AL138</f>
        <v>2481.5694688375629</v>
      </c>
      <c r="AW138" s="311">
        <f t="shared" ref="AW138:AW140" si="98">AC138+AM138</f>
        <v>2672.2584099567644</v>
      </c>
      <c r="AX138" s="311">
        <f t="shared" ref="AX138:AX140" si="99">AD138+AN138</f>
        <v>2671.5251997986024</v>
      </c>
      <c r="AY138" s="318">
        <f>SUM(AX138,AW138,AV138,AU138,AR138)</f>
        <v>12707.494698298025</v>
      </c>
    </row>
    <row r="139" spans="1:51" ht="14.5">
      <c r="A139" s="44" t="s">
        <v>154</v>
      </c>
      <c r="B139" s="45" t="s">
        <v>150</v>
      </c>
      <c r="C139" s="50">
        <v>0</v>
      </c>
      <c r="D139" s="65">
        <v>27</v>
      </c>
      <c r="E139" s="99" t="s">
        <v>600</v>
      </c>
      <c r="F139" s="99" t="s">
        <v>601</v>
      </c>
      <c r="G139" s="99" t="s">
        <v>147</v>
      </c>
      <c r="H139" s="99" t="s">
        <v>172</v>
      </c>
      <c r="I139" s="99" t="s">
        <v>361</v>
      </c>
      <c r="J139" s="99" t="s">
        <v>249</v>
      </c>
      <c r="K139" s="140">
        <v>0</v>
      </c>
      <c r="L139" s="264">
        <v>318.70999999999998</v>
      </c>
      <c r="M139" s="484">
        <v>318.70999999999998</v>
      </c>
      <c r="N139" s="265">
        <v>637.41999999999996</v>
      </c>
      <c r="O139" s="485">
        <v>318.70999999999998</v>
      </c>
      <c r="P139" s="265">
        <v>318.70999999999998</v>
      </c>
      <c r="Q139" s="265">
        <v>637.41999999999996</v>
      </c>
      <c r="R139" s="265">
        <v>637.41999999999996</v>
      </c>
      <c r="S139" s="265">
        <v>637.41999999999996</v>
      </c>
      <c r="T139" s="266">
        <v>637.41999999999996</v>
      </c>
      <c r="U139" s="267">
        <f>SUM(T139,S139,R139,Q139,N139)</f>
        <v>3187.1</v>
      </c>
      <c r="V139" s="327">
        <f>L139*Inflation!$F$19</f>
        <v>325.52358041958041</v>
      </c>
      <c r="W139" s="328">
        <f>M139*Inflation!$F$19</f>
        <v>325.52358041958041</v>
      </c>
      <c r="X139" s="328">
        <f>N139*Inflation!$F$19</f>
        <v>651.04716083916082</v>
      </c>
      <c r="Y139" s="328">
        <f>O139*Inflation!$F$19*Inflation!$F$20</f>
        <v>332.3600850349651</v>
      </c>
      <c r="Z139" s="328">
        <f>P139*Inflation!$F$19*Inflation!$F$20</f>
        <v>332.3600850349651</v>
      </c>
      <c r="AA139" s="328">
        <f>Q139*Inflation!$F$19*Inflation!$F$20</f>
        <v>664.72017006993019</v>
      </c>
      <c r="AB139" s="328">
        <f>R139*Inflation!$F$19*Inflation!$F$20*Inflation!$F$21</f>
        <v>677.34885482517495</v>
      </c>
      <c r="AC139" s="328">
        <f>S139*Inflation!$F$19*Inflation!$F$20*Inflation!$F$21*Inflation!$F$22</f>
        <v>690.2169700699302</v>
      </c>
      <c r="AD139" s="328">
        <f>T139*Inflation!$F$19*Inflation!$F$20*Inflation!$F$21*Inflation!$F$22*Inflation!$F$23</f>
        <v>702.64188419580432</v>
      </c>
      <c r="AE139" s="325">
        <f>SUM(AD139,AC139,AB139,AA139,X139)</f>
        <v>3385.9750400000003</v>
      </c>
      <c r="AF139" s="297">
        <v>0</v>
      </c>
      <c r="AG139" s="298">
        <v>0</v>
      </c>
      <c r="AH139" s="298">
        <f>AF139+AG139</f>
        <v>0</v>
      </c>
      <c r="AI139" s="298">
        <v>0</v>
      </c>
      <c r="AJ139" s="298">
        <v>0</v>
      </c>
      <c r="AK139" s="298">
        <f>AJ139+AI139</f>
        <v>0</v>
      </c>
      <c r="AL139" s="298">
        <v>0</v>
      </c>
      <c r="AM139" s="298">
        <v>0</v>
      </c>
      <c r="AN139" s="298">
        <v>0</v>
      </c>
      <c r="AO139" s="299">
        <f>SUM(AN139,AM139,AL139,AK139,AH139)</f>
        <v>0</v>
      </c>
      <c r="AP139" s="310">
        <f t="shared" si="91"/>
        <v>325.52358041958041</v>
      </c>
      <c r="AQ139" s="311">
        <f t="shared" si="92"/>
        <v>325.52358041958041</v>
      </c>
      <c r="AR139" s="311">
        <f t="shared" si="93"/>
        <v>651.04716083916082</v>
      </c>
      <c r="AS139" s="311">
        <f t="shared" si="94"/>
        <v>332.3600850349651</v>
      </c>
      <c r="AT139" s="311">
        <f t="shared" si="95"/>
        <v>332.3600850349651</v>
      </c>
      <c r="AU139" s="311">
        <f t="shared" si="96"/>
        <v>664.72017006993019</v>
      </c>
      <c r="AV139" s="311">
        <f t="shared" si="97"/>
        <v>677.34885482517495</v>
      </c>
      <c r="AW139" s="311">
        <f t="shared" si="98"/>
        <v>690.2169700699302</v>
      </c>
      <c r="AX139" s="311">
        <f t="shared" si="99"/>
        <v>702.64188419580432</v>
      </c>
      <c r="AY139" s="318">
        <f>SUM(AX139,AW139,AV139,AU139,AR139)</f>
        <v>3385.9750400000003</v>
      </c>
    </row>
    <row r="140" spans="1:51" ht="14.5">
      <c r="A140" s="44" t="s">
        <v>154</v>
      </c>
      <c r="B140" s="45" t="s">
        <v>154</v>
      </c>
      <c r="C140" s="50">
        <v>0</v>
      </c>
      <c r="D140" s="65">
        <v>27</v>
      </c>
      <c r="E140" s="99"/>
      <c r="F140" s="99" t="s">
        <v>400</v>
      </c>
      <c r="G140" s="99" t="s">
        <v>147</v>
      </c>
      <c r="H140" s="99" t="s">
        <v>172</v>
      </c>
      <c r="I140" s="99" t="s">
        <v>1048</v>
      </c>
      <c r="J140" s="99" t="s">
        <v>249</v>
      </c>
      <c r="K140" s="140"/>
      <c r="L140" s="264">
        <v>0</v>
      </c>
      <c r="M140" s="484">
        <v>0</v>
      </c>
      <c r="N140" s="265">
        <v>0</v>
      </c>
      <c r="O140" s="488">
        <v>0</v>
      </c>
      <c r="P140" s="265">
        <v>0</v>
      </c>
      <c r="Q140" s="265">
        <v>0</v>
      </c>
      <c r="R140" s="265">
        <v>0</v>
      </c>
      <c r="S140" s="265">
        <v>0</v>
      </c>
      <c r="T140" s="266">
        <v>0</v>
      </c>
      <c r="U140" s="267">
        <f>SUM(T140,S140,R140,Q140,N140)</f>
        <v>0</v>
      </c>
      <c r="V140" s="327">
        <f>L140*Inflation!$F$19</f>
        <v>0</v>
      </c>
      <c r="W140" s="328">
        <f>M140*Inflation!$F$19</f>
        <v>0</v>
      </c>
      <c r="X140" s="328">
        <f>N140*Inflation!$F$19</f>
        <v>0</v>
      </c>
      <c r="Y140" s="328">
        <f>O140*Inflation!$F$19*Inflation!$F$20</f>
        <v>0</v>
      </c>
      <c r="Z140" s="328">
        <f>P140*Inflation!$F$19*Inflation!$F$20</f>
        <v>0</v>
      </c>
      <c r="AA140" s="328">
        <f>Q140*Inflation!$F$19*Inflation!$F$20</f>
        <v>0</v>
      </c>
      <c r="AB140" s="328">
        <f>R140*Inflation!$F$19*Inflation!$F$20*Inflation!$F$21</f>
        <v>0</v>
      </c>
      <c r="AC140" s="328">
        <f>S140*Inflation!$F$19*Inflation!$F$20*Inflation!$F$21*Inflation!$F$22</f>
        <v>0</v>
      </c>
      <c r="AD140" s="328">
        <f>T140*Inflation!$F$19*Inflation!$F$20*Inflation!$F$21*Inflation!$F$22*Inflation!$F$23</f>
        <v>0</v>
      </c>
      <c r="AE140" s="325">
        <f>SUM(AD140,AC140,AB140,AA140,X140)</f>
        <v>0</v>
      </c>
      <c r="AF140" s="297">
        <v>0</v>
      </c>
      <c r="AG140" s="298">
        <v>0</v>
      </c>
      <c r="AH140" s="298">
        <f>AF140+AG140</f>
        <v>0</v>
      </c>
      <c r="AI140" s="298">
        <v>0</v>
      </c>
      <c r="AJ140" s="298">
        <v>0</v>
      </c>
      <c r="AK140" s="298">
        <f>AJ140+AI140</f>
        <v>0</v>
      </c>
      <c r="AL140" s="298">
        <v>0</v>
      </c>
      <c r="AM140" s="298">
        <v>0</v>
      </c>
      <c r="AN140" s="298">
        <v>0</v>
      </c>
      <c r="AO140" s="299">
        <f>SUM(AN140,AM140,AL140,AK140,AH140)</f>
        <v>0</v>
      </c>
      <c r="AP140" s="310">
        <f t="shared" si="91"/>
        <v>0</v>
      </c>
      <c r="AQ140" s="311">
        <f t="shared" si="92"/>
        <v>0</v>
      </c>
      <c r="AR140" s="311">
        <f t="shared" si="93"/>
        <v>0</v>
      </c>
      <c r="AS140" s="311">
        <f t="shared" si="94"/>
        <v>0</v>
      </c>
      <c r="AT140" s="311">
        <f t="shared" si="95"/>
        <v>0</v>
      </c>
      <c r="AU140" s="311">
        <f t="shared" si="96"/>
        <v>0</v>
      </c>
      <c r="AV140" s="311">
        <f t="shared" si="97"/>
        <v>0</v>
      </c>
      <c r="AW140" s="311">
        <f t="shared" si="98"/>
        <v>0</v>
      </c>
      <c r="AX140" s="311">
        <f t="shared" si="99"/>
        <v>0</v>
      </c>
      <c r="AY140" s="318">
        <f>SUM(AX140,AW140,AV140,AU140,AR140)</f>
        <v>0</v>
      </c>
    </row>
    <row r="141" spans="1:51" ht="14.5">
      <c r="A141" s="44"/>
      <c r="B141" s="57">
        <v>0</v>
      </c>
      <c r="C141" s="73">
        <v>2</v>
      </c>
      <c r="D141" s="100">
        <v>27</v>
      </c>
      <c r="E141" s="101"/>
      <c r="F141" s="101" t="s">
        <v>602</v>
      </c>
      <c r="G141" s="101"/>
      <c r="H141" s="101"/>
      <c r="I141" s="101"/>
      <c r="J141" s="101"/>
      <c r="K141" s="220">
        <v>0</v>
      </c>
      <c r="L141" s="221">
        <f t="shared" ref="L141:U141" si="100">SUM(L138:L140)</f>
        <v>1530.4820500000003</v>
      </c>
      <c r="M141" s="102">
        <f t="shared" si="100"/>
        <v>1530.4820500000003</v>
      </c>
      <c r="N141" s="102">
        <f t="shared" si="100"/>
        <v>3060.9641000000006</v>
      </c>
      <c r="O141" s="102">
        <f t="shared" si="100"/>
        <v>1472.6792</v>
      </c>
      <c r="P141" s="102">
        <f t="shared" si="100"/>
        <v>1472.6792</v>
      </c>
      <c r="Q141" s="102">
        <f t="shared" si="100"/>
        <v>2945.3584000000001</v>
      </c>
      <c r="R141" s="102">
        <f t="shared" si="100"/>
        <v>2972.7041000000004</v>
      </c>
      <c r="S141" s="102">
        <f t="shared" si="100"/>
        <v>3105.2685600000004</v>
      </c>
      <c r="T141" s="218">
        <f t="shared" si="100"/>
        <v>3060.9641000000006</v>
      </c>
      <c r="U141" s="222">
        <f t="shared" si="100"/>
        <v>15145.259260000003</v>
      </c>
      <c r="V141" s="229">
        <f t="shared" ref="V141:AE141" si="101">SUM(V138:V140)</f>
        <v>1563.2016462737265</v>
      </c>
      <c r="W141" s="230">
        <f t="shared" si="101"/>
        <v>1563.2016462737265</v>
      </c>
      <c r="X141" s="230">
        <f t="shared" si="101"/>
        <v>3126.403292547453</v>
      </c>
      <c r="Y141" s="230">
        <f t="shared" si="101"/>
        <v>1535.7528290333669</v>
      </c>
      <c r="Z141" s="230">
        <f t="shared" si="101"/>
        <v>1535.7528290333669</v>
      </c>
      <c r="AA141" s="230">
        <f t="shared" si="101"/>
        <v>3071.5056580667338</v>
      </c>
      <c r="AB141" s="230">
        <f t="shared" si="101"/>
        <v>3158.9183236627377</v>
      </c>
      <c r="AC141" s="230">
        <f t="shared" si="101"/>
        <v>3362.4753800266944</v>
      </c>
      <c r="AD141" s="230">
        <f t="shared" si="101"/>
        <v>3374.1670839944068</v>
      </c>
      <c r="AE141" s="232">
        <f t="shared" si="101"/>
        <v>16093.469738298027</v>
      </c>
      <c r="AF141" s="223">
        <f t="shared" ref="AF141:AY141" si="102">SUM(AF138:AF140)</f>
        <v>0</v>
      </c>
      <c r="AG141" s="224">
        <f t="shared" si="102"/>
        <v>0</v>
      </c>
      <c r="AH141" s="224">
        <f t="shared" si="102"/>
        <v>0</v>
      </c>
      <c r="AI141" s="224">
        <f t="shared" si="102"/>
        <v>0</v>
      </c>
      <c r="AJ141" s="224">
        <f t="shared" si="102"/>
        <v>0</v>
      </c>
      <c r="AK141" s="224">
        <f t="shared" si="102"/>
        <v>0</v>
      </c>
      <c r="AL141" s="224">
        <f t="shared" si="102"/>
        <v>0</v>
      </c>
      <c r="AM141" s="224">
        <f t="shared" si="102"/>
        <v>0</v>
      </c>
      <c r="AN141" s="224">
        <f t="shared" si="102"/>
        <v>0</v>
      </c>
      <c r="AO141" s="225">
        <f t="shared" si="102"/>
        <v>0</v>
      </c>
      <c r="AP141" s="233">
        <f t="shared" si="102"/>
        <v>1563.2016462737265</v>
      </c>
      <c r="AQ141" s="234">
        <f t="shared" si="102"/>
        <v>1563.2016462737265</v>
      </c>
      <c r="AR141" s="234">
        <f t="shared" si="102"/>
        <v>3126.403292547453</v>
      </c>
      <c r="AS141" s="234">
        <f t="shared" si="102"/>
        <v>1535.7528290333669</v>
      </c>
      <c r="AT141" s="234">
        <f t="shared" si="102"/>
        <v>1535.7528290333669</v>
      </c>
      <c r="AU141" s="234">
        <f t="shared" si="102"/>
        <v>3071.5056580667338</v>
      </c>
      <c r="AV141" s="234">
        <f t="shared" si="102"/>
        <v>3158.9183236627377</v>
      </c>
      <c r="AW141" s="234">
        <f t="shared" si="102"/>
        <v>3362.4753800266944</v>
      </c>
      <c r="AX141" s="234">
        <f t="shared" si="102"/>
        <v>3374.1670839944068</v>
      </c>
      <c r="AY141" s="566">
        <f t="shared" si="102"/>
        <v>16093.469738298027</v>
      </c>
    </row>
    <row r="142" spans="1:51" ht="15" thickBot="1">
      <c r="A142" s="44"/>
      <c r="B142" s="57"/>
      <c r="C142" s="73"/>
      <c r="D142" s="100"/>
      <c r="E142" s="101"/>
      <c r="F142" s="101" t="s">
        <v>603</v>
      </c>
      <c r="G142" s="101"/>
      <c r="H142" s="101"/>
      <c r="I142" s="101"/>
      <c r="J142" s="101"/>
      <c r="K142" s="220">
        <v>59017.070575626072</v>
      </c>
      <c r="L142" s="142">
        <f t="shared" ref="L142:U142" si="103">SUM(L141,L137,L68,L60,L17)</f>
        <v>44676.530316351797</v>
      </c>
      <c r="M142" s="62">
        <f t="shared" si="103"/>
        <v>40899.665943060791</v>
      </c>
      <c r="N142" s="62">
        <f t="shared" si="103"/>
        <v>85576.196259412594</v>
      </c>
      <c r="O142" s="62">
        <f t="shared" si="103"/>
        <v>41533.425737045436</v>
      </c>
      <c r="P142" s="62">
        <f t="shared" si="103"/>
        <v>41181.367138859765</v>
      </c>
      <c r="Q142" s="62">
        <f t="shared" si="103"/>
        <v>82714.792875905216</v>
      </c>
      <c r="R142" s="62">
        <f t="shared" si="103"/>
        <v>77926.453017504929</v>
      </c>
      <c r="S142" s="62">
        <f t="shared" si="103"/>
        <v>81151.004021348301</v>
      </c>
      <c r="T142" s="62">
        <f t="shared" si="103"/>
        <v>58225.950852171547</v>
      </c>
      <c r="U142" s="130">
        <f t="shared" si="103"/>
        <v>385594.39702634246</v>
      </c>
      <c r="V142" s="172">
        <f t="shared" ref="V142:AE142" si="104">SUM(V141,V137,V68,V60,V17)</f>
        <v>45631.652942495588</v>
      </c>
      <c r="W142" s="173">
        <f t="shared" si="104"/>
        <v>41774.044415769589</v>
      </c>
      <c r="X142" s="173">
        <f t="shared" si="104"/>
        <v>87405.69735826517</v>
      </c>
      <c r="Y142" s="173">
        <f t="shared" si="104"/>
        <v>43312.26792305804</v>
      </c>
      <c r="Z142" s="173">
        <f t="shared" si="104"/>
        <v>42945.130947028796</v>
      </c>
      <c r="AA142" s="173">
        <f t="shared" si="104"/>
        <v>86257.398870086836</v>
      </c>
      <c r="AB142" s="173">
        <f t="shared" si="104"/>
        <v>82807.871908623449</v>
      </c>
      <c r="AC142" s="173">
        <f t="shared" si="104"/>
        <v>87872.674396391318</v>
      </c>
      <c r="AD142" s="173">
        <f t="shared" si="104"/>
        <v>64183.727865241308</v>
      </c>
      <c r="AE142" s="174">
        <f t="shared" si="104"/>
        <v>408527.37039860804</v>
      </c>
      <c r="AF142" s="226">
        <f t="shared" ref="AF142:AY142" si="105">SUM(AF141,AF137,AF68,AF60,AF17)</f>
        <v>410.22394027596056</v>
      </c>
      <c r="AG142" s="227">
        <f t="shared" si="105"/>
        <v>593.37323104810037</v>
      </c>
      <c r="AH142" s="227">
        <f t="shared" si="105"/>
        <v>1003.597171324061</v>
      </c>
      <c r="AI142" s="227">
        <f t="shared" si="105"/>
        <v>399.25918557647128</v>
      </c>
      <c r="AJ142" s="227">
        <f t="shared" si="105"/>
        <v>645.5440753030116</v>
      </c>
      <c r="AK142" s="227">
        <f t="shared" si="105"/>
        <v>1044.8032608794829</v>
      </c>
      <c r="AL142" s="227">
        <f t="shared" si="105"/>
        <v>1003.3376550566868</v>
      </c>
      <c r="AM142" s="227">
        <f t="shared" si="105"/>
        <v>1089.8372582645411</v>
      </c>
      <c r="AN142" s="227">
        <f t="shared" si="105"/>
        <v>941.51978353410084</v>
      </c>
      <c r="AO142" s="228">
        <f t="shared" si="105"/>
        <v>5083.0951290588728</v>
      </c>
      <c r="AP142" s="235">
        <f t="shared" si="105"/>
        <v>46041.876882771525</v>
      </c>
      <c r="AQ142" s="168">
        <f t="shared" si="105"/>
        <v>42367.417646817696</v>
      </c>
      <c r="AR142" s="168">
        <f t="shared" si="105"/>
        <v>88409.294529589213</v>
      </c>
      <c r="AS142" s="168">
        <f t="shared" si="105"/>
        <v>43711.527108634502</v>
      </c>
      <c r="AT142" s="168">
        <f t="shared" si="105"/>
        <v>43590.675022331816</v>
      </c>
      <c r="AU142" s="168">
        <f t="shared" si="105"/>
        <v>87302.202130966325</v>
      </c>
      <c r="AV142" s="168">
        <f t="shared" si="105"/>
        <v>83811.209563680124</v>
      </c>
      <c r="AW142" s="168">
        <f t="shared" si="105"/>
        <v>88962.511654655813</v>
      </c>
      <c r="AX142" s="168">
        <f t="shared" si="105"/>
        <v>65125.247648775417</v>
      </c>
      <c r="AY142" s="169">
        <f t="shared" si="105"/>
        <v>413610.46552766702</v>
      </c>
    </row>
    <row r="143" spans="1:51">
      <c r="L143" s="91"/>
      <c r="M143" s="91"/>
      <c r="N143" s="91"/>
      <c r="O143" s="91"/>
      <c r="P143" s="91"/>
      <c r="Q143" s="91"/>
      <c r="R143" s="91"/>
      <c r="S143" s="91"/>
      <c r="T143" s="91"/>
      <c r="U143" s="91"/>
    </row>
    <row r="144" spans="1:51">
      <c r="F144" s="524" t="s">
        <v>1061</v>
      </c>
      <c r="G144" s="524"/>
      <c r="H144" s="524"/>
      <c r="I144" s="524"/>
      <c r="J144" s="524"/>
      <c r="K144" s="524"/>
      <c r="L144" s="525"/>
      <c r="M144" s="525"/>
      <c r="N144" s="525"/>
      <c r="O144" s="525"/>
      <c r="P144" s="525"/>
      <c r="Q144" s="525"/>
      <c r="R144" s="525"/>
      <c r="S144" s="525"/>
      <c r="T144" s="525"/>
      <c r="U144" s="525"/>
      <c r="V144" s="528">
        <f>L142*(Inflation!D19/Inflation!D18)</f>
        <v>45631.652942495581</v>
      </c>
      <c r="W144" s="528">
        <f>M142*(Inflation!D19/Inflation!D18)</f>
        <v>41774.044415769582</v>
      </c>
      <c r="X144" s="528">
        <f>N142*(Inflation!D19/Inflation!D18)</f>
        <v>87405.69735826517</v>
      </c>
      <c r="Y144" s="528">
        <f>O142*(Inflation!D20/Inflation!D18)</f>
        <v>43312.267923058032</v>
      </c>
      <c r="Z144" s="528">
        <f>P142*(Inflation!D20/Inflation!D18)</f>
        <v>42945.130947028789</v>
      </c>
      <c r="AA144" s="528">
        <f>Q142*(Inflation!D20/Inflation!D18)</f>
        <v>86257.398870086836</v>
      </c>
      <c r="AB144" s="528">
        <f>R142*(Inflation!D21/Inflation!D18)</f>
        <v>82807.871908623434</v>
      </c>
      <c r="AC144" s="528">
        <f>S142*(Inflation!D22/Inflation!D18)</f>
        <v>87872.674396391289</v>
      </c>
      <c r="AD144" s="528">
        <f>T142*(Inflation!D23/Inflation!D18)</f>
        <v>64183.727865241293</v>
      </c>
      <c r="AE144" s="528">
        <f>SUM(AC144,AD144,AB144,AA144,X144)</f>
        <v>408527.37039860804</v>
      </c>
      <c r="AF144" s="529">
        <f>SUM('G Summary CWIP'!AV70:BA70)</f>
        <v>410.22394027596056</v>
      </c>
      <c r="AG144" s="529">
        <f>SUM('G Summary CWIP'!BB70:BG70)</f>
        <v>593.37323104810037</v>
      </c>
      <c r="AH144" s="529">
        <f>'G Summary CWIP'!BH70</f>
        <v>1003.597171324061</v>
      </c>
      <c r="AI144" s="529">
        <f>SUM('G Summary CWIP'!BJ70:BO70)</f>
        <v>399.2591855764714</v>
      </c>
      <c r="AJ144" s="529">
        <f>SUM('G Summary CWIP'!BP70:BU70)</f>
        <v>645.5440753030116</v>
      </c>
      <c r="AK144" s="529">
        <f>'G Summary CWIP'!BV70</f>
        <v>1044.8032608794829</v>
      </c>
      <c r="AL144" s="529">
        <f>'G Summary CWIP'!CJ70</f>
        <v>1003.3376550566868</v>
      </c>
      <c r="AM144" s="529">
        <f>'G Summary CWIP'!CX70</f>
        <v>1089.8372582645413</v>
      </c>
      <c r="AN144" s="529">
        <f>'G Summary CWIP'!DL70</f>
        <v>941.51978353410084</v>
      </c>
      <c r="AO144" s="529">
        <f>SUM(AN144,AM144,AL144,AK144,AH144)</f>
        <v>5083.0951290588728</v>
      </c>
    </row>
    <row r="145" spans="10:51"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92"/>
      <c r="V145" s="527">
        <f>V144-V142</f>
        <v>0</v>
      </c>
      <c r="W145" s="527">
        <f t="shared" ref="W145:AE145" si="106">W144-W142</f>
        <v>0</v>
      </c>
      <c r="X145" s="527">
        <f t="shared" si="106"/>
        <v>0</v>
      </c>
      <c r="Y145" s="527">
        <f t="shared" si="106"/>
        <v>0</v>
      </c>
      <c r="Z145" s="527">
        <f t="shared" si="106"/>
        <v>0</v>
      </c>
      <c r="AA145" s="527">
        <f t="shared" si="106"/>
        <v>0</v>
      </c>
      <c r="AB145" s="527">
        <f t="shared" si="106"/>
        <v>0</v>
      </c>
      <c r="AC145" s="527">
        <f t="shared" si="106"/>
        <v>0</v>
      </c>
      <c r="AD145" s="527">
        <f t="shared" si="106"/>
        <v>0</v>
      </c>
      <c r="AE145" s="527">
        <f t="shared" si="106"/>
        <v>0</v>
      </c>
      <c r="AF145" s="527">
        <f t="shared" ref="AF145" si="107">AF144-AF142</f>
        <v>0</v>
      </c>
      <c r="AG145" s="527">
        <f t="shared" ref="AG145" si="108">AG144-AG142</f>
        <v>0</v>
      </c>
      <c r="AH145" s="527">
        <f t="shared" ref="AH145" si="109">AH144-AH142</f>
        <v>0</v>
      </c>
      <c r="AI145" s="527">
        <f t="shared" ref="AI145" si="110">AI144-AI142</f>
        <v>0</v>
      </c>
      <c r="AJ145" s="527">
        <f t="shared" ref="AJ145" si="111">AJ144-AJ142</f>
        <v>0</v>
      </c>
      <c r="AK145" s="527">
        <f t="shared" ref="AK145" si="112">AK144-AK142</f>
        <v>0</v>
      </c>
      <c r="AL145" s="527">
        <f t="shared" ref="AL145" si="113">AL144-AL142</f>
        <v>0</v>
      </c>
      <c r="AM145" s="527">
        <f t="shared" ref="AM145" si="114">AM144-AM142</f>
        <v>0</v>
      </c>
      <c r="AN145" s="527">
        <f t="shared" ref="AN145" si="115">AN144-AN142</f>
        <v>0</v>
      </c>
      <c r="AO145" s="527">
        <f t="shared" ref="AO145" si="116">AO144-AO142</f>
        <v>0</v>
      </c>
    </row>
    <row r="148" spans="10:51" ht="13"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  <c r="U148" s="90"/>
      <c r="AY148" s="113"/>
    </row>
    <row r="149" spans="10:51"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  <c r="U149" s="92"/>
    </row>
    <row r="150" spans="10:51"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</row>
    <row r="151" spans="10:51"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</row>
    <row r="152" spans="10:51"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</row>
    <row r="153" spans="10:51"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</row>
    <row r="154" spans="10:51"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AK154" s="113"/>
    </row>
    <row r="155" spans="10:51"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</row>
    <row r="156" spans="10:51"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</row>
    <row r="158" spans="10:51"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</row>
    <row r="159" spans="10:51"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</row>
    <row r="160" spans="10:51"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</row>
    <row r="161" spans="10:21"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</row>
    <row r="162" spans="10:21"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</row>
    <row r="163" spans="10:21"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</row>
    <row r="164" spans="10:21"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</row>
    <row r="165" spans="10:21"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</row>
  </sheetData>
  <mergeCells count="6">
    <mergeCell ref="AF4:AO4"/>
    <mergeCell ref="AP4:AY4"/>
    <mergeCell ref="V4:AE4"/>
    <mergeCell ref="A3:B3"/>
    <mergeCell ref="A4:B4"/>
    <mergeCell ref="K4:U4"/>
  </mergeCells>
  <conditionalFormatting sqref="V6:AE142 K6:U60 K68:U137">
    <cfRule type="cellIs" priority="21" stopIfTrue="1" operator="equal">
      <formula>0</formula>
    </cfRule>
  </conditionalFormatting>
  <conditionalFormatting sqref="K138:U140">
    <cfRule type="cellIs" priority="20" stopIfTrue="1" operator="equal">
      <formula>0</formula>
    </cfRule>
  </conditionalFormatting>
  <conditionalFormatting sqref="K61:U67">
    <cfRule type="cellIs" priority="19" stopIfTrue="1" operator="equal">
      <formula>0</formula>
    </cfRule>
  </conditionalFormatting>
  <conditionalFormatting sqref="K141:U142">
    <cfRule type="cellIs" priority="17" stopIfTrue="1" operator="equal">
      <formula>0</formula>
    </cfRule>
  </conditionalFormatting>
  <conditionalFormatting sqref="AF6:AY142">
    <cfRule type="cellIs" priority="1" stopIfTrue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C24A1-101E-43B0-B1D8-0D9368CCC17D}">
  <sheetPr>
    <tabColor rgb="FF00B0F0"/>
  </sheetPr>
  <dimension ref="A2:AD165"/>
  <sheetViews>
    <sheetView topLeftCell="D1" zoomScale="85" zoomScaleNormal="85" workbookViewId="0">
      <pane xSplit="3" topLeftCell="K1" activePane="topRight" state="frozen"/>
      <selection activeCell="A35" sqref="A35"/>
      <selection pane="topRight" activeCell="Z137" sqref="Z137"/>
    </sheetView>
  </sheetViews>
  <sheetFormatPr defaultColWidth="9.26953125" defaultRowHeight="12.5"/>
  <cols>
    <col min="1" max="3" width="0" style="37" hidden="1" customWidth="1"/>
    <col min="4" max="4" width="9.26953125" style="37"/>
    <col min="5" max="5" width="13.26953125" style="37" customWidth="1"/>
    <col min="6" max="6" width="61.7265625" style="37" customWidth="1"/>
    <col min="7" max="8" width="23.453125" style="37" hidden="1" customWidth="1"/>
    <col min="9" max="10" width="14.7265625" style="37" hidden="1" customWidth="1"/>
    <col min="11" max="11" width="14.1796875" style="37" bestFit="1" customWidth="1"/>
    <col min="12" max="12" width="14.7265625" style="37" customWidth="1"/>
    <col min="13" max="13" width="8.26953125" style="37" bestFit="1" customWidth="1"/>
    <col min="14" max="14" width="14.1796875" style="37" bestFit="1" customWidth="1"/>
    <col min="15" max="15" width="14.7265625" style="37" customWidth="1"/>
    <col min="16" max="19" width="8.26953125" style="37" bestFit="1" customWidth="1"/>
    <col min="20" max="20" width="10.453125" style="37" bestFit="1" customWidth="1"/>
    <col min="21" max="22" width="13" style="37" bestFit="1" customWidth="1"/>
    <col min="23" max="23" width="8.26953125" style="37" bestFit="1" customWidth="1"/>
    <col min="24" max="25" width="12.453125" style="37" bestFit="1" customWidth="1"/>
    <col min="26" max="29" width="8.26953125" style="37" bestFit="1" customWidth="1"/>
    <col min="30" max="30" width="9.26953125" style="37" bestFit="1" customWidth="1"/>
    <col min="31" max="16384" width="9.26953125" style="37"/>
  </cols>
  <sheetData>
    <row r="2" spans="1:30" ht="13" thickBot="1"/>
    <row r="3" spans="1:30" ht="13">
      <c r="A3" s="606">
        <v>1</v>
      </c>
      <c r="B3" s="606"/>
      <c r="C3" s="38"/>
      <c r="D3" s="94">
        <v>2</v>
      </c>
      <c r="E3" s="94">
        <v>3</v>
      </c>
      <c r="F3" s="94">
        <v>4</v>
      </c>
      <c r="G3" s="94"/>
      <c r="H3" s="94"/>
      <c r="I3" s="94">
        <v>5</v>
      </c>
      <c r="J3" s="94">
        <v>6</v>
      </c>
      <c r="K3" s="94">
        <v>7</v>
      </c>
      <c r="L3" s="94">
        <v>8</v>
      </c>
      <c r="M3" s="94">
        <v>9</v>
      </c>
      <c r="N3" s="94">
        <v>10</v>
      </c>
      <c r="O3" s="94">
        <v>11</v>
      </c>
      <c r="P3" s="94">
        <v>12</v>
      </c>
      <c r="Q3" s="94">
        <v>13</v>
      </c>
      <c r="R3" s="94">
        <v>14</v>
      </c>
      <c r="S3" s="94">
        <v>15</v>
      </c>
      <c r="T3" s="94">
        <v>16</v>
      </c>
    </row>
    <row r="4" spans="1:30" ht="13.5" thickBot="1">
      <c r="A4" s="606">
        <v>219512</v>
      </c>
      <c r="B4" s="606"/>
      <c r="C4" s="42"/>
      <c r="I4" s="95"/>
      <c r="J4" s="619" t="s">
        <v>405</v>
      </c>
      <c r="K4" s="609"/>
      <c r="L4" s="609"/>
      <c r="M4" s="609"/>
      <c r="N4" s="609"/>
      <c r="O4" s="609"/>
      <c r="P4" s="609"/>
      <c r="Q4" s="609"/>
      <c r="R4" s="609"/>
      <c r="S4" s="609"/>
      <c r="T4" s="609"/>
      <c r="U4" s="618" t="s">
        <v>406</v>
      </c>
      <c r="V4" s="618"/>
      <c r="W4" s="618"/>
      <c r="X4" s="618"/>
      <c r="Y4" s="618"/>
      <c r="Z4" s="618"/>
      <c r="AA4" s="618"/>
      <c r="AB4" s="618"/>
      <c r="AC4" s="618"/>
      <c r="AD4" s="618"/>
    </row>
    <row r="5" spans="1:30" s="47" customFormat="1" ht="55.15" customHeight="1" thickBot="1">
      <c r="A5" s="40" t="s">
        <v>150</v>
      </c>
      <c r="B5" s="41" t="s">
        <v>150</v>
      </c>
      <c r="C5" s="46"/>
      <c r="D5" s="96" t="s">
        <v>155</v>
      </c>
      <c r="E5" s="48" t="s">
        <v>156</v>
      </c>
      <c r="F5" s="97" t="s">
        <v>157</v>
      </c>
      <c r="G5" s="97" t="s">
        <v>158</v>
      </c>
      <c r="H5" s="97" t="s">
        <v>159</v>
      </c>
      <c r="I5" s="98" t="s">
        <v>160</v>
      </c>
      <c r="J5" s="219" t="s">
        <v>161</v>
      </c>
      <c r="K5" s="261" t="s">
        <v>162</v>
      </c>
      <c r="L5" s="262" t="s">
        <v>163</v>
      </c>
      <c r="M5" s="262">
        <v>2025</v>
      </c>
      <c r="N5" s="262" t="s">
        <v>164</v>
      </c>
      <c r="O5" s="262" t="s">
        <v>165</v>
      </c>
      <c r="P5" s="262">
        <v>2026</v>
      </c>
      <c r="Q5" s="262">
        <v>2027</v>
      </c>
      <c r="R5" s="262">
        <v>2028</v>
      </c>
      <c r="S5" s="262">
        <v>2029</v>
      </c>
      <c r="T5" s="263" t="s">
        <v>166</v>
      </c>
      <c r="U5" s="329" t="s">
        <v>162</v>
      </c>
      <c r="V5" s="330" t="s">
        <v>163</v>
      </c>
      <c r="W5" s="330">
        <v>2025</v>
      </c>
      <c r="X5" s="330" t="s">
        <v>164</v>
      </c>
      <c r="Y5" s="330" t="s">
        <v>165</v>
      </c>
      <c r="Z5" s="330">
        <v>2026</v>
      </c>
      <c r="AA5" s="330">
        <v>2027</v>
      </c>
      <c r="AB5" s="330">
        <v>2028</v>
      </c>
      <c r="AC5" s="330">
        <v>2029</v>
      </c>
      <c r="AD5" s="331" t="s">
        <v>166</v>
      </c>
    </row>
    <row r="6" spans="1:30" s="47" customFormat="1" ht="14.5">
      <c r="A6" s="44" t="s">
        <v>154</v>
      </c>
      <c r="B6" s="45" t="s">
        <v>154</v>
      </c>
      <c r="C6" s="50">
        <v>0</v>
      </c>
      <c r="D6" s="65">
        <v>22</v>
      </c>
      <c r="E6" s="99" t="s">
        <v>450</v>
      </c>
      <c r="F6" s="99" t="s">
        <v>451</v>
      </c>
      <c r="G6" s="99" t="s">
        <v>148</v>
      </c>
      <c r="H6" s="99" t="s">
        <v>180</v>
      </c>
      <c r="I6" s="54" t="s">
        <v>249</v>
      </c>
      <c r="J6" s="140">
        <v>36</v>
      </c>
      <c r="K6" s="264"/>
      <c r="L6" s="265"/>
      <c r="M6" s="265"/>
      <c r="N6" s="265"/>
      <c r="O6" s="265"/>
      <c r="P6" s="265"/>
      <c r="Q6" s="265"/>
      <c r="R6" s="265"/>
      <c r="S6" s="266"/>
      <c r="T6" s="267">
        <f t="shared" ref="T6:T16" si="0">SUM(S6,R6,Q6,P6,M6)</f>
        <v>0</v>
      </c>
      <c r="U6" s="327">
        <f>K6*Inflation!$F$19</f>
        <v>0</v>
      </c>
      <c r="V6" s="328">
        <f>L6*Inflation!$F$19</f>
        <v>0</v>
      </c>
      <c r="W6" s="328">
        <f>M6*Inflation!$F$19</f>
        <v>0</v>
      </c>
      <c r="X6" s="328">
        <f>N6*Inflation!$F$19*Inflation!$F$20</f>
        <v>0</v>
      </c>
      <c r="Y6" s="328">
        <f>O6*Inflation!$F$19*Inflation!$F$20</f>
        <v>0</v>
      </c>
      <c r="Z6" s="328">
        <f>P6*Inflation!$F$19*Inflation!$F$20</f>
        <v>0</v>
      </c>
      <c r="AA6" s="328">
        <f>Q6*Inflation!$F$19*Inflation!$F$20*Inflation!$F$21</f>
        <v>0</v>
      </c>
      <c r="AB6" s="328">
        <f>R6*Inflation!$F$19*Inflation!$F$20*Inflation!$F$21*Inflation!$F$22</f>
        <v>0</v>
      </c>
      <c r="AC6" s="328">
        <f>S6*Inflation!$F$19*Inflation!$F$20*Inflation!$F$21*Inflation!$F$22*Inflation!$F$23</f>
        <v>0</v>
      </c>
      <c r="AD6" s="325">
        <f t="shared" ref="AD6:AD16" si="1">SUM(AC6,AB6,AA6,Z6,W6)</f>
        <v>0</v>
      </c>
    </row>
    <row r="7" spans="1:30" s="47" customFormat="1" ht="14.5">
      <c r="A7" s="44" t="s">
        <v>154</v>
      </c>
      <c r="B7" s="45" t="s">
        <v>150</v>
      </c>
      <c r="C7" s="50">
        <v>0</v>
      </c>
      <c r="D7" s="65">
        <v>22</v>
      </c>
      <c r="E7" s="99" t="s">
        <v>450</v>
      </c>
      <c r="F7" s="99" t="s">
        <v>452</v>
      </c>
      <c r="G7" s="99" t="s">
        <v>148</v>
      </c>
      <c r="H7" s="99" t="s">
        <v>180</v>
      </c>
      <c r="I7" s="54" t="s">
        <v>249</v>
      </c>
      <c r="J7" s="140">
        <v>130</v>
      </c>
      <c r="K7" s="264"/>
      <c r="L7" s="265"/>
      <c r="M7" s="265"/>
      <c r="N7" s="265"/>
      <c r="O7" s="265"/>
      <c r="P7" s="265"/>
      <c r="Q7" s="265"/>
      <c r="R7" s="265"/>
      <c r="S7" s="266"/>
      <c r="T7" s="267">
        <f t="shared" si="0"/>
        <v>0</v>
      </c>
      <c r="U7" s="327">
        <f>K7*Inflation!$F$19</f>
        <v>0</v>
      </c>
      <c r="V7" s="328">
        <f>L7*Inflation!$F$19</f>
        <v>0</v>
      </c>
      <c r="W7" s="328">
        <f>M7*Inflation!$F$19</f>
        <v>0</v>
      </c>
      <c r="X7" s="328">
        <f>N7*Inflation!$F$19*Inflation!$F$20</f>
        <v>0</v>
      </c>
      <c r="Y7" s="328">
        <f>O7*Inflation!$F$19*Inflation!$F$20</f>
        <v>0</v>
      </c>
      <c r="Z7" s="328">
        <f>P7*Inflation!$F$19*Inflation!$F$20</f>
        <v>0</v>
      </c>
      <c r="AA7" s="328">
        <f>Q7*Inflation!$F$19*Inflation!$F$20*Inflation!$F$21</f>
        <v>0</v>
      </c>
      <c r="AB7" s="328">
        <f>R7*Inflation!$F$19*Inflation!$F$20*Inflation!$F$21*Inflation!$F$22</f>
        <v>0</v>
      </c>
      <c r="AC7" s="328">
        <f>S7*Inflation!$F$19*Inflation!$F$20*Inflation!$F$21*Inflation!$F$22*Inflation!$F$23</f>
        <v>0</v>
      </c>
      <c r="AD7" s="325">
        <f t="shared" si="1"/>
        <v>0</v>
      </c>
    </row>
    <row r="8" spans="1:30" s="47" customFormat="1" ht="14.5">
      <c r="A8" s="44" t="s">
        <v>150</v>
      </c>
      <c r="B8" s="45" t="s">
        <v>154</v>
      </c>
      <c r="C8" s="50">
        <v>0</v>
      </c>
      <c r="D8" s="65">
        <v>22</v>
      </c>
      <c r="E8" s="99" t="s">
        <v>453</v>
      </c>
      <c r="F8" s="99" t="s">
        <v>454</v>
      </c>
      <c r="G8" s="99" t="s">
        <v>147</v>
      </c>
      <c r="H8" s="99" t="s">
        <v>172</v>
      </c>
      <c r="I8" s="54">
        <v>45627</v>
      </c>
      <c r="J8" s="140">
        <v>895</v>
      </c>
      <c r="K8" s="264"/>
      <c r="L8" s="265"/>
      <c r="M8" s="265"/>
      <c r="N8" s="265"/>
      <c r="O8" s="265"/>
      <c r="P8" s="265"/>
      <c r="Q8" s="265"/>
      <c r="R8" s="265"/>
      <c r="S8" s="266"/>
      <c r="T8" s="267">
        <f t="shared" si="0"/>
        <v>0</v>
      </c>
      <c r="U8" s="327">
        <f>K8*Inflation!$F$19</f>
        <v>0</v>
      </c>
      <c r="V8" s="328">
        <f>L8*Inflation!$F$19</f>
        <v>0</v>
      </c>
      <c r="W8" s="328">
        <f>M8*Inflation!$F$19</f>
        <v>0</v>
      </c>
      <c r="X8" s="328">
        <f>N8*Inflation!$F$19*Inflation!$F$20</f>
        <v>0</v>
      </c>
      <c r="Y8" s="328">
        <f>O8*Inflation!$F$19*Inflation!$F$20</f>
        <v>0</v>
      </c>
      <c r="Z8" s="328">
        <f>P8*Inflation!$F$19*Inflation!$F$20</f>
        <v>0</v>
      </c>
      <c r="AA8" s="328">
        <f>Q8*Inflation!$F$19*Inflation!$F$20*Inflation!$F$21</f>
        <v>0</v>
      </c>
      <c r="AB8" s="328">
        <f>R8*Inflation!$F$19*Inflation!$F$20*Inflation!$F$21*Inflation!$F$22</f>
        <v>0</v>
      </c>
      <c r="AC8" s="328">
        <f>S8*Inflation!$F$19*Inflation!$F$20*Inflation!$F$21*Inflation!$F$22*Inflation!$F$23</f>
        <v>0</v>
      </c>
      <c r="AD8" s="325">
        <f t="shared" si="1"/>
        <v>0</v>
      </c>
    </row>
    <row r="9" spans="1:30" s="47" customFormat="1" ht="14.5">
      <c r="A9" s="44" t="s">
        <v>154</v>
      </c>
      <c r="B9" s="45" t="s">
        <v>150</v>
      </c>
      <c r="C9" s="50">
        <v>0</v>
      </c>
      <c r="D9" s="65">
        <v>22</v>
      </c>
      <c r="E9" s="99" t="s">
        <v>453</v>
      </c>
      <c r="F9" s="99" t="s">
        <v>455</v>
      </c>
      <c r="G9" s="99" t="s">
        <v>147</v>
      </c>
      <c r="H9" s="99" t="s">
        <v>172</v>
      </c>
      <c r="I9" s="54" t="s">
        <v>249</v>
      </c>
      <c r="J9" s="140">
        <v>523</v>
      </c>
      <c r="K9" s="264">
        <v>10</v>
      </c>
      <c r="L9" s="265">
        <v>10</v>
      </c>
      <c r="M9" s="265">
        <v>20</v>
      </c>
      <c r="N9" s="265">
        <v>10</v>
      </c>
      <c r="O9" s="265">
        <v>10</v>
      </c>
      <c r="P9" s="265">
        <v>20</v>
      </c>
      <c r="Q9" s="265"/>
      <c r="R9" s="265"/>
      <c r="S9" s="266"/>
      <c r="T9" s="267">
        <f t="shared" si="0"/>
        <v>40</v>
      </c>
      <c r="U9" s="327">
        <f>K9*Inflation!$F$19</f>
        <v>10.213786213786214</v>
      </c>
      <c r="V9" s="328">
        <f>L9*Inflation!$F$19</f>
        <v>10.213786213786214</v>
      </c>
      <c r="W9" s="328">
        <f>M9*Inflation!$F$19</f>
        <v>20.427572427572429</v>
      </c>
      <c r="X9" s="328">
        <f>N9*Inflation!$F$19*Inflation!$F$20</f>
        <v>10.428291708291711</v>
      </c>
      <c r="Y9" s="328">
        <f>O9*Inflation!$F$19*Inflation!$F$20</f>
        <v>10.428291708291711</v>
      </c>
      <c r="Z9" s="328">
        <f>P9*Inflation!$F$19*Inflation!$F$20</f>
        <v>20.856583416583423</v>
      </c>
      <c r="AA9" s="328">
        <f>Q9*Inflation!$F$19*Inflation!$F$20*Inflation!$F$21</f>
        <v>0</v>
      </c>
      <c r="AB9" s="328">
        <f>R9*Inflation!$F$19*Inflation!$F$20*Inflation!$F$21*Inflation!$F$22</f>
        <v>0</v>
      </c>
      <c r="AC9" s="328">
        <f>S9*Inflation!$F$19*Inflation!$F$20*Inflation!$F$21*Inflation!$F$22*Inflation!$F$23</f>
        <v>0</v>
      </c>
      <c r="AD9" s="325">
        <f t="shared" si="1"/>
        <v>41.284155844155848</v>
      </c>
    </row>
    <row r="10" spans="1:30" s="47" customFormat="1" ht="14.5">
      <c r="A10" s="44" t="s">
        <v>154</v>
      </c>
      <c r="B10" s="45" t="s">
        <v>150</v>
      </c>
      <c r="C10" s="50">
        <v>0</v>
      </c>
      <c r="D10" s="65">
        <v>22</v>
      </c>
      <c r="E10" s="99" t="s">
        <v>453</v>
      </c>
      <c r="F10" s="99" t="s">
        <v>456</v>
      </c>
      <c r="G10" s="99" t="s">
        <v>148</v>
      </c>
      <c r="H10" s="99" t="s">
        <v>180</v>
      </c>
      <c r="I10" s="54" t="s">
        <v>249</v>
      </c>
      <c r="J10" s="140">
        <v>252</v>
      </c>
      <c r="K10" s="264">
        <v>10</v>
      </c>
      <c r="L10" s="265">
        <v>10</v>
      </c>
      <c r="M10" s="265">
        <v>20</v>
      </c>
      <c r="N10" s="265">
        <v>10</v>
      </c>
      <c r="O10" s="265">
        <v>10</v>
      </c>
      <c r="P10" s="265">
        <v>20</v>
      </c>
      <c r="Q10" s="265">
        <v>40</v>
      </c>
      <c r="R10" s="265">
        <v>60</v>
      </c>
      <c r="S10" s="266">
        <v>60</v>
      </c>
      <c r="T10" s="267">
        <f t="shared" si="0"/>
        <v>200</v>
      </c>
      <c r="U10" s="327">
        <f>K10*Inflation!$F$19</f>
        <v>10.213786213786214</v>
      </c>
      <c r="V10" s="328">
        <f>L10*Inflation!$F$19</f>
        <v>10.213786213786214</v>
      </c>
      <c r="W10" s="328">
        <f>M10*Inflation!$F$19</f>
        <v>20.427572427572429</v>
      </c>
      <c r="X10" s="328">
        <f>N10*Inflation!$F$19*Inflation!$F$20</f>
        <v>10.428291708291711</v>
      </c>
      <c r="Y10" s="328">
        <f>O10*Inflation!$F$19*Inflation!$F$20</f>
        <v>10.428291708291711</v>
      </c>
      <c r="Z10" s="328">
        <f>P10*Inflation!$F$19*Inflation!$F$20</f>
        <v>20.856583416583423</v>
      </c>
      <c r="AA10" s="328">
        <f>Q10*Inflation!$F$19*Inflation!$F$20*Inflation!$F$21</f>
        <v>42.505654345654357</v>
      </c>
      <c r="AB10" s="328">
        <f>R10*Inflation!$F$19*Inflation!$F$20*Inflation!$F$21*Inflation!$F$22</f>
        <v>64.969750249750263</v>
      </c>
      <c r="AC10" s="328">
        <f>S10*Inflation!$F$19*Inflation!$F$20*Inflation!$F$21*Inflation!$F$22*Inflation!$F$23</f>
        <v>66.139300699300705</v>
      </c>
      <c r="AD10" s="325">
        <f t="shared" si="1"/>
        <v>214.89886113886121</v>
      </c>
    </row>
    <row r="11" spans="1:30" s="47" customFormat="1" ht="14.5">
      <c r="A11" s="44" t="s">
        <v>154</v>
      </c>
      <c r="B11" s="45" t="s">
        <v>150</v>
      </c>
      <c r="C11" s="50">
        <v>0</v>
      </c>
      <c r="D11" s="65">
        <v>22</v>
      </c>
      <c r="E11" s="99" t="s">
        <v>453</v>
      </c>
      <c r="F11" s="99" t="s">
        <v>457</v>
      </c>
      <c r="G11" s="99" t="s">
        <v>148</v>
      </c>
      <c r="H11" s="99" t="s">
        <v>180</v>
      </c>
      <c r="I11" s="54" t="s">
        <v>249</v>
      </c>
      <c r="J11" s="140">
        <v>0</v>
      </c>
      <c r="K11" s="264">
        <v>10</v>
      </c>
      <c r="L11" s="265">
        <v>10</v>
      </c>
      <c r="M11" s="265">
        <v>20</v>
      </c>
      <c r="N11" s="265">
        <v>10</v>
      </c>
      <c r="O11" s="265">
        <v>10</v>
      </c>
      <c r="P11" s="265">
        <v>20</v>
      </c>
      <c r="Q11" s="265">
        <v>60</v>
      </c>
      <c r="R11" s="265">
        <v>40</v>
      </c>
      <c r="S11" s="266">
        <v>40</v>
      </c>
      <c r="T11" s="267">
        <f t="shared" si="0"/>
        <v>180</v>
      </c>
      <c r="U11" s="327">
        <f>K11*Inflation!$F$19</f>
        <v>10.213786213786214</v>
      </c>
      <c r="V11" s="328">
        <f>L11*Inflation!$F$19</f>
        <v>10.213786213786214</v>
      </c>
      <c r="W11" s="328">
        <f>M11*Inflation!$F$19</f>
        <v>20.427572427572429</v>
      </c>
      <c r="X11" s="328">
        <f>N11*Inflation!$F$19*Inflation!$F$20</f>
        <v>10.428291708291711</v>
      </c>
      <c r="Y11" s="328">
        <f>O11*Inflation!$F$19*Inflation!$F$20</f>
        <v>10.428291708291711</v>
      </c>
      <c r="Z11" s="328">
        <f>P11*Inflation!$F$19*Inflation!$F$20</f>
        <v>20.856583416583423</v>
      </c>
      <c r="AA11" s="328">
        <f>Q11*Inflation!$F$19*Inflation!$F$20*Inflation!$F$21</f>
        <v>63.758481518481524</v>
      </c>
      <c r="AB11" s="328">
        <f>R11*Inflation!$F$19*Inflation!$F$20*Inflation!$F$21*Inflation!$F$22</f>
        <v>43.313166833166846</v>
      </c>
      <c r="AC11" s="328">
        <f>S11*Inflation!$F$19*Inflation!$F$20*Inflation!$F$21*Inflation!$F$22*Inflation!$F$23</f>
        <v>44.092867132867148</v>
      </c>
      <c r="AD11" s="325">
        <f t="shared" si="1"/>
        <v>192.44867132867137</v>
      </c>
    </row>
    <row r="12" spans="1:30" s="47" customFormat="1" ht="14.5">
      <c r="A12" s="44" t="s">
        <v>154</v>
      </c>
      <c r="B12" s="45" t="s">
        <v>150</v>
      </c>
      <c r="C12" s="50">
        <v>0</v>
      </c>
      <c r="D12" s="65">
        <v>22</v>
      </c>
      <c r="E12" s="99" t="s">
        <v>453</v>
      </c>
      <c r="F12" s="99" t="s">
        <v>458</v>
      </c>
      <c r="G12" s="99" t="s">
        <v>148</v>
      </c>
      <c r="H12" s="99" t="s">
        <v>180</v>
      </c>
      <c r="I12" s="54" t="s">
        <v>249</v>
      </c>
      <c r="J12" s="140">
        <v>0</v>
      </c>
      <c r="K12" s="264">
        <v>10</v>
      </c>
      <c r="L12" s="265">
        <v>10</v>
      </c>
      <c r="M12" s="265">
        <v>20</v>
      </c>
      <c r="N12" s="265">
        <v>10</v>
      </c>
      <c r="O12" s="265">
        <v>10</v>
      </c>
      <c r="P12" s="265">
        <v>20</v>
      </c>
      <c r="Q12" s="265">
        <v>20</v>
      </c>
      <c r="R12" s="265">
        <v>20</v>
      </c>
      <c r="S12" s="266">
        <v>40</v>
      </c>
      <c r="T12" s="267">
        <f t="shared" si="0"/>
        <v>120</v>
      </c>
      <c r="U12" s="327">
        <f>K12*Inflation!$F$19</f>
        <v>10.213786213786214</v>
      </c>
      <c r="V12" s="328">
        <f>L12*Inflation!$F$19</f>
        <v>10.213786213786214</v>
      </c>
      <c r="W12" s="328">
        <f>M12*Inflation!$F$19</f>
        <v>20.427572427572429</v>
      </c>
      <c r="X12" s="328">
        <f>N12*Inflation!$F$19*Inflation!$F$20</f>
        <v>10.428291708291711</v>
      </c>
      <c r="Y12" s="328">
        <f>O12*Inflation!$F$19*Inflation!$F$20</f>
        <v>10.428291708291711</v>
      </c>
      <c r="Z12" s="328">
        <f>P12*Inflation!$F$19*Inflation!$F$20</f>
        <v>20.856583416583423</v>
      </c>
      <c r="AA12" s="328">
        <f>Q12*Inflation!$F$19*Inflation!$F$20*Inflation!$F$21</f>
        <v>21.252827172827178</v>
      </c>
      <c r="AB12" s="328">
        <f>R12*Inflation!$F$19*Inflation!$F$20*Inflation!$F$21*Inflation!$F$22</f>
        <v>21.656583416583423</v>
      </c>
      <c r="AC12" s="328">
        <f>S12*Inflation!$F$19*Inflation!$F$20*Inflation!$F$21*Inflation!$F$22*Inflation!$F$23</f>
        <v>44.092867132867148</v>
      </c>
      <c r="AD12" s="325">
        <f t="shared" si="1"/>
        <v>128.2864335664336</v>
      </c>
    </row>
    <row r="13" spans="1:30" s="47" customFormat="1" ht="14.5">
      <c r="A13" s="44" t="s">
        <v>154</v>
      </c>
      <c r="B13" s="45" t="s">
        <v>150</v>
      </c>
      <c r="C13" s="50">
        <v>0</v>
      </c>
      <c r="D13" s="65">
        <v>22</v>
      </c>
      <c r="E13" s="99" t="s">
        <v>453</v>
      </c>
      <c r="F13" s="99" t="s">
        <v>459</v>
      </c>
      <c r="G13" s="99" t="s">
        <v>148</v>
      </c>
      <c r="H13" s="99" t="s">
        <v>180</v>
      </c>
      <c r="I13" s="54" t="s">
        <v>249</v>
      </c>
      <c r="J13" s="140">
        <v>984</v>
      </c>
      <c r="K13" s="264">
        <v>10</v>
      </c>
      <c r="L13" s="265">
        <v>10</v>
      </c>
      <c r="M13" s="265">
        <v>20</v>
      </c>
      <c r="N13" s="265">
        <v>10</v>
      </c>
      <c r="O13" s="265">
        <v>10</v>
      </c>
      <c r="P13" s="265">
        <v>20</v>
      </c>
      <c r="Q13" s="265">
        <v>20</v>
      </c>
      <c r="R13" s="265">
        <v>20</v>
      </c>
      <c r="S13" s="266">
        <v>20</v>
      </c>
      <c r="T13" s="267">
        <f>SUM(S13,R13,Q13,P13,M13)</f>
        <v>100</v>
      </c>
      <c r="U13" s="327">
        <f>K13*Inflation!$F$19</f>
        <v>10.213786213786214</v>
      </c>
      <c r="V13" s="328">
        <f>L13*Inflation!$F$19</f>
        <v>10.213786213786214</v>
      </c>
      <c r="W13" s="328">
        <f>M13*Inflation!$F$19</f>
        <v>20.427572427572429</v>
      </c>
      <c r="X13" s="328">
        <f>N13*Inflation!$F$19*Inflation!$F$20</f>
        <v>10.428291708291711</v>
      </c>
      <c r="Y13" s="328">
        <f>O13*Inflation!$F$19*Inflation!$F$20</f>
        <v>10.428291708291711</v>
      </c>
      <c r="Z13" s="328">
        <f>P13*Inflation!$F$19*Inflation!$F$20</f>
        <v>20.856583416583423</v>
      </c>
      <c r="AA13" s="328">
        <f>Q13*Inflation!$F$19*Inflation!$F$20*Inflation!$F$21</f>
        <v>21.252827172827178</v>
      </c>
      <c r="AB13" s="328">
        <f>R13*Inflation!$F$19*Inflation!$F$20*Inflation!$F$21*Inflation!$F$22</f>
        <v>21.656583416583423</v>
      </c>
      <c r="AC13" s="328">
        <f>S13*Inflation!$F$19*Inflation!$F$20*Inflation!$F$21*Inflation!$F$22*Inflation!$F$23</f>
        <v>22.046433566433574</v>
      </c>
      <c r="AD13" s="325">
        <f>SUM(AC13,AB13,AA13,Z13,W13)</f>
        <v>106.24000000000002</v>
      </c>
    </row>
    <row r="14" spans="1:30" s="47" customFormat="1" ht="14.5">
      <c r="A14" s="44" t="s">
        <v>150</v>
      </c>
      <c r="B14" s="45" t="s">
        <v>154</v>
      </c>
      <c r="C14" s="50">
        <v>0</v>
      </c>
      <c r="D14" s="65">
        <v>22</v>
      </c>
      <c r="E14" s="99" t="s">
        <v>453</v>
      </c>
      <c r="F14" s="99" t="s">
        <v>460</v>
      </c>
      <c r="G14" s="99"/>
      <c r="H14" s="99"/>
      <c r="I14" s="54">
        <v>47818</v>
      </c>
      <c r="J14" s="140">
        <v>0</v>
      </c>
      <c r="K14" s="264"/>
      <c r="L14" s="265"/>
      <c r="M14" s="265"/>
      <c r="N14" s="265"/>
      <c r="O14" s="265"/>
      <c r="P14" s="265"/>
      <c r="Q14" s="265"/>
      <c r="R14" s="265"/>
      <c r="S14" s="266"/>
      <c r="T14" s="267">
        <f t="shared" si="0"/>
        <v>0</v>
      </c>
      <c r="U14" s="327">
        <f>K14*Inflation!$F$19</f>
        <v>0</v>
      </c>
      <c r="V14" s="328">
        <f>L14*Inflation!$F$19</f>
        <v>0</v>
      </c>
      <c r="W14" s="328">
        <f>M14*Inflation!$F$19</f>
        <v>0</v>
      </c>
      <c r="X14" s="328">
        <f>N14*Inflation!$F$19*Inflation!$F$20</f>
        <v>0</v>
      </c>
      <c r="Y14" s="328">
        <f>O14*Inflation!$F$19*Inflation!$F$20</f>
        <v>0</v>
      </c>
      <c r="Z14" s="328">
        <f>P14*Inflation!$F$19*Inflation!$F$20</f>
        <v>0</v>
      </c>
      <c r="AA14" s="328">
        <f>Q14*Inflation!$F$19*Inflation!$F$20*Inflation!$F$21</f>
        <v>0</v>
      </c>
      <c r="AB14" s="328">
        <f>R14*Inflation!$F$19*Inflation!$F$20*Inflation!$F$21*Inflation!$F$22</f>
        <v>0</v>
      </c>
      <c r="AC14" s="328">
        <f>S14*Inflation!$F$19*Inflation!$F$20*Inflation!$F$21*Inflation!$F$22*Inflation!$F$23</f>
        <v>0</v>
      </c>
      <c r="AD14" s="325">
        <f t="shared" si="1"/>
        <v>0</v>
      </c>
    </row>
    <row r="15" spans="1:30" s="47" customFormat="1" ht="14.5">
      <c r="A15" s="44" t="s">
        <v>150</v>
      </c>
      <c r="B15" s="45" t="s">
        <v>150</v>
      </c>
      <c r="C15" s="50">
        <v>2190</v>
      </c>
      <c r="D15" s="65">
        <v>22</v>
      </c>
      <c r="E15" s="99" t="s">
        <v>453</v>
      </c>
      <c r="F15" s="99" t="s">
        <v>461</v>
      </c>
      <c r="G15" s="99" t="s">
        <v>148</v>
      </c>
      <c r="H15" s="99" t="s">
        <v>180</v>
      </c>
      <c r="I15" s="54">
        <v>46722</v>
      </c>
      <c r="J15" s="140">
        <v>0</v>
      </c>
      <c r="K15" s="264"/>
      <c r="L15" s="265"/>
      <c r="M15" s="265"/>
      <c r="N15" s="265">
        <v>10</v>
      </c>
      <c r="O15" s="265">
        <v>10</v>
      </c>
      <c r="P15" s="265">
        <v>20</v>
      </c>
      <c r="Q15" s="265"/>
      <c r="R15" s="265"/>
      <c r="S15" s="266"/>
      <c r="T15" s="267">
        <f t="shared" si="0"/>
        <v>20</v>
      </c>
      <c r="U15" s="327">
        <f>K15*Inflation!$F$19</f>
        <v>0</v>
      </c>
      <c r="V15" s="328">
        <f>L15*Inflation!$F$19</f>
        <v>0</v>
      </c>
      <c r="W15" s="328">
        <f>M15*Inflation!$F$19</f>
        <v>0</v>
      </c>
      <c r="X15" s="328">
        <f>N15*Inflation!$F$19*Inflation!$F$20</f>
        <v>10.428291708291711</v>
      </c>
      <c r="Y15" s="328">
        <f>O15*Inflation!$F$19*Inflation!$F$20</f>
        <v>10.428291708291711</v>
      </c>
      <c r="Z15" s="328">
        <f>P15*Inflation!$F$19*Inflation!$F$20</f>
        <v>20.856583416583423</v>
      </c>
      <c r="AA15" s="328">
        <f>Q15*Inflation!$F$19*Inflation!$F$20*Inflation!$F$21</f>
        <v>0</v>
      </c>
      <c r="AB15" s="328">
        <f>R15*Inflation!$F$19*Inflation!$F$20*Inflation!$F$21*Inflation!$F$22</f>
        <v>0</v>
      </c>
      <c r="AC15" s="328">
        <f>S15*Inflation!$F$19*Inflation!$F$20*Inflation!$F$21*Inflation!$F$22*Inflation!$F$23</f>
        <v>0</v>
      </c>
      <c r="AD15" s="325">
        <f t="shared" si="1"/>
        <v>20.856583416583423</v>
      </c>
    </row>
    <row r="16" spans="1:30" s="47" customFormat="1" ht="14.5">
      <c r="A16" s="44"/>
      <c r="B16" s="45"/>
      <c r="C16" s="50"/>
      <c r="D16" s="65"/>
      <c r="E16" s="99"/>
      <c r="F16" s="99"/>
      <c r="G16" s="99"/>
      <c r="H16" s="99"/>
      <c r="I16" s="54"/>
      <c r="J16" s="140"/>
      <c r="K16" s="264"/>
      <c r="L16" s="265"/>
      <c r="M16" s="265"/>
      <c r="N16" s="265"/>
      <c r="O16" s="265"/>
      <c r="P16" s="265"/>
      <c r="Q16" s="265"/>
      <c r="R16" s="265"/>
      <c r="S16" s="266"/>
      <c r="T16" s="267">
        <f t="shared" si="0"/>
        <v>0</v>
      </c>
      <c r="U16" s="327">
        <f>K16*Inflation!$F$19</f>
        <v>0</v>
      </c>
      <c r="V16" s="328">
        <f>L16*Inflation!$F$19</f>
        <v>0</v>
      </c>
      <c r="W16" s="328">
        <f>M16*Inflation!$F$19</f>
        <v>0</v>
      </c>
      <c r="X16" s="328">
        <f>N16*Inflation!$F$19*Inflation!$F$20</f>
        <v>0</v>
      </c>
      <c r="Y16" s="328">
        <f>O16*Inflation!$F$19*Inflation!$F$20</f>
        <v>0</v>
      </c>
      <c r="Z16" s="328">
        <f>P16*Inflation!$F$19*Inflation!$F$20</f>
        <v>0</v>
      </c>
      <c r="AA16" s="328">
        <f>Q16*Inflation!$F$19*Inflation!$F$20*Inflation!$F$21</f>
        <v>0</v>
      </c>
      <c r="AB16" s="328">
        <f>R16*Inflation!$F$19*Inflation!$F$20*Inflation!$F$21*Inflation!$F$22</f>
        <v>0</v>
      </c>
      <c r="AC16" s="328">
        <f>S16*Inflation!$F$19*Inflation!$F$20*Inflation!$F$21*Inflation!$F$22*Inflation!$F$23</f>
        <v>0</v>
      </c>
      <c r="AD16" s="325">
        <f t="shared" si="1"/>
        <v>0</v>
      </c>
    </row>
    <row r="17" spans="1:30" ht="14.5">
      <c r="A17" s="44"/>
      <c r="B17" s="57">
        <v>0</v>
      </c>
      <c r="C17" s="73">
        <v>7</v>
      </c>
      <c r="D17" s="100">
        <v>22</v>
      </c>
      <c r="E17" s="101"/>
      <c r="F17" s="101" t="s">
        <v>462</v>
      </c>
      <c r="G17" s="101"/>
      <c r="H17" s="101"/>
      <c r="I17" s="101"/>
      <c r="J17" s="220">
        <v>2820</v>
      </c>
      <c r="K17" s="221">
        <f t="shared" ref="K17:T17" si="2">SUM(K6:K16)</f>
        <v>50</v>
      </c>
      <c r="L17" s="102">
        <f t="shared" si="2"/>
        <v>50</v>
      </c>
      <c r="M17" s="102">
        <f t="shared" si="2"/>
        <v>100</v>
      </c>
      <c r="N17" s="102">
        <f t="shared" si="2"/>
        <v>60</v>
      </c>
      <c r="O17" s="102">
        <f t="shared" si="2"/>
        <v>60</v>
      </c>
      <c r="P17" s="102">
        <f t="shared" si="2"/>
        <v>120</v>
      </c>
      <c r="Q17" s="102">
        <f t="shared" si="2"/>
        <v>140</v>
      </c>
      <c r="R17" s="102">
        <f t="shared" si="2"/>
        <v>140</v>
      </c>
      <c r="S17" s="218">
        <f t="shared" si="2"/>
        <v>160</v>
      </c>
      <c r="T17" s="222">
        <f t="shared" si="2"/>
        <v>660</v>
      </c>
      <c r="U17" s="229">
        <f t="shared" ref="U17:AD17" si="3">SUM(U6:U16)</f>
        <v>51.068931068931072</v>
      </c>
      <c r="V17" s="230">
        <f t="shared" si="3"/>
        <v>51.068931068931072</v>
      </c>
      <c r="W17" s="230">
        <f t="shared" si="3"/>
        <v>102.13786213786214</v>
      </c>
      <c r="X17" s="230">
        <f t="shared" si="3"/>
        <v>62.569750249750264</v>
      </c>
      <c r="Y17" s="230">
        <f t="shared" si="3"/>
        <v>62.569750249750264</v>
      </c>
      <c r="Z17" s="230">
        <f t="shared" si="3"/>
        <v>125.13950049950053</v>
      </c>
      <c r="AA17" s="230">
        <f t="shared" si="3"/>
        <v>148.76979020979024</v>
      </c>
      <c r="AB17" s="230">
        <f t="shared" si="3"/>
        <v>151.59608391608396</v>
      </c>
      <c r="AC17" s="230">
        <f t="shared" si="3"/>
        <v>176.37146853146857</v>
      </c>
      <c r="AD17" s="232">
        <f t="shared" si="3"/>
        <v>704.01470529470555</v>
      </c>
    </row>
    <row r="18" spans="1:30" ht="14.5">
      <c r="A18" s="44" t="s">
        <v>154</v>
      </c>
      <c r="B18" s="45" t="s">
        <v>154</v>
      </c>
      <c r="C18" s="50">
        <v>0</v>
      </c>
      <c r="D18" s="65">
        <v>23</v>
      </c>
      <c r="E18" s="99" t="s">
        <v>463</v>
      </c>
      <c r="F18" s="99" t="s">
        <v>464</v>
      </c>
      <c r="G18" s="99" t="s">
        <v>148</v>
      </c>
      <c r="H18" s="99" t="s">
        <v>180</v>
      </c>
      <c r="I18" s="54" t="s">
        <v>465</v>
      </c>
      <c r="J18" s="140">
        <v>0</v>
      </c>
      <c r="K18" s="264"/>
      <c r="L18" s="265"/>
      <c r="M18" s="265">
        <v>0</v>
      </c>
      <c r="N18" s="265"/>
      <c r="O18" s="265"/>
      <c r="P18" s="265">
        <v>0</v>
      </c>
      <c r="Q18" s="265">
        <v>0</v>
      </c>
      <c r="R18" s="265">
        <v>0</v>
      </c>
      <c r="S18" s="266">
        <v>0</v>
      </c>
      <c r="T18" s="267">
        <f t="shared" ref="T18:T59" si="4">SUM(S18,R18,Q18,P18,M18)</f>
        <v>0</v>
      </c>
      <c r="U18" s="327">
        <f>K18*Inflation!$F$19</f>
        <v>0</v>
      </c>
      <c r="V18" s="328">
        <f>L18*Inflation!$F$19</f>
        <v>0</v>
      </c>
      <c r="W18" s="328">
        <f>M18*Inflation!$F$19</f>
        <v>0</v>
      </c>
      <c r="X18" s="328">
        <f>N18*Inflation!$F$19*Inflation!$F$20</f>
        <v>0</v>
      </c>
      <c r="Y18" s="328">
        <f>O18*Inflation!$F$19*Inflation!$F$20</f>
        <v>0</v>
      </c>
      <c r="Z18" s="328">
        <f>P18*Inflation!$F$19*Inflation!$F$20</f>
        <v>0</v>
      </c>
      <c r="AA18" s="328">
        <f>Q18*Inflation!$F$19*Inflation!$F$20*Inflation!$F$21</f>
        <v>0</v>
      </c>
      <c r="AB18" s="328">
        <f>R18*Inflation!$F$19*Inflation!$F$20*Inflation!$F$21*Inflation!$F$22</f>
        <v>0</v>
      </c>
      <c r="AC18" s="328">
        <f>S18*Inflation!$F$19*Inflation!$F$20*Inflation!$F$21*Inflation!$F$22*Inflation!$F$23</f>
        <v>0</v>
      </c>
      <c r="AD18" s="325">
        <f t="shared" ref="AD18:AD59" si="5">SUM(AC18,AB18,AA18,Z18,W18)</f>
        <v>0</v>
      </c>
    </row>
    <row r="19" spans="1:30" ht="14.5">
      <c r="A19" s="44" t="s">
        <v>154</v>
      </c>
      <c r="B19" s="45" t="s">
        <v>150</v>
      </c>
      <c r="C19" s="50">
        <v>0</v>
      </c>
      <c r="D19" s="65">
        <v>23</v>
      </c>
      <c r="E19" s="99" t="s">
        <v>463</v>
      </c>
      <c r="F19" s="99" t="s">
        <v>466</v>
      </c>
      <c r="G19" s="99" t="s">
        <v>148</v>
      </c>
      <c r="H19" s="99" t="s">
        <v>180</v>
      </c>
      <c r="I19" s="54" t="s">
        <v>249</v>
      </c>
      <c r="J19" s="140">
        <v>278</v>
      </c>
      <c r="K19" s="264"/>
      <c r="L19" s="265"/>
      <c r="M19" s="265">
        <v>0</v>
      </c>
      <c r="N19" s="265"/>
      <c r="O19" s="265"/>
      <c r="P19" s="265">
        <v>0</v>
      </c>
      <c r="Q19" s="265">
        <v>0</v>
      </c>
      <c r="R19" s="265">
        <v>0</v>
      </c>
      <c r="S19" s="266">
        <v>0</v>
      </c>
      <c r="T19" s="267">
        <f t="shared" si="4"/>
        <v>0</v>
      </c>
      <c r="U19" s="327">
        <f>K19*Inflation!$F$19</f>
        <v>0</v>
      </c>
      <c r="V19" s="328">
        <f>L19*Inflation!$F$19</f>
        <v>0</v>
      </c>
      <c r="W19" s="328">
        <f>M19*Inflation!$F$19</f>
        <v>0</v>
      </c>
      <c r="X19" s="328">
        <f>N19*Inflation!$F$19*Inflation!$F$20</f>
        <v>0</v>
      </c>
      <c r="Y19" s="328">
        <f>O19*Inflation!$F$19*Inflation!$F$20</f>
        <v>0</v>
      </c>
      <c r="Z19" s="328">
        <f>P19*Inflation!$F$19*Inflation!$F$20</f>
        <v>0</v>
      </c>
      <c r="AA19" s="328">
        <f>Q19*Inflation!$F$19*Inflation!$F$20*Inflation!$F$21</f>
        <v>0</v>
      </c>
      <c r="AB19" s="328">
        <f>R19*Inflation!$F$19*Inflation!$F$20*Inflation!$F$21*Inflation!$F$22</f>
        <v>0</v>
      </c>
      <c r="AC19" s="328">
        <f>S19*Inflation!$F$19*Inflation!$F$20*Inflation!$F$21*Inflation!$F$22*Inflation!$F$23</f>
        <v>0</v>
      </c>
      <c r="AD19" s="325">
        <f t="shared" si="5"/>
        <v>0</v>
      </c>
    </row>
    <row r="20" spans="1:30" ht="14.5">
      <c r="A20" s="44" t="s">
        <v>154</v>
      </c>
      <c r="B20" s="45" t="s">
        <v>150</v>
      </c>
      <c r="C20" s="50">
        <v>0</v>
      </c>
      <c r="D20" s="65">
        <v>23</v>
      </c>
      <c r="E20" s="99" t="s">
        <v>463</v>
      </c>
      <c r="F20" s="99" t="s">
        <v>467</v>
      </c>
      <c r="G20" s="99" t="s">
        <v>148</v>
      </c>
      <c r="H20" s="99" t="s">
        <v>180</v>
      </c>
      <c r="I20" s="54" t="s">
        <v>249</v>
      </c>
      <c r="J20" s="140">
        <v>260</v>
      </c>
      <c r="K20" s="264">
        <v>10</v>
      </c>
      <c r="L20" s="265">
        <v>10</v>
      </c>
      <c r="M20" s="265">
        <v>20</v>
      </c>
      <c r="N20" s="265">
        <v>10</v>
      </c>
      <c r="O20" s="265">
        <v>10</v>
      </c>
      <c r="P20" s="265">
        <v>20</v>
      </c>
      <c r="Q20" s="265">
        <v>20</v>
      </c>
      <c r="R20" s="265">
        <v>20</v>
      </c>
      <c r="S20" s="266">
        <v>20</v>
      </c>
      <c r="T20" s="267">
        <f t="shared" si="4"/>
        <v>100</v>
      </c>
      <c r="U20" s="327">
        <f>K20*Inflation!$F$19</f>
        <v>10.213786213786214</v>
      </c>
      <c r="V20" s="328">
        <f>L20*Inflation!$F$19</f>
        <v>10.213786213786214</v>
      </c>
      <c r="W20" s="328">
        <f>M20*Inflation!$F$19</f>
        <v>20.427572427572429</v>
      </c>
      <c r="X20" s="328">
        <f>N20*Inflation!$F$19*Inflation!$F$20</f>
        <v>10.428291708291711</v>
      </c>
      <c r="Y20" s="328">
        <f>O20*Inflation!$F$19*Inflation!$F$20</f>
        <v>10.428291708291711</v>
      </c>
      <c r="Z20" s="328">
        <f>P20*Inflation!$F$19*Inflation!$F$20</f>
        <v>20.856583416583423</v>
      </c>
      <c r="AA20" s="328">
        <f>Q20*Inflation!$F$19*Inflation!$F$20*Inflation!$F$21</f>
        <v>21.252827172827178</v>
      </c>
      <c r="AB20" s="328">
        <f>R20*Inflation!$F$19*Inflation!$F$20*Inflation!$F$21*Inflation!$F$22</f>
        <v>21.656583416583423</v>
      </c>
      <c r="AC20" s="328">
        <f>S20*Inflation!$F$19*Inflation!$F$20*Inflation!$F$21*Inflation!$F$22*Inflation!$F$23</f>
        <v>22.046433566433574</v>
      </c>
      <c r="AD20" s="325">
        <f t="shared" si="5"/>
        <v>106.24000000000002</v>
      </c>
    </row>
    <row r="21" spans="1:30" ht="14.5">
      <c r="A21" s="44" t="s">
        <v>154</v>
      </c>
      <c r="B21" s="45" t="s">
        <v>150</v>
      </c>
      <c r="C21" s="50">
        <v>0</v>
      </c>
      <c r="D21" s="65">
        <v>23</v>
      </c>
      <c r="E21" s="99" t="s">
        <v>463</v>
      </c>
      <c r="F21" s="99" t="s">
        <v>468</v>
      </c>
      <c r="G21" s="99" t="s">
        <v>149</v>
      </c>
      <c r="H21" s="99" t="s">
        <v>178</v>
      </c>
      <c r="I21" s="54" t="s">
        <v>249</v>
      </c>
      <c r="J21" s="140">
        <v>134</v>
      </c>
      <c r="K21" s="264"/>
      <c r="L21" s="265"/>
      <c r="M21" s="265">
        <v>0</v>
      </c>
      <c r="N21" s="265"/>
      <c r="O21" s="265"/>
      <c r="P21" s="265">
        <v>0</v>
      </c>
      <c r="Q21" s="265">
        <v>0</v>
      </c>
      <c r="R21" s="265">
        <v>0</v>
      </c>
      <c r="S21" s="266">
        <v>0</v>
      </c>
      <c r="T21" s="267">
        <f t="shared" si="4"/>
        <v>0</v>
      </c>
      <c r="U21" s="327">
        <f>K21*Inflation!$F$19</f>
        <v>0</v>
      </c>
      <c r="V21" s="328">
        <f>L21*Inflation!$F$19</f>
        <v>0</v>
      </c>
      <c r="W21" s="328">
        <f>M21*Inflation!$F$19</f>
        <v>0</v>
      </c>
      <c r="X21" s="328">
        <f>N21*Inflation!$F$19*Inflation!$F$20</f>
        <v>0</v>
      </c>
      <c r="Y21" s="328">
        <f>O21*Inflation!$F$19*Inflation!$F$20</f>
        <v>0</v>
      </c>
      <c r="Z21" s="328">
        <f>P21*Inflation!$F$19*Inflation!$F$20</f>
        <v>0</v>
      </c>
      <c r="AA21" s="328">
        <f>Q21*Inflation!$F$19*Inflation!$F$20*Inflation!$F$21</f>
        <v>0</v>
      </c>
      <c r="AB21" s="328">
        <f>R21*Inflation!$F$19*Inflation!$F$20*Inflation!$F$21*Inflation!$F$22</f>
        <v>0</v>
      </c>
      <c r="AC21" s="328">
        <f>S21*Inflation!$F$19*Inflation!$F$20*Inflation!$F$21*Inflation!$F$22*Inflation!$F$23</f>
        <v>0</v>
      </c>
      <c r="AD21" s="325">
        <f t="shared" si="5"/>
        <v>0</v>
      </c>
    </row>
    <row r="22" spans="1:30" ht="14.5">
      <c r="A22" s="44" t="s">
        <v>154</v>
      </c>
      <c r="B22" s="45" t="s">
        <v>150</v>
      </c>
      <c r="C22" s="50">
        <v>0</v>
      </c>
      <c r="D22" s="65">
        <v>23</v>
      </c>
      <c r="E22" s="99" t="s">
        <v>463</v>
      </c>
      <c r="F22" s="99" t="s">
        <v>469</v>
      </c>
      <c r="G22" s="37" t="s">
        <v>148</v>
      </c>
      <c r="H22" s="401" t="s">
        <v>180</v>
      </c>
      <c r="I22" s="54" t="s">
        <v>249</v>
      </c>
      <c r="J22" s="140">
        <v>103</v>
      </c>
      <c r="K22" s="264"/>
      <c r="L22" s="265"/>
      <c r="M22" s="265"/>
      <c r="N22" s="265"/>
      <c r="O22" s="265"/>
      <c r="P22" s="265"/>
      <c r="Q22" s="265"/>
      <c r="R22" s="265"/>
      <c r="S22" s="266"/>
      <c r="T22" s="267">
        <f t="shared" si="4"/>
        <v>0</v>
      </c>
      <c r="U22" s="327">
        <f>K22*Inflation!$F$19</f>
        <v>0</v>
      </c>
      <c r="V22" s="328">
        <f>L22*Inflation!$F$19</f>
        <v>0</v>
      </c>
      <c r="W22" s="328">
        <f>M22*Inflation!$F$19</f>
        <v>0</v>
      </c>
      <c r="X22" s="328">
        <f>N22*Inflation!$F$19*Inflation!$F$20</f>
        <v>0</v>
      </c>
      <c r="Y22" s="328">
        <f>O22*Inflation!$F$19*Inflation!$F$20</f>
        <v>0</v>
      </c>
      <c r="Z22" s="328">
        <f>P22*Inflation!$F$19*Inflation!$F$20</f>
        <v>0</v>
      </c>
      <c r="AA22" s="328">
        <f>Q22*Inflation!$F$19*Inflation!$F$20*Inflation!$F$21</f>
        <v>0</v>
      </c>
      <c r="AB22" s="328">
        <f>R22*Inflation!$F$19*Inflation!$F$20*Inflation!$F$21*Inflation!$F$22</f>
        <v>0</v>
      </c>
      <c r="AC22" s="328">
        <f>S22*Inflation!$F$19*Inflation!$F$20*Inflation!$F$21*Inflation!$F$22*Inflation!$F$23</f>
        <v>0</v>
      </c>
      <c r="AD22" s="325">
        <f t="shared" si="5"/>
        <v>0</v>
      </c>
    </row>
    <row r="23" spans="1:30" ht="14.5">
      <c r="A23" s="44" t="s">
        <v>150</v>
      </c>
      <c r="B23" s="45" t="s">
        <v>154</v>
      </c>
      <c r="C23" s="50">
        <v>0</v>
      </c>
      <c r="D23" s="65">
        <v>23</v>
      </c>
      <c r="E23" s="99" t="s">
        <v>470</v>
      </c>
      <c r="F23" s="99" t="s">
        <v>471</v>
      </c>
      <c r="G23" s="99" t="s">
        <v>148</v>
      </c>
      <c r="H23" s="401" t="s">
        <v>180</v>
      </c>
      <c r="I23" s="54">
        <v>45627</v>
      </c>
      <c r="J23" s="140">
        <v>1157</v>
      </c>
      <c r="K23" s="264">
        <v>0</v>
      </c>
      <c r="L23" s="265">
        <v>0</v>
      </c>
      <c r="M23" s="265">
        <v>0</v>
      </c>
      <c r="N23" s="265">
        <v>0</v>
      </c>
      <c r="O23" s="265">
        <v>0</v>
      </c>
      <c r="P23" s="265">
        <v>0</v>
      </c>
      <c r="Q23" s="265">
        <v>0</v>
      </c>
      <c r="R23" s="265">
        <v>0</v>
      </c>
      <c r="S23" s="266">
        <v>0</v>
      </c>
      <c r="T23" s="267">
        <f t="shared" si="4"/>
        <v>0</v>
      </c>
      <c r="U23" s="327">
        <f>K23*Inflation!$F$19</f>
        <v>0</v>
      </c>
      <c r="V23" s="328">
        <f>L23*Inflation!$F$19</f>
        <v>0</v>
      </c>
      <c r="W23" s="328">
        <f>M23*Inflation!$F$19</f>
        <v>0</v>
      </c>
      <c r="X23" s="328">
        <f>N23*Inflation!$F$19*Inflation!$F$20</f>
        <v>0</v>
      </c>
      <c r="Y23" s="328">
        <f>O23*Inflation!$F$19*Inflation!$F$20</f>
        <v>0</v>
      </c>
      <c r="Z23" s="328">
        <f>P23*Inflation!$F$19*Inflation!$F$20</f>
        <v>0</v>
      </c>
      <c r="AA23" s="328">
        <f>Q23*Inflation!$F$19*Inflation!$F$20*Inflation!$F$21</f>
        <v>0</v>
      </c>
      <c r="AB23" s="328">
        <f>R23*Inflation!$F$19*Inflation!$F$20*Inflation!$F$21*Inflation!$F$22</f>
        <v>0</v>
      </c>
      <c r="AC23" s="328">
        <f>S23*Inflation!$F$19*Inflation!$F$20*Inflation!$F$21*Inflation!$F$22*Inflation!$F$23</f>
        <v>0</v>
      </c>
      <c r="AD23" s="325">
        <f t="shared" si="5"/>
        <v>0</v>
      </c>
    </row>
    <row r="24" spans="1:30" ht="14.5">
      <c r="A24" s="44" t="s">
        <v>150</v>
      </c>
      <c r="B24" s="45" t="s">
        <v>154</v>
      </c>
      <c r="C24" s="50">
        <v>0</v>
      </c>
      <c r="D24" s="65">
        <v>23</v>
      </c>
      <c r="E24" s="99" t="s">
        <v>470</v>
      </c>
      <c r="F24" s="99" t="s">
        <v>472</v>
      </c>
      <c r="G24" s="99" t="s">
        <v>148</v>
      </c>
      <c r="H24" s="99" t="s">
        <v>180</v>
      </c>
      <c r="I24" s="54">
        <v>45627</v>
      </c>
      <c r="J24" s="140">
        <v>90</v>
      </c>
      <c r="K24" s="264">
        <v>0</v>
      </c>
      <c r="L24" s="265">
        <v>0</v>
      </c>
      <c r="M24" s="265">
        <v>0</v>
      </c>
      <c r="N24" s="265">
        <v>0</v>
      </c>
      <c r="O24" s="265">
        <v>0</v>
      </c>
      <c r="P24" s="265">
        <v>0</v>
      </c>
      <c r="Q24" s="265">
        <v>0</v>
      </c>
      <c r="R24" s="265">
        <v>0</v>
      </c>
      <c r="S24" s="266">
        <v>0</v>
      </c>
      <c r="T24" s="267">
        <f t="shared" si="4"/>
        <v>0</v>
      </c>
      <c r="U24" s="327">
        <f>K24*Inflation!$F$19</f>
        <v>0</v>
      </c>
      <c r="V24" s="328">
        <f>L24*Inflation!$F$19</f>
        <v>0</v>
      </c>
      <c r="W24" s="328">
        <f>M24*Inflation!$F$19</f>
        <v>0</v>
      </c>
      <c r="X24" s="328">
        <f>N24*Inflation!$F$19*Inflation!$F$20</f>
        <v>0</v>
      </c>
      <c r="Y24" s="328">
        <f>O24*Inflation!$F$19*Inflation!$F$20</f>
        <v>0</v>
      </c>
      <c r="Z24" s="328">
        <f>P24*Inflation!$F$19*Inflation!$F$20</f>
        <v>0</v>
      </c>
      <c r="AA24" s="328">
        <f>Q24*Inflation!$F$19*Inflation!$F$20*Inflation!$F$21</f>
        <v>0</v>
      </c>
      <c r="AB24" s="328">
        <f>R24*Inflation!$F$19*Inflation!$F$20*Inflation!$F$21*Inflation!$F$22</f>
        <v>0</v>
      </c>
      <c r="AC24" s="328">
        <f>S24*Inflation!$F$19*Inflation!$F$20*Inflation!$F$21*Inflation!$F$22*Inflation!$F$23</f>
        <v>0</v>
      </c>
      <c r="AD24" s="325">
        <f t="shared" si="5"/>
        <v>0</v>
      </c>
    </row>
    <row r="25" spans="1:30" ht="14.5">
      <c r="A25" s="44" t="s">
        <v>150</v>
      </c>
      <c r="B25" s="45" t="s">
        <v>154</v>
      </c>
      <c r="C25" s="50">
        <v>0</v>
      </c>
      <c r="D25" s="65">
        <v>23</v>
      </c>
      <c r="E25" s="99" t="s">
        <v>470</v>
      </c>
      <c r="F25" s="99" t="s">
        <v>473</v>
      </c>
      <c r="G25" s="99" t="s">
        <v>148</v>
      </c>
      <c r="H25" s="99" t="s">
        <v>180</v>
      </c>
      <c r="I25" s="54">
        <v>45627</v>
      </c>
      <c r="J25" s="140">
        <v>90</v>
      </c>
      <c r="K25" s="264">
        <v>0</v>
      </c>
      <c r="L25" s="265">
        <v>0</v>
      </c>
      <c r="M25" s="265">
        <v>0</v>
      </c>
      <c r="N25" s="265">
        <v>0</v>
      </c>
      <c r="O25" s="265">
        <v>0</v>
      </c>
      <c r="P25" s="265">
        <v>0</v>
      </c>
      <c r="Q25" s="265">
        <v>0</v>
      </c>
      <c r="R25" s="265">
        <v>0</v>
      </c>
      <c r="S25" s="266">
        <v>0</v>
      </c>
      <c r="T25" s="267">
        <f t="shared" si="4"/>
        <v>0</v>
      </c>
      <c r="U25" s="327">
        <f>K25*Inflation!$F$19</f>
        <v>0</v>
      </c>
      <c r="V25" s="328">
        <f>L25*Inflation!$F$19</f>
        <v>0</v>
      </c>
      <c r="W25" s="328">
        <f>M25*Inflation!$F$19</f>
        <v>0</v>
      </c>
      <c r="X25" s="328">
        <f>N25*Inflation!$F$19*Inflation!$F$20</f>
        <v>0</v>
      </c>
      <c r="Y25" s="328">
        <f>O25*Inflation!$F$19*Inflation!$F$20</f>
        <v>0</v>
      </c>
      <c r="Z25" s="328">
        <f>P25*Inflation!$F$19*Inflation!$F$20</f>
        <v>0</v>
      </c>
      <c r="AA25" s="328">
        <f>Q25*Inflation!$F$19*Inflation!$F$20*Inflation!$F$21</f>
        <v>0</v>
      </c>
      <c r="AB25" s="328">
        <f>R25*Inflation!$F$19*Inflation!$F$20*Inflation!$F$21*Inflation!$F$22</f>
        <v>0</v>
      </c>
      <c r="AC25" s="328">
        <f>S25*Inflation!$F$19*Inflation!$F$20*Inflation!$F$21*Inflation!$F$22*Inflation!$F$23</f>
        <v>0</v>
      </c>
      <c r="AD25" s="325">
        <f t="shared" si="5"/>
        <v>0</v>
      </c>
    </row>
    <row r="26" spans="1:30" ht="14.5">
      <c r="A26" s="44" t="s">
        <v>150</v>
      </c>
      <c r="B26" s="45" t="s">
        <v>154</v>
      </c>
      <c r="C26" s="50">
        <v>0</v>
      </c>
      <c r="D26" s="65">
        <v>23</v>
      </c>
      <c r="E26" s="99" t="s">
        <v>470</v>
      </c>
      <c r="F26" s="99" t="s">
        <v>474</v>
      </c>
      <c r="G26" s="99" t="s">
        <v>148</v>
      </c>
      <c r="H26" s="99" t="s">
        <v>180</v>
      </c>
      <c r="I26" s="54">
        <v>45627</v>
      </c>
      <c r="J26" s="140">
        <v>119</v>
      </c>
      <c r="K26" s="264">
        <v>0</v>
      </c>
      <c r="L26" s="265">
        <v>0</v>
      </c>
      <c r="M26" s="265">
        <v>0</v>
      </c>
      <c r="N26" s="265">
        <v>0</v>
      </c>
      <c r="O26" s="265">
        <v>0</v>
      </c>
      <c r="P26" s="265">
        <v>0</v>
      </c>
      <c r="Q26" s="265">
        <v>0</v>
      </c>
      <c r="R26" s="265">
        <v>0</v>
      </c>
      <c r="S26" s="266">
        <v>0</v>
      </c>
      <c r="T26" s="267">
        <f t="shared" si="4"/>
        <v>0</v>
      </c>
      <c r="U26" s="327">
        <f>K26*Inflation!$F$19</f>
        <v>0</v>
      </c>
      <c r="V26" s="328">
        <f>L26*Inflation!$F$19</f>
        <v>0</v>
      </c>
      <c r="W26" s="328">
        <f>M26*Inflation!$F$19</f>
        <v>0</v>
      </c>
      <c r="X26" s="328">
        <f>N26*Inflation!$F$19*Inflation!$F$20</f>
        <v>0</v>
      </c>
      <c r="Y26" s="328">
        <f>O26*Inflation!$F$19*Inflation!$F$20</f>
        <v>0</v>
      </c>
      <c r="Z26" s="328">
        <f>P26*Inflation!$F$19*Inflation!$F$20</f>
        <v>0</v>
      </c>
      <c r="AA26" s="328">
        <f>Q26*Inflation!$F$19*Inflation!$F$20*Inflation!$F$21</f>
        <v>0</v>
      </c>
      <c r="AB26" s="328">
        <f>R26*Inflation!$F$19*Inflation!$F$20*Inflation!$F$21*Inflation!$F$22</f>
        <v>0</v>
      </c>
      <c r="AC26" s="328">
        <f>S26*Inflation!$F$19*Inflation!$F$20*Inflation!$F$21*Inflation!$F$22*Inflation!$F$23</f>
        <v>0</v>
      </c>
      <c r="AD26" s="325">
        <f t="shared" si="5"/>
        <v>0</v>
      </c>
    </row>
    <row r="27" spans="1:30" ht="14.5">
      <c r="A27" s="44" t="s">
        <v>150</v>
      </c>
      <c r="B27" s="45" t="s">
        <v>154</v>
      </c>
      <c r="C27" s="50">
        <v>0</v>
      </c>
      <c r="D27" s="65">
        <v>23</v>
      </c>
      <c r="E27" s="99" t="s">
        <v>470</v>
      </c>
      <c r="F27" s="99" t="s">
        <v>475</v>
      </c>
      <c r="G27" s="99" t="s">
        <v>148</v>
      </c>
      <c r="H27" s="99" t="s">
        <v>180</v>
      </c>
      <c r="I27" s="54">
        <v>45992</v>
      </c>
      <c r="J27" s="140">
        <v>0</v>
      </c>
      <c r="K27" s="264">
        <v>10</v>
      </c>
      <c r="L27" s="265">
        <v>10</v>
      </c>
      <c r="M27" s="265">
        <v>20</v>
      </c>
      <c r="N27" s="265">
        <v>0</v>
      </c>
      <c r="O27" s="265">
        <v>0</v>
      </c>
      <c r="P27" s="265">
        <v>0</v>
      </c>
      <c r="Q27" s="265">
        <v>0</v>
      </c>
      <c r="R27" s="265">
        <v>0</v>
      </c>
      <c r="S27" s="266">
        <v>0</v>
      </c>
      <c r="T27" s="267">
        <f t="shared" si="4"/>
        <v>20</v>
      </c>
      <c r="U27" s="327">
        <f>K27*Inflation!$F$19</f>
        <v>10.213786213786214</v>
      </c>
      <c r="V27" s="328">
        <f>L27*Inflation!$F$19</f>
        <v>10.213786213786214</v>
      </c>
      <c r="W27" s="328">
        <f>M27*Inflation!$F$19</f>
        <v>20.427572427572429</v>
      </c>
      <c r="X27" s="328">
        <f>N27*Inflation!$F$19*Inflation!$F$20</f>
        <v>0</v>
      </c>
      <c r="Y27" s="328">
        <f>O27*Inflation!$F$19*Inflation!$F$20</f>
        <v>0</v>
      </c>
      <c r="Z27" s="328">
        <f>P27*Inflation!$F$19*Inflation!$F$20</f>
        <v>0</v>
      </c>
      <c r="AA27" s="328">
        <f>Q27*Inflation!$F$19*Inflation!$F$20*Inflation!$F$21</f>
        <v>0</v>
      </c>
      <c r="AB27" s="328">
        <f>R27*Inflation!$F$19*Inflation!$F$20*Inflation!$F$21*Inflation!$F$22</f>
        <v>0</v>
      </c>
      <c r="AC27" s="328">
        <f>S27*Inflation!$F$19*Inflation!$F$20*Inflation!$F$21*Inflation!$F$22*Inflation!$F$23</f>
        <v>0</v>
      </c>
      <c r="AD27" s="325">
        <f t="shared" si="5"/>
        <v>20.427572427572429</v>
      </c>
    </row>
    <row r="28" spans="1:30" ht="14.5">
      <c r="A28" s="44" t="s">
        <v>150</v>
      </c>
      <c r="B28" s="45" t="s">
        <v>154</v>
      </c>
      <c r="C28" s="50">
        <v>0</v>
      </c>
      <c r="D28" s="65">
        <v>23</v>
      </c>
      <c r="E28" s="99" t="s">
        <v>470</v>
      </c>
      <c r="F28" s="99" t="s">
        <v>476</v>
      </c>
      <c r="G28" s="99" t="s">
        <v>148</v>
      </c>
      <c r="H28" s="99" t="s">
        <v>180</v>
      </c>
      <c r="I28" s="54">
        <v>45992</v>
      </c>
      <c r="J28" s="140">
        <v>0</v>
      </c>
      <c r="K28" s="264">
        <v>10</v>
      </c>
      <c r="L28" s="265">
        <v>10</v>
      </c>
      <c r="M28" s="265">
        <v>20</v>
      </c>
      <c r="N28" s="265">
        <v>0</v>
      </c>
      <c r="O28" s="265">
        <v>0</v>
      </c>
      <c r="P28" s="265">
        <v>0</v>
      </c>
      <c r="Q28" s="265">
        <v>0</v>
      </c>
      <c r="R28" s="265">
        <v>0</v>
      </c>
      <c r="S28" s="266">
        <v>0</v>
      </c>
      <c r="T28" s="267">
        <f t="shared" si="4"/>
        <v>20</v>
      </c>
      <c r="U28" s="327">
        <f>K28*Inflation!$F$19</f>
        <v>10.213786213786214</v>
      </c>
      <c r="V28" s="328">
        <f>L28*Inflation!$F$19</f>
        <v>10.213786213786214</v>
      </c>
      <c r="W28" s="328">
        <f>M28*Inflation!$F$19</f>
        <v>20.427572427572429</v>
      </c>
      <c r="X28" s="328">
        <f>N28*Inflation!$F$19*Inflation!$F$20</f>
        <v>0</v>
      </c>
      <c r="Y28" s="328">
        <f>O28*Inflation!$F$19*Inflation!$F$20</f>
        <v>0</v>
      </c>
      <c r="Z28" s="328">
        <f>P28*Inflation!$F$19*Inflation!$F$20</f>
        <v>0</v>
      </c>
      <c r="AA28" s="328">
        <f>Q28*Inflation!$F$19*Inflation!$F$20*Inflation!$F$21</f>
        <v>0</v>
      </c>
      <c r="AB28" s="328">
        <f>R28*Inflation!$F$19*Inflation!$F$20*Inflation!$F$21*Inflation!$F$22</f>
        <v>0</v>
      </c>
      <c r="AC28" s="328">
        <f>S28*Inflation!$F$19*Inflation!$F$20*Inflation!$F$21*Inflation!$F$22*Inflation!$F$23</f>
        <v>0</v>
      </c>
      <c r="AD28" s="325">
        <f t="shared" si="5"/>
        <v>20.427572427572429</v>
      </c>
    </row>
    <row r="29" spans="1:30" ht="14.5">
      <c r="A29" s="44" t="s">
        <v>150</v>
      </c>
      <c r="B29" s="45" t="s">
        <v>154</v>
      </c>
      <c r="C29" s="50">
        <v>0</v>
      </c>
      <c r="D29" s="65">
        <v>23</v>
      </c>
      <c r="E29" s="99" t="s">
        <v>470</v>
      </c>
      <c r="F29" s="99" t="s">
        <v>477</v>
      </c>
      <c r="G29" s="99" t="s">
        <v>148</v>
      </c>
      <c r="H29" s="401" t="s">
        <v>180</v>
      </c>
      <c r="I29" s="54">
        <v>45992</v>
      </c>
      <c r="J29" s="140">
        <v>0</v>
      </c>
      <c r="K29" s="264">
        <v>10</v>
      </c>
      <c r="L29" s="265">
        <v>10</v>
      </c>
      <c r="M29" s="265">
        <v>20</v>
      </c>
      <c r="N29" s="265">
        <v>0</v>
      </c>
      <c r="O29" s="265">
        <v>0</v>
      </c>
      <c r="P29" s="265">
        <v>0</v>
      </c>
      <c r="Q29" s="265">
        <v>0</v>
      </c>
      <c r="R29" s="265">
        <v>0</v>
      </c>
      <c r="S29" s="266">
        <v>0</v>
      </c>
      <c r="T29" s="267">
        <f t="shared" si="4"/>
        <v>20</v>
      </c>
      <c r="U29" s="327">
        <f>K29*Inflation!$F$19</f>
        <v>10.213786213786214</v>
      </c>
      <c r="V29" s="328">
        <f>L29*Inflation!$F$19</f>
        <v>10.213786213786214</v>
      </c>
      <c r="W29" s="328">
        <f>M29*Inflation!$F$19</f>
        <v>20.427572427572429</v>
      </c>
      <c r="X29" s="328">
        <f>N29*Inflation!$F$19*Inflation!$F$20</f>
        <v>0</v>
      </c>
      <c r="Y29" s="328">
        <f>O29*Inflation!$F$19*Inflation!$F$20</f>
        <v>0</v>
      </c>
      <c r="Z29" s="328">
        <f>P29*Inflation!$F$19*Inflation!$F$20</f>
        <v>0</v>
      </c>
      <c r="AA29" s="328">
        <f>Q29*Inflation!$F$19*Inflation!$F$20*Inflation!$F$21</f>
        <v>0</v>
      </c>
      <c r="AB29" s="328">
        <f>R29*Inflation!$F$19*Inflation!$F$20*Inflation!$F$21*Inflation!$F$22</f>
        <v>0</v>
      </c>
      <c r="AC29" s="328">
        <f>S29*Inflation!$F$19*Inflation!$F$20*Inflation!$F$21*Inflation!$F$22*Inflation!$F$23</f>
        <v>0</v>
      </c>
      <c r="AD29" s="325">
        <f t="shared" si="5"/>
        <v>20.427572427572429</v>
      </c>
    </row>
    <row r="30" spans="1:30" ht="14.5">
      <c r="A30" s="44" t="s">
        <v>150</v>
      </c>
      <c r="B30" s="45" t="s">
        <v>150</v>
      </c>
      <c r="C30" s="50">
        <v>900</v>
      </c>
      <c r="D30" s="65">
        <v>23</v>
      </c>
      <c r="E30" s="99" t="s">
        <v>470</v>
      </c>
      <c r="F30" s="99" t="s">
        <v>478</v>
      </c>
      <c r="G30" s="99" t="s">
        <v>148</v>
      </c>
      <c r="H30" s="99" t="s">
        <v>180</v>
      </c>
      <c r="I30" s="54">
        <v>45992</v>
      </c>
      <c r="J30" s="140">
        <v>0</v>
      </c>
      <c r="K30" s="264">
        <v>10</v>
      </c>
      <c r="L30" s="265">
        <v>10</v>
      </c>
      <c r="M30" s="265">
        <v>20</v>
      </c>
      <c r="N30" s="265">
        <v>0</v>
      </c>
      <c r="O30" s="265">
        <v>0</v>
      </c>
      <c r="P30" s="265">
        <v>0</v>
      </c>
      <c r="Q30" s="265">
        <v>0</v>
      </c>
      <c r="R30" s="265">
        <v>0</v>
      </c>
      <c r="S30" s="266">
        <v>0</v>
      </c>
      <c r="T30" s="267">
        <f t="shared" si="4"/>
        <v>20</v>
      </c>
      <c r="U30" s="327">
        <f>K30*Inflation!$F$19</f>
        <v>10.213786213786214</v>
      </c>
      <c r="V30" s="328">
        <f>L30*Inflation!$F$19</f>
        <v>10.213786213786214</v>
      </c>
      <c r="W30" s="328">
        <f>M30*Inflation!$F$19</f>
        <v>20.427572427572429</v>
      </c>
      <c r="X30" s="328">
        <f>N30*Inflation!$F$19*Inflation!$F$20</f>
        <v>0</v>
      </c>
      <c r="Y30" s="328">
        <f>O30*Inflation!$F$19*Inflation!$F$20</f>
        <v>0</v>
      </c>
      <c r="Z30" s="328">
        <f>P30*Inflation!$F$19*Inflation!$F$20</f>
        <v>0</v>
      </c>
      <c r="AA30" s="328">
        <f>Q30*Inflation!$F$19*Inflation!$F$20*Inflation!$F$21</f>
        <v>0</v>
      </c>
      <c r="AB30" s="328">
        <f>R30*Inflation!$F$19*Inflation!$F$20*Inflation!$F$21*Inflation!$F$22</f>
        <v>0</v>
      </c>
      <c r="AC30" s="328">
        <f>S30*Inflation!$F$19*Inflation!$F$20*Inflation!$F$21*Inflation!$F$22*Inflation!$F$23</f>
        <v>0</v>
      </c>
      <c r="AD30" s="325">
        <f t="shared" si="5"/>
        <v>20.427572427572429</v>
      </c>
    </row>
    <row r="31" spans="1:30" ht="14.5">
      <c r="A31" s="44" t="s">
        <v>150</v>
      </c>
      <c r="B31" s="45" t="s">
        <v>154</v>
      </c>
      <c r="C31" s="50">
        <v>0</v>
      </c>
      <c r="D31" s="65">
        <v>23</v>
      </c>
      <c r="E31" s="99" t="s">
        <v>470</v>
      </c>
      <c r="F31" s="99" t="s">
        <v>479</v>
      </c>
      <c r="G31" s="99" t="s">
        <v>148</v>
      </c>
      <c r="H31" s="99" t="s">
        <v>180</v>
      </c>
      <c r="I31" s="54">
        <v>45992</v>
      </c>
      <c r="J31" s="140">
        <v>0</v>
      </c>
      <c r="K31" s="264">
        <v>10</v>
      </c>
      <c r="L31" s="265">
        <v>10</v>
      </c>
      <c r="M31" s="265">
        <v>20</v>
      </c>
      <c r="N31" s="265">
        <v>0</v>
      </c>
      <c r="O31" s="265">
        <v>0</v>
      </c>
      <c r="P31" s="265">
        <v>0</v>
      </c>
      <c r="Q31" s="265">
        <v>0</v>
      </c>
      <c r="R31" s="265">
        <v>0</v>
      </c>
      <c r="S31" s="266">
        <v>0</v>
      </c>
      <c r="T31" s="267">
        <f t="shared" si="4"/>
        <v>20</v>
      </c>
      <c r="U31" s="327">
        <f>K31*Inflation!$F$19</f>
        <v>10.213786213786214</v>
      </c>
      <c r="V31" s="328">
        <f>L31*Inflation!$F$19</f>
        <v>10.213786213786214</v>
      </c>
      <c r="W31" s="328">
        <f>M31*Inflation!$F$19</f>
        <v>20.427572427572429</v>
      </c>
      <c r="X31" s="328">
        <f>N31*Inflation!$F$19*Inflation!$F$20</f>
        <v>0</v>
      </c>
      <c r="Y31" s="328">
        <f>O31*Inflation!$F$19*Inflation!$F$20</f>
        <v>0</v>
      </c>
      <c r="Z31" s="328">
        <f>P31*Inflation!$F$19*Inflation!$F$20</f>
        <v>0</v>
      </c>
      <c r="AA31" s="328">
        <f>Q31*Inflation!$F$19*Inflation!$F$20*Inflation!$F$21</f>
        <v>0</v>
      </c>
      <c r="AB31" s="328">
        <f>R31*Inflation!$F$19*Inflation!$F$20*Inflation!$F$21*Inflation!$F$22</f>
        <v>0</v>
      </c>
      <c r="AC31" s="328">
        <f>S31*Inflation!$F$19*Inflation!$F$20*Inflation!$F$21*Inflation!$F$22*Inflation!$F$23</f>
        <v>0</v>
      </c>
      <c r="AD31" s="325">
        <f t="shared" si="5"/>
        <v>20.427572427572429</v>
      </c>
    </row>
    <row r="32" spans="1:30" ht="14.5">
      <c r="A32" s="44" t="s">
        <v>150</v>
      </c>
      <c r="B32" s="45" t="s">
        <v>154</v>
      </c>
      <c r="C32" s="50">
        <v>0</v>
      </c>
      <c r="D32" s="65">
        <v>23</v>
      </c>
      <c r="E32" s="99" t="s">
        <v>470</v>
      </c>
      <c r="F32" s="99" t="s">
        <v>480</v>
      </c>
      <c r="G32" s="99" t="s">
        <v>148</v>
      </c>
      <c r="H32" s="99" t="s">
        <v>180</v>
      </c>
      <c r="I32" s="54">
        <v>45992</v>
      </c>
      <c r="J32" s="140">
        <v>0</v>
      </c>
      <c r="K32" s="264">
        <v>0</v>
      </c>
      <c r="L32" s="265">
        <v>0</v>
      </c>
      <c r="M32" s="265">
        <v>0</v>
      </c>
      <c r="N32" s="265">
        <v>0</v>
      </c>
      <c r="O32" s="265">
        <v>0</v>
      </c>
      <c r="P32" s="265">
        <v>0</v>
      </c>
      <c r="Q32" s="265">
        <v>0</v>
      </c>
      <c r="R32" s="265">
        <v>0</v>
      </c>
      <c r="S32" s="266">
        <v>0</v>
      </c>
      <c r="T32" s="267">
        <f t="shared" si="4"/>
        <v>0</v>
      </c>
      <c r="U32" s="327">
        <f>K32*Inflation!$F$19</f>
        <v>0</v>
      </c>
      <c r="V32" s="328">
        <f>L32*Inflation!$F$19</f>
        <v>0</v>
      </c>
      <c r="W32" s="328">
        <f>M32*Inflation!$F$19</f>
        <v>0</v>
      </c>
      <c r="X32" s="328">
        <f>N32*Inflation!$F$19*Inflation!$F$20</f>
        <v>0</v>
      </c>
      <c r="Y32" s="328">
        <f>O32*Inflation!$F$19*Inflation!$F$20</f>
        <v>0</v>
      </c>
      <c r="Z32" s="328">
        <f>P32*Inflation!$F$19*Inflation!$F$20</f>
        <v>0</v>
      </c>
      <c r="AA32" s="328">
        <f>Q32*Inflation!$F$19*Inflation!$F$20*Inflation!$F$21</f>
        <v>0</v>
      </c>
      <c r="AB32" s="328">
        <f>R32*Inflation!$F$19*Inflation!$F$20*Inflation!$F$21*Inflation!$F$22</f>
        <v>0</v>
      </c>
      <c r="AC32" s="328">
        <f>S32*Inflation!$F$19*Inflation!$F$20*Inflation!$F$21*Inflation!$F$22*Inflation!$F$23</f>
        <v>0</v>
      </c>
      <c r="AD32" s="325">
        <f t="shared" si="5"/>
        <v>0</v>
      </c>
    </row>
    <row r="33" spans="1:30" ht="14.5">
      <c r="A33" s="44" t="s">
        <v>150</v>
      </c>
      <c r="B33" s="45" t="s">
        <v>154</v>
      </c>
      <c r="C33" s="50">
        <v>0</v>
      </c>
      <c r="D33" s="65">
        <v>23</v>
      </c>
      <c r="E33" s="99" t="s">
        <v>470</v>
      </c>
      <c r="F33" s="99" t="s">
        <v>481</v>
      </c>
      <c r="G33" s="99" t="s">
        <v>148</v>
      </c>
      <c r="H33" s="99" t="s">
        <v>180</v>
      </c>
      <c r="I33" s="54">
        <v>46357</v>
      </c>
      <c r="J33" s="140">
        <v>0</v>
      </c>
      <c r="K33" s="264">
        <v>0</v>
      </c>
      <c r="L33" s="265">
        <v>0</v>
      </c>
      <c r="M33" s="265">
        <v>0</v>
      </c>
      <c r="N33" s="265">
        <v>10</v>
      </c>
      <c r="O33" s="265">
        <v>10</v>
      </c>
      <c r="P33" s="265">
        <v>20</v>
      </c>
      <c r="Q33" s="265">
        <v>0</v>
      </c>
      <c r="R33" s="265">
        <v>0</v>
      </c>
      <c r="S33" s="266">
        <v>0</v>
      </c>
      <c r="T33" s="267">
        <f t="shared" si="4"/>
        <v>20</v>
      </c>
      <c r="U33" s="327">
        <f>K33*Inflation!$F$19</f>
        <v>0</v>
      </c>
      <c r="V33" s="328">
        <f>L33*Inflation!$F$19</f>
        <v>0</v>
      </c>
      <c r="W33" s="328">
        <f>M33*Inflation!$F$19</f>
        <v>0</v>
      </c>
      <c r="X33" s="328">
        <f>N33*Inflation!$F$19*Inflation!$F$20</f>
        <v>10.428291708291711</v>
      </c>
      <c r="Y33" s="328">
        <f>O33*Inflation!$F$19*Inflation!$F$20</f>
        <v>10.428291708291711</v>
      </c>
      <c r="Z33" s="328">
        <f>P33*Inflation!$F$19*Inflation!$F$20</f>
        <v>20.856583416583423</v>
      </c>
      <c r="AA33" s="328">
        <f>Q33*Inflation!$F$19*Inflation!$F$20*Inflation!$F$21</f>
        <v>0</v>
      </c>
      <c r="AB33" s="328">
        <f>R33*Inflation!$F$19*Inflation!$F$20*Inflation!$F$21*Inflation!$F$22</f>
        <v>0</v>
      </c>
      <c r="AC33" s="328">
        <f>S33*Inflation!$F$19*Inflation!$F$20*Inflation!$F$21*Inflation!$F$22*Inflation!$F$23</f>
        <v>0</v>
      </c>
      <c r="AD33" s="325">
        <f t="shared" si="5"/>
        <v>20.856583416583423</v>
      </c>
    </row>
    <row r="34" spans="1:30" ht="14.5">
      <c r="A34" s="44" t="s">
        <v>150</v>
      </c>
      <c r="B34" s="45" t="s">
        <v>154</v>
      </c>
      <c r="C34" s="50">
        <v>0</v>
      </c>
      <c r="D34" s="65">
        <v>23</v>
      </c>
      <c r="E34" s="99" t="s">
        <v>470</v>
      </c>
      <c r="F34" s="99" t="s">
        <v>482</v>
      </c>
      <c r="G34" s="99" t="s">
        <v>148</v>
      </c>
      <c r="H34" s="99" t="s">
        <v>180</v>
      </c>
      <c r="I34" s="54">
        <v>46357</v>
      </c>
      <c r="J34" s="140">
        <v>0</v>
      </c>
      <c r="K34" s="264">
        <v>0</v>
      </c>
      <c r="L34" s="265">
        <v>0</v>
      </c>
      <c r="M34" s="265">
        <v>0</v>
      </c>
      <c r="N34" s="265">
        <v>10</v>
      </c>
      <c r="O34" s="265">
        <v>10</v>
      </c>
      <c r="P34" s="265">
        <v>20</v>
      </c>
      <c r="Q34" s="265">
        <v>0</v>
      </c>
      <c r="R34" s="265">
        <v>0</v>
      </c>
      <c r="S34" s="266">
        <v>0</v>
      </c>
      <c r="T34" s="267">
        <f t="shared" si="4"/>
        <v>20</v>
      </c>
      <c r="U34" s="327">
        <f>K34*Inflation!$F$19</f>
        <v>0</v>
      </c>
      <c r="V34" s="328">
        <f>L34*Inflation!$F$19</f>
        <v>0</v>
      </c>
      <c r="W34" s="328">
        <f>M34*Inflation!$F$19</f>
        <v>0</v>
      </c>
      <c r="X34" s="328">
        <f>N34*Inflation!$F$19*Inflation!$F$20</f>
        <v>10.428291708291711</v>
      </c>
      <c r="Y34" s="328">
        <f>O34*Inflation!$F$19*Inflation!$F$20</f>
        <v>10.428291708291711</v>
      </c>
      <c r="Z34" s="328">
        <f>P34*Inflation!$F$19*Inflation!$F$20</f>
        <v>20.856583416583423</v>
      </c>
      <c r="AA34" s="328">
        <f>Q34*Inflation!$F$19*Inflation!$F$20*Inflation!$F$21</f>
        <v>0</v>
      </c>
      <c r="AB34" s="328">
        <f>R34*Inflation!$F$19*Inflation!$F$20*Inflation!$F$21*Inflation!$F$22</f>
        <v>0</v>
      </c>
      <c r="AC34" s="328">
        <f>S34*Inflation!$F$19*Inflation!$F$20*Inflation!$F$21*Inflation!$F$22*Inflation!$F$23</f>
        <v>0</v>
      </c>
      <c r="AD34" s="325">
        <f t="shared" si="5"/>
        <v>20.856583416583423</v>
      </c>
    </row>
    <row r="35" spans="1:30" ht="14.5">
      <c r="A35" s="44" t="s">
        <v>150</v>
      </c>
      <c r="B35" s="45" t="s">
        <v>154</v>
      </c>
      <c r="C35" s="50">
        <v>0</v>
      </c>
      <c r="D35" s="65">
        <v>23</v>
      </c>
      <c r="E35" s="99" t="s">
        <v>470</v>
      </c>
      <c r="F35" s="99" t="s">
        <v>483</v>
      </c>
      <c r="G35" s="99" t="s">
        <v>148</v>
      </c>
      <c r="H35" s="99" t="s">
        <v>180</v>
      </c>
      <c r="I35" s="54">
        <v>46357</v>
      </c>
      <c r="J35" s="140">
        <v>0</v>
      </c>
      <c r="K35" s="264">
        <v>0</v>
      </c>
      <c r="L35" s="265">
        <v>0</v>
      </c>
      <c r="M35" s="265">
        <v>0</v>
      </c>
      <c r="N35" s="265">
        <v>10</v>
      </c>
      <c r="O35" s="265">
        <v>10</v>
      </c>
      <c r="P35" s="265">
        <v>20</v>
      </c>
      <c r="Q35" s="265">
        <v>0</v>
      </c>
      <c r="R35" s="265">
        <v>0</v>
      </c>
      <c r="S35" s="266">
        <v>0</v>
      </c>
      <c r="T35" s="267">
        <f t="shared" si="4"/>
        <v>20</v>
      </c>
      <c r="U35" s="327">
        <f>K35*Inflation!$F$19</f>
        <v>0</v>
      </c>
      <c r="V35" s="328">
        <f>L35*Inflation!$F$19</f>
        <v>0</v>
      </c>
      <c r="W35" s="328">
        <f>M35*Inflation!$F$19</f>
        <v>0</v>
      </c>
      <c r="X35" s="328">
        <f>N35*Inflation!$F$19*Inflation!$F$20</f>
        <v>10.428291708291711</v>
      </c>
      <c r="Y35" s="328">
        <f>O35*Inflation!$F$19*Inflation!$F$20</f>
        <v>10.428291708291711</v>
      </c>
      <c r="Z35" s="328">
        <f>P35*Inflation!$F$19*Inflation!$F$20</f>
        <v>20.856583416583423</v>
      </c>
      <c r="AA35" s="328">
        <f>Q35*Inflation!$F$19*Inflation!$F$20*Inflation!$F$21</f>
        <v>0</v>
      </c>
      <c r="AB35" s="328">
        <f>R35*Inflation!$F$19*Inflation!$F$20*Inflation!$F$21*Inflation!$F$22</f>
        <v>0</v>
      </c>
      <c r="AC35" s="328">
        <f>S35*Inflation!$F$19*Inflation!$F$20*Inflation!$F$21*Inflation!$F$22*Inflation!$F$23</f>
        <v>0</v>
      </c>
      <c r="AD35" s="325">
        <f t="shared" si="5"/>
        <v>20.856583416583423</v>
      </c>
    </row>
    <row r="36" spans="1:30" ht="14.5">
      <c r="A36" s="44" t="s">
        <v>150</v>
      </c>
      <c r="B36" s="45" t="s">
        <v>154</v>
      </c>
      <c r="C36" s="50">
        <v>0</v>
      </c>
      <c r="D36" s="65">
        <v>23</v>
      </c>
      <c r="E36" s="99" t="s">
        <v>470</v>
      </c>
      <c r="F36" s="99" t="s">
        <v>484</v>
      </c>
      <c r="G36" s="99" t="s">
        <v>148</v>
      </c>
      <c r="H36" s="99" t="s">
        <v>180</v>
      </c>
      <c r="I36" s="54">
        <v>46357</v>
      </c>
      <c r="J36" s="140">
        <v>0</v>
      </c>
      <c r="K36" s="264">
        <v>0</v>
      </c>
      <c r="L36" s="265">
        <v>0</v>
      </c>
      <c r="M36" s="265">
        <v>0</v>
      </c>
      <c r="N36" s="265">
        <v>10</v>
      </c>
      <c r="O36" s="265">
        <v>10</v>
      </c>
      <c r="P36" s="265">
        <v>20</v>
      </c>
      <c r="Q36" s="265">
        <v>0</v>
      </c>
      <c r="R36" s="265">
        <v>0</v>
      </c>
      <c r="S36" s="266">
        <v>0</v>
      </c>
      <c r="T36" s="267">
        <f t="shared" si="4"/>
        <v>20</v>
      </c>
      <c r="U36" s="327">
        <f>K36*Inflation!$F$19</f>
        <v>0</v>
      </c>
      <c r="V36" s="328">
        <f>L36*Inflation!$F$19</f>
        <v>0</v>
      </c>
      <c r="W36" s="328">
        <f>M36*Inflation!$F$19</f>
        <v>0</v>
      </c>
      <c r="X36" s="328">
        <f>N36*Inflation!$F$19*Inflation!$F$20</f>
        <v>10.428291708291711</v>
      </c>
      <c r="Y36" s="328">
        <f>O36*Inflation!$F$19*Inflation!$F$20</f>
        <v>10.428291708291711</v>
      </c>
      <c r="Z36" s="328">
        <f>P36*Inflation!$F$19*Inflation!$F$20</f>
        <v>20.856583416583423</v>
      </c>
      <c r="AA36" s="328">
        <f>Q36*Inflation!$F$19*Inflation!$F$20*Inflation!$F$21</f>
        <v>0</v>
      </c>
      <c r="AB36" s="328">
        <f>R36*Inflation!$F$19*Inflation!$F$20*Inflation!$F$21*Inflation!$F$22</f>
        <v>0</v>
      </c>
      <c r="AC36" s="328">
        <f>S36*Inflation!$F$19*Inflation!$F$20*Inflation!$F$21*Inflation!$F$22*Inflation!$F$23</f>
        <v>0</v>
      </c>
      <c r="AD36" s="325">
        <f t="shared" si="5"/>
        <v>20.856583416583423</v>
      </c>
    </row>
    <row r="37" spans="1:30" ht="14.5">
      <c r="A37" s="44" t="s">
        <v>150</v>
      </c>
      <c r="B37" s="45" t="s">
        <v>154</v>
      </c>
      <c r="C37" s="50">
        <v>0</v>
      </c>
      <c r="D37" s="65">
        <v>23</v>
      </c>
      <c r="E37" s="99" t="s">
        <v>470</v>
      </c>
      <c r="F37" s="99" t="s">
        <v>485</v>
      </c>
      <c r="G37" s="99" t="s">
        <v>148</v>
      </c>
      <c r="H37" s="401" t="s">
        <v>180</v>
      </c>
      <c r="I37" s="54">
        <v>46357</v>
      </c>
      <c r="J37" s="140">
        <v>0</v>
      </c>
      <c r="K37" s="264">
        <v>0</v>
      </c>
      <c r="L37" s="265">
        <v>0</v>
      </c>
      <c r="M37" s="265">
        <v>0</v>
      </c>
      <c r="N37" s="265">
        <v>0</v>
      </c>
      <c r="O37" s="265">
        <v>0</v>
      </c>
      <c r="P37" s="265">
        <v>0</v>
      </c>
      <c r="Q37" s="265">
        <v>0</v>
      </c>
      <c r="R37" s="265">
        <v>0</v>
      </c>
      <c r="S37" s="266">
        <v>0</v>
      </c>
      <c r="T37" s="267">
        <f t="shared" si="4"/>
        <v>0</v>
      </c>
      <c r="U37" s="327">
        <f>K37*Inflation!$F$19</f>
        <v>0</v>
      </c>
      <c r="V37" s="328">
        <f>L37*Inflation!$F$19</f>
        <v>0</v>
      </c>
      <c r="W37" s="328">
        <f>M37*Inflation!$F$19</f>
        <v>0</v>
      </c>
      <c r="X37" s="328">
        <f>N37*Inflation!$F$19*Inflation!$F$20</f>
        <v>0</v>
      </c>
      <c r="Y37" s="328">
        <f>O37*Inflation!$F$19*Inflation!$F$20</f>
        <v>0</v>
      </c>
      <c r="Z37" s="328">
        <f>P37*Inflation!$F$19*Inflation!$F$20</f>
        <v>0</v>
      </c>
      <c r="AA37" s="328">
        <f>Q37*Inflation!$F$19*Inflation!$F$20*Inflation!$F$21</f>
        <v>0</v>
      </c>
      <c r="AB37" s="328">
        <f>R37*Inflation!$F$19*Inflation!$F$20*Inflation!$F$21*Inflation!$F$22</f>
        <v>0</v>
      </c>
      <c r="AC37" s="328">
        <f>S37*Inflation!$F$19*Inflation!$F$20*Inflation!$F$21*Inflation!$F$22*Inflation!$F$23</f>
        <v>0</v>
      </c>
      <c r="AD37" s="325">
        <f t="shared" si="5"/>
        <v>0</v>
      </c>
    </row>
    <row r="38" spans="1:30" ht="14.5">
      <c r="A38" s="44" t="s">
        <v>150</v>
      </c>
      <c r="B38" s="45" t="s">
        <v>150</v>
      </c>
      <c r="C38" s="50">
        <v>1180</v>
      </c>
      <c r="D38" s="65">
        <v>23</v>
      </c>
      <c r="E38" s="99" t="s">
        <v>470</v>
      </c>
      <c r="F38" s="99" t="s">
        <v>486</v>
      </c>
      <c r="G38" s="99" t="s">
        <v>148</v>
      </c>
      <c r="H38" s="99" t="s">
        <v>180</v>
      </c>
      <c r="I38" s="54">
        <v>46357</v>
      </c>
      <c r="J38" s="140">
        <v>0</v>
      </c>
      <c r="K38" s="264">
        <v>0</v>
      </c>
      <c r="L38" s="265">
        <v>0</v>
      </c>
      <c r="M38" s="265">
        <v>0</v>
      </c>
      <c r="N38" s="265">
        <v>10</v>
      </c>
      <c r="O38" s="265">
        <v>10</v>
      </c>
      <c r="P38" s="265">
        <v>20</v>
      </c>
      <c r="Q38" s="265">
        <v>0</v>
      </c>
      <c r="R38" s="265">
        <v>0</v>
      </c>
      <c r="S38" s="266">
        <v>0</v>
      </c>
      <c r="T38" s="267">
        <f t="shared" si="4"/>
        <v>20</v>
      </c>
      <c r="U38" s="327">
        <f>K38*Inflation!$F$19</f>
        <v>0</v>
      </c>
      <c r="V38" s="328">
        <f>L38*Inflation!$F$19</f>
        <v>0</v>
      </c>
      <c r="W38" s="328">
        <f>M38*Inflation!$F$19</f>
        <v>0</v>
      </c>
      <c r="X38" s="328">
        <f>N38*Inflation!$F$19*Inflation!$F$20</f>
        <v>10.428291708291711</v>
      </c>
      <c r="Y38" s="328">
        <f>O38*Inflation!$F$19*Inflation!$F$20</f>
        <v>10.428291708291711</v>
      </c>
      <c r="Z38" s="328">
        <f>P38*Inflation!$F$19*Inflation!$F$20</f>
        <v>20.856583416583423</v>
      </c>
      <c r="AA38" s="328">
        <f>Q38*Inflation!$F$19*Inflation!$F$20*Inflation!$F$21</f>
        <v>0</v>
      </c>
      <c r="AB38" s="328">
        <f>R38*Inflation!$F$19*Inflation!$F$20*Inflation!$F$21*Inflation!$F$22</f>
        <v>0</v>
      </c>
      <c r="AC38" s="328">
        <f>S38*Inflation!$F$19*Inflation!$F$20*Inflation!$F$21*Inflation!$F$22*Inflation!$F$23</f>
        <v>0</v>
      </c>
      <c r="AD38" s="325">
        <f t="shared" si="5"/>
        <v>20.856583416583423</v>
      </c>
    </row>
    <row r="39" spans="1:30" ht="14.5">
      <c r="A39" s="44" t="s">
        <v>150</v>
      </c>
      <c r="B39" s="45" t="s">
        <v>154</v>
      </c>
      <c r="C39" s="50">
        <v>0</v>
      </c>
      <c r="D39" s="65">
        <v>23</v>
      </c>
      <c r="E39" s="99" t="s">
        <v>470</v>
      </c>
      <c r="F39" s="99" t="s">
        <v>487</v>
      </c>
      <c r="G39" s="99" t="s">
        <v>148</v>
      </c>
      <c r="H39" s="99" t="s">
        <v>180</v>
      </c>
      <c r="I39" s="54">
        <v>46357</v>
      </c>
      <c r="J39" s="140">
        <v>0</v>
      </c>
      <c r="K39" s="264">
        <v>0</v>
      </c>
      <c r="L39" s="265">
        <v>0</v>
      </c>
      <c r="M39" s="265">
        <v>0</v>
      </c>
      <c r="N39" s="265">
        <v>10</v>
      </c>
      <c r="O39" s="265">
        <v>10</v>
      </c>
      <c r="P39" s="265">
        <v>20</v>
      </c>
      <c r="Q39" s="265">
        <v>0</v>
      </c>
      <c r="R39" s="265">
        <v>0</v>
      </c>
      <c r="S39" s="266">
        <v>0</v>
      </c>
      <c r="T39" s="267">
        <f t="shared" si="4"/>
        <v>20</v>
      </c>
      <c r="U39" s="327">
        <f>K39*Inflation!$F$19</f>
        <v>0</v>
      </c>
      <c r="V39" s="328">
        <f>L39*Inflation!$F$19</f>
        <v>0</v>
      </c>
      <c r="W39" s="328">
        <f>M39*Inflation!$F$19</f>
        <v>0</v>
      </c>
      <c r="X39" s="328">
        <f>N39*Inflation!$F$19*Inflation!$F$20</f>
        <v>10.428291708291711</v>
      </c>
      <c r="Y39" s="328">
        <f>O39*Inflation!$F$19*Inflation!$F$20</f>
        <v>10.428291708291711</v>
      </c>
      <c r="Z39" s="328">
        <f>P39*Inflation!$F$19*Inflation!$F$20</f>
        <v>20.856583416583423</v>
      </c>
      <c r="AA39" s="328">
        <f>Q39*Inflation!$F$19*Inflation!$F$20*Inflation!$F$21</f>
        <v>0</v>
      </c>
      <c r="AB39" s="328">
        <f>R39*Inflation!$F$19*Inflation!$F$20*Inflation!$F$21*Inflation!$F$22</f>
        <v>0</v>
      </c>
      <c r="AC39" s="328">
        <f>S39*Inflation!$F$19*Inflation!$F$20*Inflation!$F$21*Inflation!$F$22*Inflation!$F$23</f>
        <v>0</v>
      </c>
      <c r="AD39" s="325">
        <f t="shared" si="5"/>
        <v>20.856583416583423</v>
      </c>
    </row>
    <row r="40" spans="1:30" ht="14.5">
      <c r="A40" s="44" t="s">
        <v>150</v>
      </c>
      <c r="B40" s="45" t="s">
        <v>154</v>
      </c>
      <c r="C40" s="50">
        <v>0</v>
      </c>
      <c r="D40" s="65">
        <v>23</v>
      </c>
      <c r="E40" s="99" t="s">
        <v>470</v>
      </c>
      <c r="F40" s="99" t="s">
        <v>488</v>
      </c>
      <c r="G40" s="99" t="s">
        <v>148</v>
      </c>
      <c r="H40" s="99" t="s">
        <v>180</v>
      </c>
      <c r="I40" s="54">
        <v>46722</v>
      </c>
      <c r="J40" s="140">
        <v>0</v>
      </c>
      <c r="K40" s="264">
        <v>0</v>
      </c>
      <c r="L40" s="265">
        <v>0</v>
      </c>
      <c r="M40" s="265">
        <v>0</v>
      </c>
      <c r="N40" s="265">
        <v>0</v>
      </c>
      <c r="O40" s="265">
        <v>0</v>
      </c>
      <c r="P40" s="265">
        <v>0</v>
      </c>
      <c r="Q40" s="265">
        <v>20</v>
      </c>
      <c r="R40" s="265">
        <v>0</v>
      </c>
      <c r="S40" s="266">
        <v>0</v>
      </c>
      <c r="T40" s="267">
        <f t="shared" si="4"/>
        <v>20</v>
      </c>
      <c r="U40" s="327">
        <f>K40*Inflation!$F$19</f>
        <v>0</v>
      </c>
      <c r="V40" s="328">
        <f>L40*Inflation!$F$19</f>
        <v>0</v>
      </c>
      <c r="W40" s="328">
        <f>M40*Inflation!$F$19</f>
        <v>0</v>
      </c>
      <c r="X40" s="328">
        <f>N40*Inflation!$F$19*Inflation!$F$20</f>
        <v>0</v>
      </c>
      <c r="Y40" s="328">
        <f>O40*Inflation!$F$19*Inflation!$F$20</f>
        <v>0</v>
      </c>
      <c r="Z40" s="328">
        <f>P40*Inflation!$F$19*Inflation!$F$20</f>
        <v>0</v>
      </c>
      <c r="AA40" s="328">
        <f>Q40*Inflation!$F$19*Inflation!$F$20*Inflation!$F$21</f>
        <v>21.252827172827178</v>
      </c>
      <c r="AB40" s="328">
        <f>R40*Inflation!$F$19*Inflation!$F$20*Inflation!$F$21*Inflation!$F$22</f>
        <v>0</v>
      </c>
      <c r="AC40" s="328">
        <f>S40*Inflation!$F$19*Inflation!$F$20*Inflation!$F$21*Inflation!$F$22*Inflation!$F$23</f>
        <v>0</v>
      </c>
      <c r="AD40" s="325">
        <f t="shared" si="5"/>
        <v>21.252827172827178</v>
      </c>
    </row>
    <row r="41" spans="1:30" ht="14.5">
      <c r="A41" s="44" t="s">
        <v>150</v>
      </c>
      <c r="B41" s="45" t="s">
        <v>154</v>
      </c>
      <c r="C41" s="50">
        <v>0</v>
      </c>
      <c r="D41" s="65">
        <v>23</v>
      </c>
      <c r="E41" s="99" t="s">
        <v>470</v>
      </c>
      <c r="F41" s="99" t="s">
        <v>489</v>
      </c>
      <c r="G41" s="99" t="s">
        <v>148</v>
      </c>
      <c r="H41" s="99" t="s">
        <v>180</v>
      </c>
      <c r="I41" s="54">
        <v>46722</v>
      </c>
      <c r="J41" s="140">
        <v>0</v>
      </c>
      <c r="K41" s="264">
        <v>0</v>
      </c>
      <c r="L41" s="265">
        <v>0</v>
      </c>
      <c r="M41" s="265">
        <v>0</v>
      </c>
      <c r="N41" s="265">
        <v>0</v>
      </c>
      <c r="O41" s="265">
        <v>0</v>
      </c>
      <c r="P41" s="265">
        <v>0</v>
      </c>
      <c r="Q41" s="265">
        <v>20</v>
      </c>
      <c r="R41" s="265">
        <v>0</v>
      </c>
      <c r="S41" s="266">
        <v>0</v>
      </c>
      <c r="T41" s="267">
        <f t="shared" si="4"/>
        <v>20</v>
      </c>
      <c r="U41" s="327">
        <f>K41*Inflation!$F$19</f>
        <v>0</v>
      </c>
      <c r="V41" s="328">
        <f>L41*Inflation!$F$19</f>
        <v>0</v>
      </c>
      <c r="W41" s="328">
        <f>M41*Inflation!$F$19</f>
        <v>0</v>
      </c>
      <c r="X41" s="328">
        <f>N41*Inflation!$F$19*Inflation!$F$20</f>
        <v>0</v>
      </c>
      <c r="Y41" s="328">
        <f>O41*Inflation!$F$19*Inflation!$F$20</f>
        <v>0</v>
      </c>
      <c r="Z41" s="328">
        <f>P41*Inflation!$F$19*Inflation!$F$20</f>
        <v>0</v>
      </c>
      <c r="AA41" s="328">
        <f>Q41*Inflation!$F$19*Inflation!$F$20*Inflation!$F$21</f>
        <v>21.252827172827178</v>
      </c>
      <c r="AB41" s="328">
        <f>R41*Inflation!$F$19*Inflation!$F$20*Inflation!$F$21*Inflation!$F$22</f>
        <v>0</v>
      </c>
      <c r="AC41" s="328">
        <f>S41*Inflation!$F$19*Inflation!$F$20*Inflation!$F$21*Inflation!$F$22*Inflation!$F$23</f>
        <v>0</v>
      </c>
      <c r="AD41" s="325">
        <f t="shared" si="5"/>
        <v>21.252827172827178</v>
      </c>
    </row>
    <row r="42" spans="1:30" ht="14.5">
      <c r="A42" s="44" t="s">
        <v>150</v>
      </c>
      <c r="B42" s="45" t="s">
        <v>154</v>
      </c>
      <c r="C42" s="50">
        <v>0</v>
      </c>
      <c r="D42" s="65">
        <v>23</v>
      </c>
      <c r="E42" s="99" t="s">
        <v>470</v>
      </c>
      <c r="F42" s="99" t="s">
        <v>490</v>
      </c>
      <c r="G42" s="99" t="s">
        <v>148</v>
      </c>
      <c r="H42" s="401" t="s">
        <v>180</v>
      </c>
      <c r="I42" s="54">
        <v>46722</v>
      </c>
      <c r="J42" s="140">
        <v>0</v>
      </c>
      <c r="K42" s="264">
        <v>0</v>
      </c>
      <c r="L42" s="265">
        <v>0</v>
      </c>
      <c r="M42" s="265">
        <v>0</v>
      </c>
      <c r="N42" s="265">
        <v>0</v>
      </c>
      <c r="O42" s="265">
        <v>0</v>
      </c>
      <c r="P42" s="265">
        <v>0</v>
      </c>
      <c r="Q42" s="265">
        <v>20</v>
      </c>
      <c r="R42" s="265">
        <v>0</v>
      </c>
      <c r="S42" s="266">
        <v>0</v>
      </c>
      <c r="T42" s="267">
        <f t="shared" si="4"/>
        <v>20</v>
      </c>
      <c r="U42" s="327">
        <f>K42*Inflation!$F$19</f>
        <v>0</v>
      </c>
      <c r="V42" s="328">
        <f>L42*Inflation!$F$19</f>
        <v>0</v>
      </c>
      <c r="W42" s="328">
        <f>M42*Inflation!$F$19</f>
        <v>0</v>
      </c>
      <c r="X42" s="328">
        <f>N42*Inflation!$F$19*Inflation!$F$20</f>
        <v>0</v>
      </c>
      <c r="Y42" s="328">
        <f>O42*Inflation!$F$19*Inflation!$F$20</f>
        <v>0</v>
      </c>
      <c r="Z42" s="328">
        <f>P42*Inflation!$F$19*Inflation!$F$20</f>
        <v>0</v>
      </c>
      <c r="AA42" s="328">
        <f>Q42*Inflation!$F$19*Inflation!$F$20*Inflation!$F$21</f>
        <v>21.252827172827178</v>
      </c>
      <c r="AB42" s="328">
        <f>R42*Inflation!$F$19*Inflation!$F$20*Inflation!$F$21*Inflation!$F$22</f>
        <v>0</v>
      </c>
      <c r="AC42" s="328">
        <f>S42*Inflation!$F$19*Inflation!$F$20*Inflation!$F$21*Inflation!$F$22*Inflation!$F$23</f>
        <v>0</v>
      </c>
      <c r="AD42" s="325">
        <f t="shared" si="5"/>
        <v>21.252827172827178</v>
      </c>
    </row>
    <row r="43" spans="1:30" ht="14.5">
      <c r="A43" s="44" t="s">
        <v>150</v>
      </c>
      <c r="B43" s="45" t="s">
        <v>154</v>
      </c>
      <c r="C43" s="50">
        <v>0</v>
      </c>
      <c r="D43" s="65">
        <v>23</v>
      </c>
      <c r="E43" s="99" t="s">
        <v>470</v>
      </c>
      <c r="F43" s="99" t="s">
        <v>491</v>
      </c>
      <c r="G43" s="99" t="s">
        <v>148</v>
      </c>
      <c r="H43" s="99" t="s">
        <v>180</v>
      </c>
      <c r="I43" s="54">
        <v>46722</v>
      </c>
      <c r="J43" s="140">
        <v>0</v>
      </c>
      <c r="K43" s="264">
        <v>0</v>
      </c>
      <c r="L43" s="265">
        <v>0</v>
      </c>
      <c r="M43" s="265">
        <v>0</v>
      </c>
      <c r="N43" s="265">
        <v>0</v>
      </c>
      <c r="O43" s="265">
        <v>0</v>
      </c>
      <c r="P43" s="265">
        <v>0</v>
      </c>
      <c r="Q43" s="265">
        <v>20</v>
      </c>
      <c r="R43" s="265">
        <v>0</v>
      </c>
      <c r="S43" s="266">
        <v>0</v>
      </c>
      <c r="T43" s="267">
        <f t="shared" si="4"/>
        <v>20</v>
      </c>
      <c r="U43" s="327">
        <f>K43*Inflation!$F$19</f>
        <v>0</v>
      </c>
      <c r="V43" s="328">
        <f>L43*Inflation!$F$19</f>
        <v>0</v>
      </c>
      <c r="W43" s="328">
        <f>M43*Inflation!$F$19</f>
        <v>0</v>
      </c>
      <c r="X43" s="328">
        <f>N43*Inflation!$F$19*Inflation!$F$20</f>
        <v>0</v>
      </c>
      <c r="Y43" s="328">
        <f>O43*Inflation!$F$19*Inflation!$F$20</f>
        <v>0</v>
      </c>
      <c r="Z43" s="328">
        <f>P43*Inflation!$F$19*Inflation!$F$20</f>
        <v>0</v>
      </c>
      <c r="AA43" s="328">
        <f>Q43*Inflation!$F$19*Inflation!$F$20*Inflation!$F$21</f>
        <v>21.252827172827178</v>
      </c>
      <c r="AB43" s="328">
        <f>R43*Inflation!$F$19*Inflation!$F$20*Inflation!$F$21*Inflation!$F$22</f>
        <v>0</v>
      </c>
      <c r="AC43" s="328">
        <f>S43*Inflation!$F$19*Inflation!$F$20*Inflation!$F$21*Inflation!$F$22*Inflation!$F$23</f>
        <v>0</v>
      </c>
      <c r="AD43" s="325">
        <f t="shared" si="5"/>
        <v>21.252827172827178</v>
      </c>
    </row>
    <row r="44" spans="1:30" ht="14.5">
      <c r="A44" s="44" t="s">
        <v>150</v>
      </c>
      <c r="B44" s="45" t="s">
        <v>150</v>
      </c>
      <c r="C44" s="50">
        <v>900</v>
      </c>
      <c r="D44" s="65">
        <v>23</v>
      </c>
      <c r="E44" s="99" t="s">
        <v>470</v>
      </c>
      <c r="F44" s="99" t="s">
        <v>492</v>
      </c>
      <c r="G44" s="99" t="s">
        <v>148</v>
      </c>
      <c r="H44" s="99" t="s">
        <v>180</v>
      </c>
      <c r="I44" s="54">
        <v>46722</v>
      </c>
      <c r="J44" s="140">
        <v>0</v>
      </c>
      <c r="K44" s="264">
        <v>0</v>
      </c>
      <c r="L44" s="265">
        <v>0</v>
      </c>
      <c r="M44" s="265">
        <v>0</v>
      </c>
      <c r="N44" s="265">
        <v>0</v>
      </c>
      <c r="O44" s="265">
        <v>0</v>
      </c>
      <c r="P44" s="265">
        <v>0</v>
      </c>
      <c r="Q44" s="265">
        <v>20</v>
      </c>
      <c r="R44" s="265">
        <v>0</v>
      </c>
      <c r="S44" s="266">
        <v>0</v>
      </c>
      <c r="T44" s="267">
        <f t="shared" si="4"/>
        <v>20</v>
      </c>
      <c r="U44" s="327">
        <f>K44*Inflation!$F$19</f>
        <v>0</v>
      </c>
      <c r="V44" s="328">
        <f>L44*Inflation!$F$19</f>
        <v>0</v>
      </c>
      <c r="W44" s="328">
        <f>M44*Inflation!$F$19</f>
        <v>0</v>
      </c>
      <c r="X44" s="328">
        <f>N44*Inflation!$F$19*Inflation!$F$20</f>
        <v>0</v>
      </c>
      <c r="Y44" s="328">
        <f>O44*Inflation!$F$19*Inflation!$F$20</f>
        <v>0</v>
      </c>
      <c r="Z44" s="328">
        <f>P44*Inflation!$F$19*Inflation!$F$20</f>
        <v>0</v>
      </c>
      <c r="AA44" s="328">
        <f>Q44*Inflation!$F$19*Inflation!$F$20*Inflation!$F$21</f>
        <v>21.252827172827178</v>
      </c>
      <c r="AB44" s="328">
        <f>R44*Inflation!$F$19*Inflation!$F$20*Inflation!$F$21*Inflation!$F$22</f>
        <v>0</v>
      </c>
      <c r="AC44" s="328">
        <f>S44*Inflation!$F$19*Inflation!$F$20*Inflation!$F$21*Inflation!$F$22*Inflation!$F$23</f>
        <v>0</v>
      </c>
      <c r="AD44" s="325">
        <f t="shared" si="5"/>
        <v>21.252827172827178</v>
      </c>
    </row>
    <row r="45" spans="1:30" ht="14.5">
      <c r="A45" s="44" t="s">
        <v>150</v>
      </c>
      <c r="B45" s="45" t="s">
        <v>150</v>
      </c>
      <c r="C45" s="50">
        <v>1180</v>
      </c>
      <c r="D45" s="65">
        <v>23</v>
      </c>
      <c r="E45" s="99" t="s">
        <v>470</v>
      </c>
      <c r="F45" s="99" t="s">
        <v>493</v>
      </c>
      <c r="G45" s="99" t="s">
        <v>148</v>
      </c>
      <c r="H45" s="99" t="s">
        <v>180</v>
      </c>
      <c r="I45" s="54">
        <v>46722</v>
      </c>
      <c r="J45" s="140">
        <v>0</v>
      </c>
      <c r="K45" s="264">
        <v>0</v>
      </c>
      <c r="L45" s="265">
        <v>0</v>
      </c>
      <c r="M45" s="265">
        <v>0</v>
      </c>
      <c r="N45" s="265">
        <v>0</v>
      </c>
      <c r="O45" s="265">
        <v>0</v>
      </c>
      <c r="P45" s="265">
        <v>0</v>
      </c>
      <c r="Q45" s="265">
        <v>20</v>
      </c>
      <c r="R45" s="265">
        <v>0</v>
      </c>
      <c r="S45" s="266">
        <v>0</v>
      </c>
      <c r="T45" s="267">
        <f t="shared" si="4"/>
        <v>20</v>
      </c>
      <c r="U45" s="327">
        <f>K45*Inflation!$F$19</f>
        <v>0</v>
      </c>
      <c r="V45" s="328">
        <f>L45*Inflation!$F$19</f>
        <v>0</v>
      </c>
      <c r="W45" s="328">
        <f>M45*Inflation!$F$19</f>
        <v>0</v>
      </c>
      <c r="X45" s="328">
        <f>N45*Inflation!$F$19*Inflation!$F$20</f>
        <v>0</v>
      </c>
      <c r="Y45" s="328">
        <f>O45*Inflation!$F$19*Inflation!$F$20</f>
        <v>0</v>
      </c>
      <c r="Z45" s="328">
        <f>P45*Inflation!$F$19*Inflation!$F$20</f>
        <v>0</v>
      </c>
      <c r="AA45" s="328">
        <f>Q45*Inflation!$F$19*Inflation!$F$20*Inflation!$F$21</f>
        <v>21.252827172827178</v>
      </c>
      <c r="AB45" s="328">
        <f>R45*Inflation!$F$19*Inflation!$F$20*Inflation!$F$21*Inflation!$F$22</f>
        <v>0</v>
      </c>
      <c r="AC45" s="328">
        <f>S45*Inflation!$F$19*Inflation!$F$20*Inflation!$F$21*Inflation!$F$22*Inflation!$F$23</f>
        <v>0</v>
      </c>
      <c r="AD45" s="325">
        <f t="shared" si="5"/>
        <v>21.252827172827178</v>
      </c>
    </row>
    <row r="46" spans="1:30" ht="14.5">
      <c r="A46" s="44" t="s">
        <v>150</v>
      </c>
      <c r="B46" s="45" t="s">
        <v>150</v>
      </c>
      <c r="C46" s="50">
        <v>900</v>
      </c>
      <c r="D46" s="65">
        <v>23</v>
      </c>
      <c r="E46" s="99" t="s">
        <v>470</v>
      </c>
      <c r="F46" s="99" t="s">
        <v>494</v>
      </c>
      <c r="G46" s="99" t="s">
        <v>148</v>
      </c>
      <c r="H46" s="401" t="s">
        <v>180</v>
      </c>
      <c r="I46" s="54">
        <v>47088</v>
      </c>
      <c r="J46" s="140">
        <v>0</v>
      </c>
      <c r="K46" s="264">
        <v>0</v>
      </c>
      <c r="L46" s="265">
        <v>0</v>
      </c>
      <c r="M46" s="265">
        <v>0</v>
      </c>
      <c r="N46" s="265">
        <v>0</v>
      </c>
      <c r="O46" s="265">
        <v>0</v>
      </c>
      <c r="P46" s="265">
        <v>0</v>
      </c>
      <c r="Q46" s="265">
        <v>0</v>
      </c>
      <c r="R46" s="265">
        <v>20</v>
      </c>
      <c r="S46" s="266">
        <v>0</v>
      </c>
      <c r="T46" s="267">
        <f t="shared" si="4"/>
        <v>20</v>
      </c>
      <c r="U46" s="327">
        <f>K46*Inflation!$F$19</f>
        <v>0</v>
      </c>
      <c r="V46" s="328">
        <f>L46*Inflation!$F$19</f>
        <v>0</v>
      </c>
      <c r="W46" s="328">
        <f>M46*Inflation!$F$19</f>
        <v>0</v>
      </c>
      <c r="X46" s="328">
        <f>N46*Inflation!$F$19*Inflation!$F$20</f>
        <v>0</v>
      </c>
      <c r="Y46" s="328">
        <f>O46*Inflation!$F$19*Inflation!$F$20</f>
        <v>0</v>
      </c>
      <c r="Z46" s="328">
        <f>P46*Inflation!$F$19*Inflation!$F$20</f>
        <v>0</v>
      </c>
      <c r="AA46" s="328">
        <f>Q46*Inflation!$F$19*Inflation!$F$20*Inflation!$F$21</f>
        <v>0</v>
      </c>
      <c r="AB46" s="328">
        <f>R46*Inflation!$F$19*Inflation!$F$20*Inflation!$F$21*Inflation!$F$22</f>
        <v>21.656583416583423</v>
      </c>
      <c r="AC46" s="328">
        <f>S46*Inflation!$F$19*Inflation!$F$20*Inflation!$F$21*Inflation!$F$22*Inflation!$F$23</f>
        <v>0</v>
      </c>
      <c r="AD46" s="325">
        <f t="shared" si="5"/>
        <v>21.656583416583423</v>
      </c>
    </row>
    <row r="47" spans="1:30" ht="14.5">
      <c r="A47" s="44" t="s">
        <v>150</v>
      </c>
      <c r="B47" s="45" t="s">
        <v>154</v>
      </c>
      <c r="C47" s="50">
        <v>0</v>
      </c>
      <c r="D47" s="65">
        <v>23</v>
      </c>
      <c r="E47" s="99" t="s">
        <v>470</v>
      </c>
      <c r="F47" s="99" t="s">
        <v>495</v>
      </c>
      <c r="G47" s="99" t="s">
        <v>148</v>
      </c>
      <c r="H47" s="99" t="s">
        <v>180</v>
      </c>
      <c r="I47" s="54">
        <v>47088</v>
      </c>
      <c r="J47" s="140">
        <v>0</v>
      </c>
      <c r="K47" s="264">
        <v>0</v>
      </c>
      <c r="L47" s="265">
        <v>0</v>
      </c>
      <c r="M47" s="265">
        <v>0</v>
      </c>
      <c r="N47" s="265">
        <v>0</v>
      </c>
      <c r="O47" s="265">
        <v>0</v>
      </c>
      <c r="P47" s="265">
        <v>0</v>
      </c>
      <c r="Q47" s="265">
        <v>0</v>
      </c>
      <c r="R47" s="265">
        <v>0</v>
      </c>
      <c r="S47" s="266">
        <v>0</v>
      </c>
      <c r="T47" s="267">
        <f t="shared" si="4"/>
        <v>0</v>
      </c>
      <c r="U47" s="327">
        <f>K47*Inflation!$F$19</f>
        <v>0</v>
      </c>
      <c r="V47" s="328">
        <f>L47*Inflation!$F$19</f>
        <v>0</v>
      </c>
      <c r="W47" s="328">
        <f>M47*Inflation!$F$19</f>
        <v>0</v>
      </c>
      <c r="X47" s="328">
        <f>N47*Inflation!$F$19*Inflation!$F$20</f>
        <v>0</v>
      </c>
      <c r="Y47" s="328">
        <f>O47*Inflation!$F$19*Inflation!$F$20</f>
        <v>0</v>
      </c>
      <c r="Z47" s="328">
        <f>P47*Inflation!$F$19*Inflation!$F$20</f>
        <v>0</v>
      </c>
      <c r="AA47" s="328">
        <f>Q47*Inflation!$F$19*Inflation!$F$20*Inflation!$F$21</f>
        <v>0</v>
      </c>
      <c r="AB47" s="328">
        <f>R47*Inflation!$F$19*Inflation!$F$20*Inflation!$F$21*Inflation!$F$22</f>
        <v>0</v>
      </c>
      <c r="AC47" s="328">
        <f>S47*Inflation!$F$19*Inflation!$F$20*Inflation!$F$21*Inflation!$F$22*Inflation!$F$23</f>
        <v>0</v>
      </c>
      <c r="AD47" s="325">
        <f t="shared" si="5"/>
        <v>0</v>
      </c>
    </row>
    <row r="48" spans="1:30" ht="14.5">
      <c r="A48" s="44" t="s">
        <v>150</v>
      </c>
      <c r="B48" s="45" t="s">
        <v>150</v>
      </c>
      <c r="C48" s="50">
        <v>900</v>
      </c>
      <c r="D48" s="65">
        <v>23</v>
      </c>
      <c r="E48" s="99" t="s">
        <v>470</v>
      </c>
      <c r="F48" s="99" t="s">
        <v>496</v>
      </c>
      <c r="G48" s="99" t="s">
        <v>148</v>
      </c>
      <c r="H48" s="99" t="s">
        <v>180</v>
      </c>
      <c r="I48" s="54">
        <v>47088</v>
      </c>
      <c r="J48" s="140">
        <v>0</v>
      </c>
      <c r="K48" s="264">
        <v>0</v>
      </c>
      <c r="L48" s="265">
        <v>0</v>
      </c>
      <c r="M48" s="265">
        <v>0</v>
      </c>
      <c r="N48" s="265">
        <v>0</v>
      </c>
      <c r="O48" s="265">
        <v>0</v>
      </c>
      <c r="P48" s="265">
        <v>0</v>
      </c>
      <c r="Q48" s="265">
        <v>0</v>
      </c>
      <c r="R48" s="265">
        <v>20</v>
      </c>
      <c r="S48" s="266">
        <v>0</v>
      </c>
      <c r="T48" s="267">
        <f t="shared" si="4"/>
        <v>20</v>
      </c>
      <c r="U48" s="327">
        <f>K48*Inflation!$F$19</f>
        <v>0</v>
      </c>
      <c r="V48" s="328">
        <f>L48*Inflation!$F$19</f>
        <v>0</v>
      </c>
      <c r="W48" s="328">
        <f>M48*Inflation!$F$19</f>
        <v>0</v>
      </c>
      <c r="X48" s="328">
        <f>N48*Inflation!$F$19*Inflation!$F$20</f>
        <v>0</v>
      </c>
      <c r="Y48" s="328">
        <f>O48*Inflation!$F$19*Inflation!$F$20</f>
        <v>0</v>
      </c>
      <c r="Z48" s="328">
        <f>P48*Inflation!$F$19*Inflation!$F$20</f>
        <v>0</v>
      </c>
      <c r="AA48" s="328">
        <f>Q48*Inflation!$F$19*Inflation!$F$20*Inflation!$F$21</f>
        <v>0</v>
      </c>
      <c r="AB48" s="328">
        <f>R48*Inflation!$F$19*Inflation!$F$20*Inflation!$F$21*Inflation!$F$22</f>
        <v>21.656583416583423</v>
      </c>
      <c r="AC48" s="328">
        <f>S48*Inflation!$F$19*Inflation!$F$20*Inflation!$F$21*Inflation!$F$22*Inflation!$F$23</f>
        <v>0</v>
      </c>
      <c r="AD48" s="325">
        <f t="shared" si="5"/>
        <v>21.656583416583423</v>
      </c>
    </row>
    <row r="49" spans="1:30" ht="14.5">
      <c r="A49" s="44" t="s">
        <v>150</v>
      </c>
      <c r="B49" s="45" t="s">
        <v>154</v>
      </c>
      <c r="C49" s="50">
        <v>0</v>
      </c>
      <c r="D49" s="65">
        <v>23</v>
      </c>
      <c r="E49" s="99" t="s">
        <v>470</v>
      </c>
      <c r="F49" s="99" t="s">
        <v>497</v>
      </c>
      <c r="G49" s="99" t="s">
        <v>148</v>
      </c>
      <c r="H49" s="99" t="s">
        <v>180</v>
      </c>
      <c r="I49" s="54">
        <v>47088</v>
      </c>
      <c r="J49" s="140">
        <v>0</v>
      </c>
      <c r="K49" s="264">
        <v>0</v>
      </c>
      <c r="L49" s="265">
        <v>0</v>
      </c>
      <c r="M49" s="265">
        <v>0</v>
      </c>
      <c r="N49" s="265">
        <v>0</v>
      </c>
      <c r="O49" s="265">
        <v>0</v>
      </c>
      <c r="P49" s="265">
        <v>0</v>
      </c>
      <c r="Q49" s="265">
        <v>0</v>
      </c>
      <c r="R49" s="265">
        <v>20</v>
      </c>
      <c r="S49" s="266">
        <v>0</v>
      </c>
      <c r="T49" s="267">
        <f t="shared" si="4"/>
        <v>20</v>
      </c>
      <c r="U49" s="327">
        <f>K49*Inflation!$F$19</f>
        <v>0</v>
      </c>
      <c r="V49" s="328">
        <f>L49*Inflation!$F$19</f>
        <v>0</v>
      </c>
      <c r="W49" s="328">
        <f>M49*Inflation!$F$19</f>
        <v>0</v>
      </c>
      <c r="X49" s="328">
        <f>N49*Inflation!$F$19*Inflation!$F$20</f>
        <v>0</v>
      </c>
      <c r="Y49" s="328">
        <f>O49*Inflation!$F$19*Inflation!$F$20</f>
        <v>0</v>
      </c>
      <c r="Z49" s="328">
        <f>P49*Inflation!$F$19*Inflation!$F$20</f>
        <v>0</v>
      </c>
      <c r="AA49" s="328">
        <f>Q49*Inflation!$F$19*Inflation!$F$20*Inflation!$F$21</f>
        <v>0</v>
      </c>
      <c r="AB49" s="328">
        <f>R49*Inflation!$F$19*Inflation!$F$20*Inflation!$F$21*Inflation!$F$22</f>
        <v>21.656583416583423</v>
      </c>
      <c r="AC49" s="328">
        <f>S49*Inflation!$F$19*Inflation!$F$20*Inflation!$F$21*Inflation!$F$22*Inflation!$F$23</f>
        <v>0</v>
      </c>
      <c r="AD49" s="325">
        <f t="shared" si="5"/>
        <v>21.656583416583423</v>
      </c>
    </row>
    <row r="50" spans="1:30" ht="14.5">
      <c r="A50" s="44" t="s">
        <v>150</v>
      </c>
      <c r="B50" s="45" t="s">
        <v>150</v>
      </c>
      <c r="C50" s="50">
        <v>900</v>
      </c>
      <c r="D50" s="65">
        <v>23</v>
      </c>
      <c r="E50" s="99" t="s">
        <v>470</v>
      </c>
      <c r="F50" s="99" t="s">
        <v>498</v>
      </c>
      <c r="G50" s="99" t="s">
        <v>148</v>
      </c>
      <c r="H50" s="99" t="s">
        <v>180</v>
      </c>
      <c r="I50" s="54">
        <v>47088</v>
      </c>
      <c r="J50" s="140">
        <v>0</v>
      </c>
      <c r="K50" s="264">
        <v>0</v>
      </c>
      <c r="L50" s="265">
        <v>0</v>
      </c>
      <c r="M50" s="265">
        <v>0</v>
      </c>
      <c r="N50" s="265">
        <v>0</v>
      </c>
      <c r="O50" s="265">
        <v>0</v>
      </c>
      <c r="P50" s="265">
        <v>0</v>
      </c>
      <c r="Q50" s="265">
        <v>0</v>
      </c>
      <c r="R50" s="265">
        <v>20</v>
      </c>
      <c r="S50" s="266">
        <v>0</v>
      </c>
      <c r="T50" s="267">
        <f t="shared" si="4"/>
        <v>20</v>
      </c>
      <c r="U50" s="327">
        <f>K50*Inflation!$F$19</f>
        <v>0</v>
      </c>
      <c r="V50" s="328">
        <f>L50*Inflation!$F$19</f>
        <v>0</v>
      </c>
      <c r="W50" s="328">
        <f>M50*Inflation!$F$19</f>
        <v>0</v>
      </c>
      <c r="X50" s="328">
        <f>N50*Inflation!$F$19*Inflation!$F$20</f>
        <v>0</v>
      </c>
      <c r="Y50" s="328">
        <f>O50*Inflation!$F$19*Inflation!$F$20</f>
        <v>0</v>
      </c>
      <c r="Z50" s="328">
        <f>P50*Inflation!$F$19*Inflation!$F$20</f>
        <v>0</v>
      </c>
      <c r="AA50" s="328">
        <f>Q50*Inflation!$F$19*Inflation!$F$20*Inflation!$F$21</f>
        <v>0</v>
      </c>
      <c r="AB50" s="328">
        <f>R50*Inflation!$F$19*Inflation!$F$20*Inflation!$F$21*Inflation!$F$22</f>
        <v>21.656583416583423</v>
      </c>
      <c r="AC50" s="328">
        <f>S50*Inflation!$F$19*Inflation!$F$20*Inflation!$F$21*Inflation!$F$22*Inflation!$F$23</f>
        <v>0</v>
      </c>
      <c r="AD50" s="325">
        <f t="shared" si="5"/>
        <v>21.656583416583423</v>
      </c>
    </row>
    <row r="51" spans="1:30" ht="14.5">
      <c r="A51" s="44" t="s">
        <v>150</v>
      </c>
      <c r="B51" s="45" t="s">
        <v>154</v>
      </c>
      <c r="C51" s="50">
        <v>0</v>
      </c>
      <c r="D51" s="65">
        <v>23</v>
      </c>
      <c r="E51" s="99" t="s">
        <v>470</v>
      </c>
      <c r="F51" s="99" t="s">
        <v>499</v>
      </c>
      <c r="G51" s="99" t="s">
        <v>148</v>
      </c>
      <c r="H51" s="99" t="s">
        <v>180</v>
      </c>
      <c r="I51" s="54">
        <v>47088</v>
      </c>
      <c r="J51" s="140">
        <v>0</v>
      </c>
      <c r="K51" s="264">
        <v>0</v>
      </c>
      <c r="L51" s="265">
        <v>0</v>
      </c>
      <c r="M51" s="265">
        <v>0</v>
      </c>
      <c r="N51" s="265">
        <v>0</v>
      </c>
      <c r="O51" s="265">
        <v>0</v>
      </c>
      <c r="P51" s="265">
        <v>0</v>
      </c>
      <c r="Q51" s="265">
        <v>0</v>
      </c>
      <c r="R51" s="265">
        <v>20</v>
      </c>
      <c r="S51" s="266">
        <v>0</v>
      </c>
      <c r="T51" s="267">
        <f t="shared" si="4"/>
        <v>20</v>
      </c>
      <c r="U51" s="327">
        <f>K51*Inflation!$F$19</f>
        <v>0</v>
      </c>
      <c r="V51" s="328">
        <f>L51*Inflation!$F$19</f>
        <v>0</v>
      </c>
      <c r="W51" s="328">
        <f>M51*Inflation!$F$19</f>
        <v>0</v>
      </c>
      <c r="X51" s="328">
        <f>N51*Inflation!$F$19*Inflation!$F$20</f>
        <v>0</v>
      </c>
      <c r="Y51" s="328">
        <f>O51*Inflation!$F$19*Inflation!$F$20</f>
        <v>0</v>
      </c>
      <c r="Z51" s="328">
        <f>P51*Inflation!$F$19*Inflation!$F$20</f>
        <v>0</v>
      </c>
      <c r="AA51" s="328">
        <f>Q51*Inflation!$F$19*Inflation!$F$20*Inflation!$F$21</f>
        <v>0</v>
      </c>
      <c r="AB51" s="328">
        <f>R51*Inflation!$F$19*Inflation!$F$20*Inflation!$F$21*Inflation!$F$22</f>
        <v>21.656583416583423</v>
      </c>
      <c r="AC51" s="328">
        <f>S51*Inflation!$F$19*Inflation!$F$20*Inflation!$F$21*Inflation!$F$22*Inflation!$F$23</f>
        <v>0</v>
      </c>
      <c r="AD51" s="325">
        <f t="shared" si="5"/>
        <v>21.656583416583423</v>
      </c>
    </row>
    <row r="52" spans="1:30" ht="14.5">
      <c r="A52" s="44" t="s">
        <v>150</v>
      </c>
      <c r="B52" s="45" t="s">
        <v>154</v>
      </c>
      <c r="C52" s="50">
        <v>0</v>
      </c>
      <c r="D52" s="65">
        <v>23</v>
      </c>
      <c r="E52" s="99" t="s">
        <v>470</v>
      </c>
      <c r="F52" s="99" t="s">
        <v>500</v>
      </c>
      <c r="G52" s="99" t="s">
        <v>148</v>
      </c>
      <c r="H52" s="99" t="s">
        <v>180</v>
      </c>
      <c r="I52" s="54">
        <v>47088</v>
      </c>
      <c r="J52" s="140">
        <v>0</v>
      </c>
      <c r="K52" s="264">
        <v>0</v>
      </c>
      <c r="L52" s="265">
        <v>0</v>
      </c>
      <c r="M52" s="265">
        <v>0</v>
      </c>
      <c r="N52" s="265">
        <v>0</v>
      </c>
      <c r="O52" s="265">
        <v>0</v>
      </c>
      <c r="P52" s="265">
        <v>0</v>
      </c>
      <c r="Q52" s="265">
        <v>0</v>
      </c>
      <c r="R52" s="265">
        <v>0</v>
      </c>
      <c r="S52" s="266">
        <v>0</v>
      </c>
      <c r="T52" s="267">
        <f t="shared" si="4"/>
        <v>0</v>
      </c>
      <c r="U52" s="327">
        <f>K52*Inflation!$F$19</f>
        <v>0</v>
      </c>
      <c r="V52" s="328">
        <f>L52*Inflation!$F$19</f>
        <v>0</v>
      </c>
      <c r="W52" s="328">
        <f>M52*Inflation!$F$19</f>
        <v>0</v>
      </c>
      <c r="X52" s="328">
        <f>N52*Inflation!$F$19*Inflation!$F$20</f>
        <v>0</v>
      </c>
      <c r="Y52" s="328">
        <f>O52*Inflation!$F$19*Inflation!$F$20</f>
        <v>0</v>
      </c>
      <c r="Z52" s="328">
        <f>P52*Inflation!$F$19*Inflation!$F$20</f>
        <v>0</v>
      </c>
      <c r="AA52" s="328">
        <f>Q52*Inflation!$F$19*Inflation!$F$20*Inflation!$F$21</f>
        <v>0</v>
      </c>
      <c r="AB52" s="328">
        <f>R52*Inflation!$F$19*Inflation!$F$20*Inflation!$F$21*Inflation!$F$22</f>
        <v>0</v>
      </c>
      <c r="AC52" s="328">
        <f>S52*Inflation!$F$19*Inflation!$F$20*Inflation!$F$21*Inflation!$F$22*Inflation!$F$23</f>
        <v>0</v>
      </c>
      <c r="AD52" s="325">
        <f t="shared" si="5"/>
        <v>0</v>
      </c>
    </row>
    <row r="53" spans="1:30" ht="14.5">
      <c r="A53" s="44" t="s">
        <v>150</v>
      </c>
      <c r="B53" s="45" t="s">
        <v>154</v>
      </c>
      <c r="C53" s="50">
        <v>0</v>
      </c>
      <c r="D53" s="65">
        <v>23</v>
      </c>
      <c r="E53" s="99" t="s">
        <v>470</v>
      </c>
      <c r="F53" s="99" t="s">
        <v>499</v>
      </c>
      <c r="G53" s="99" t="s">
        <v>148</v>
      </c>
      <c r="H53" s="99" t="s">
        <v>180</v>
      </c>
      <c r="I53" s="54">
        <v>47453</v>
      </c>
      <c r="J53" s="140">
        <v>0</v>
      </c>
      <c r="K53" s="264">
        <v>0</v>
      </c>
      <c r="L53" s="265">
        <v>0</v>
      </c>
      <c r="M53" s="265">
        <v>0</v>
      </c>
      <c r="N53" s="265">
        <v>0</v>
      </c>
      <c r="O53" s="265">
        <v>0</v>
      </c>
      <c r="P53" s="265">
        <v>0</v>
      </c>
      <c r="Q53" s="265">
        <v>0</v>
      </c>
      <c r="R53" s="265">
        <v>0</v>
      </c>
      <c r="S53" s="266">
        <v>20</v>
      </c>
      <c r="T53" s="267">
        <f t="shared" si="4"/>
        <v>20</v>
      </c>
      <c r="U53" s="327">
        <f>K53*Inflation!$F$19</f>
        <v>0</v>
      </c>
      <c r="V53" s="328">
        <f>L53*Inflation!$F$19</f>
        <v>0</v>
      </c>
      <c r="W53" s="328">
        <f>M53*Inflation!$F$19</f>
        <v>0</v>
      </c>
      <c r="X53" s="328">
        <f>N53*Inflation!$F$19*Inflation!$F$20</f>
        <v>0</v>
      </c>
      <c r="Y53" s="328">
        <f>O53*Inflation!$F$19*Inflation!$F$20</f>
        <v>0</v>
      </c>
      <c r="Z53" s="328">
        <f>P53*Inflation!$F$19*Inflation!$F$20</f>
        <v>0</v>
      </c>
      <c r="AA53" s="328">
        <f>Q53*Inflation!$F$19*Inflation!$F$20*Inflation!$F$21</f>
        <v>0</v>
      </c>
      <c r="AB53" s="328">
        <f>R53*Inflation!$F$19*Inflation!$F$20*Inflation!$F$21*Inflation!$F$22</f>
        <v>0</v>
      </c>
      <c r="AC53" s="328">
        <f>S53*Inflation!$F$19*Inflation!$F$20*Inflation!$F$21*Inflation!$F$22*Inflation!$F$23</f>
        <v>22.046433566433574</v>
      </c>
      <c r="AD53" s="325">
        <f t="shared" si="5"/>
        <v>22.046433566433574</v>
      </c>
    </row>
    <row r="54" spans="1:30" ht="14.5">
      <c r="A54" s="44" t="s">
        <v>150</v>
      </c>
      <c r="B54" s="45" t="s">
        <v>154</v>
      </c>
      <c r="C54" s="50">
        <v>0</v>
      </c>
      <c r="D54" s="65">
        <v>23</v>
      </c>
      <c r="E54" s="99" t="s">
        <v>470</v>
      </c>
      <c r="F54" s="99" t="s">
        <v>501</v>
      </c>
      <c r="G54" s="99" t="s">
        <v>148</v>
      </c>
      <c r="H54" s="401" t="s">
        <v>180</v>
      </c>
      <c r="I54" s="54">
        <v>47453</v>
      </c>
      <c r="J54" s="140">
        <v>0</v>
      </c>
      <c r="K54" s="264">
        <v>0</v>
      </c>
      <c r="L54" s="265">
        <v>0</v>
      </c>
      <c r="M54" s="265">
        <v>0</v>
      </c>
      <c r="N54" s="265">
        <v>0</v>
      </c>
      <c r="O54" s="265">
        <v>0</v>
      </c>
      <c r="P54" s="265">
        <v>0</v>
      </c>
      <c r="Q54" s="265">
        <v>0</v>
      </c>
      <c r="R54" s="265">
        <v>0</v>
      </c>
      <c r="S54" s="266">
        <v>20</v>
      </c>
      <c r="T54" s="267">
        <f t="shared" si="4"/>
        <v>20</v>
      </c>
      <c r="U54" s="327">
        <f>K54*Inflation!$F$19</f>
        <v>0</v>
      </c>
      <c r="V54" s="328">
        <f>L54*Inflation!$F$19</f>
        <v>0</v>
      </c>
      <c r="W54" s="328">
        <f>M54*Inflation!$F$19</f>
        <v>0</v>
      </c>
      <c r="X54" s="328">
        <f>N54*Inflation!$F$19*Inflation!$F$20</f>
        <v>0</v>
      </c>
      <c r="Y54" s="328">
        <f>O54*Inflation!$F$19*Inflation!$F$20</f>
        <v>0</v>
      </c>
      <c r="Z54" s="328">
        <f>P54*Inflation!$F$19*Inflation!$F$20</f>
        <v>0</v>
      </c>
      <c r="AA54" s="328">
        <f>Q54*Inflation!$F$19*Inflation!$F$20*Inflation!$F$21</f>
        <v>0</v>
      </c>
      <c r="AB54" s="328">
        <f>R54*Inflation!$F$19*Inflation!$F$20*Inflation!$F$21*Inflation!$F$22</f>
        <v>0</v>
      </c>
      <c r="AC54" s="328">
        <f>S54*Inflation!$F$19*Inflation!$F$20*Inflation!$F$21*Inflation!$F$22*Inflation!$F$23</f>
        <v>22.046433566433574</v>
      </c>
      <c r="AD54" s="325">
        <f t="shared" si="5"/>
        <v>22.046433566433574</v>
      </c>
    </row>
    <row r="55" spans="1:30" ht="14.5">
      <c r="A55" s="44" t="s">
        <v>150</v>
      </c>
      <c r="B55" s="45" t="s">
        <v>150</v>
      </c>
      <c r="C55" s="50">
        <v>1180</v>
      </c>
      <c r="D55" s="65">
        <v>23</v>
      </c>
      <c r="E55" s="99" t="s">
        <v>470</v>
      </c>
      <c r="F55" s="99" t="s">
        <v>502</v>
      </c>
      <c r="G55" s="99" t="s">
        <v>148</v>
      </c>
      <c r="H55" s="99" t="s">
        <v>180</v>
      </c>
      <c r="I55" s="54">
        <v>47453</v>
      </c>
      <c r="J55" s="140">
        <v>0</v>
      </c>
      <c r="K55" s="264">
        <v>0</v>
      </c>
      <c r="L55" s="265">
        <v>0</v>
      </c>
      <c r="M55" s="265">
        <v>0</v>
      </c>
      <c r="N55" s="265">
        <v>0</v>
      </c>
      <c r="O55" s="265">
        <v>0</v>
      </c>
      <c r="P55" s="265">
        <v>0</v>
      </c>
      <c r="Q55" s="265">
        <v>0</v>
      </c>
      <c r="R55" s="265">
        <v>0</v>
      </c>
      <c r="S55" s="266">
        <v>20</v>
      </c>
      <c r="T55" s="267">
        <f t="shared" si="4"/>
        <v>20</v>
      </c>
      <c r="U55" s="327">
        <f>K55*Inflation!$F$19</f>
        <v>0</v>
      </c>
      <c r="V55" s="328">
        <f>L55*Inflation!$F$19</f>
        <v>0</v>
      </c>
      <c r="W55" s="328">
        <f>M55*Inflation!$F$19</f>
        <v>0</v>
      </c>
      <c r="X55" s="328">
        <f>N55*Inflation!$F$19*Inflation!$F$20</f>
        <v>0</v>
      </c>
      <c r="Y55" s="328">
        <f>O55*Inflation!$F$19*Inflation!$F$20</f>
        <v>0</v>
      </c>
      <c r="Z55" s="328">
        <f>P55*Inflation!$F$19*Inflation!$F$20</f>
        <v>0</v>
      </c>
      <c r="AA55" s="328">
        <f>Q55*Inflation!$F$19*Inflation!$F$20*Inflation!$F$21</f>
        <v>0</v>
      </c>
      <c r="AB55" s="328">
        <f>R55*Inflation!$F$19*Inflation!$F$20*Inflation!$F$21*Inflation!$F$22</f>
        <v>0</v>
      </c>
      <c r="AC55" s="328">
        <f>S55*Inflation!$F$19*Inflation!$F$20*Inflation!$F$21*Inflation!$F$22*Inflation!$F$23</f>
        <v>22.046433566433574</v>
      </c>
      <c r="AD55" s="325">
        <f t="shared" si="5"/>
        <v>22.046433566433574</v>
      </c>
    </row>
    <row r="56" spans="1:30" ht="14.5">
      <c r="A56" s="44" t="s">
        <v>150</v>
      </c>
      <c r="B56" s="45" t="s">
        <v>154</v>
      </c>
      <c r="C56" s="50">
        <v>0</v>
      </c>
      <c r="D56" s="65">
        <v>23</v>
      </c>
      <c r="E56" s="99" t="s">
        <v>470</v>
      </c>
      <c r="F56" s="99" t="s">
        <v>503</v>
      </c>
      <c r="G56" s="99" t="s">
        <v>148</v>
      </c>
      <c r="H56" s="99" t="s">
        <v>180</v>
      </c>
      <c r="I56" s="54">
        <v>47453</v>
      </c>
      <c r="J56" s="140">
        <v>0</v>
      </c>
      <c r="K56" s="264">
        <v>0</v>
      </c>
      <c r="L56" s="265">
        <v>0</v>
      </c>
      <c r="M56" s="265">
        <v>0</v>
      </c>
      <c r="N56" s="265">
        <v>0</v>
      </c>
      <c r="O56" s="265">
        <v>0</v>
      </c>
      <c r="P56" s="265">
        <v>0</v>
      </c>
      <c r="Q56" s="265">
        <v>0</v>
      </c>
      <c r="R56" s="265">
        <v>0</v>
      </c>
      <c r="S56" s="266">
        <v>20</v>
      </c>
      <c r="T56" s="267">
        <f t="shared" si="4"/>
        <v>20</v>
      </c>
      <c r="U56" s="327">
        <f>K56*Inflation!$F$19</f>
        <v>0</v>
      </c>
      <c r="V56" s="328">
        <f>L56*Inflation!$F$19</f>
        <v>0</v>
      </c>
      <c r="W56" s="328">
        <f>M56*Inflation!$F$19</f>
        <v>0</v>
      </c>
      <c r="X56" s="328">
        <f>N56*Inflation!$F$19*Inflation!$F$20</f>
        <v>0</v>
      </c>
      <c r="Y56" s="328">
        <f>O56*Inflation!$F$19*Inflation!$F$20</f>
        <v>0</v>
      </c>
      <c r="Z56" s="328">
        <f>P56*Inflation!$F$19*Inflation!$F$20</f>
        <v>0</v>
      </c>
      <c r="AA56" s="328">
        <f>Q56*Inflation!$F$19*Inflation!$F$20*Inflation!$F$21</f>
        <v>0</v>
      </c>
      <c r="AB56" s="328">
        <f>R56*Inflation!$F$19*Inflation!$F$20*Inflation!$F$21*Inflation!$F$22</f>
        <v>0</v>
      </c>
      <c r="AC56" s="328">
        <f>S56*Inflation!$F$19*Inflation!$F$20*Inflation!$F$21*Inflation!$F$22*Inflation!$F$23</f>
        <v>22.046433566433574</v>
      </c>
      <c r="AD56" s="325">
        <f t="shared" si="5"/>
        <v>22.046433566433574</v>
      </c>
    </row>
    <row r="57" spans="1:30" ht="14.5">
      <c r="A57" s="44" t="s">
        <v>150</v>
      </c>
      <c r="B57" s="45" t="s">
        <v>150</v>
      </c>
      <c r="C57" s="50">
        <v>900</v>
      </c>
      <c r="D57" s="65">
        <v>23</v>
      </c>
      <c r="E57" s="99" t="s">
        <v>470</v>
      </c>
      <c r="F57" s="99" t="s">
        <v>504</v>
      </c>
      <c r="G57" s="99" t="s">
        <v>148</v>
      </c>
      <c r="H57" s="99" t="s">
        <v>180</v>
      </c>
      <c r="I57" s="54">
        <v>47453</v>
      </c>
      <c r="J57" s="140">
        <v>0</v>
      </c>
      <c r="K57" s="264">
        <v>0</v>
      </c>
      <c r="L57" s="265">
        <v>0</v>
      </c>
      <c r="M57" s="265">
        <v>0</v>
      </c>
      <c r="N57" s="265">
        <v>0</v>
      </c>
      <c r="O57" s="265">
        <v>0</v>
      </c>
      <c r="P57" s="265">
        <v>0</v>
      </c>
      <c r="Q57" s="265">
        <v>0</v>
      </c>
      <c r="R57" s="265">
        <v>0</v>
      </c>
      <c r="S57" s="266">
        <v>20</v>
      </c>
      <c r="T57" s="267">
        <f t="shared" si="4"/>
        <v>20</v>
      </c>
      <c r="U57" s="327">
        <f>K57*Inflation!$F$19</f>
        <v>0</v>
      </c>
      <c r="V57" s="328">
        <f>L57*Inflation!$F$19</f>
        <v>0</v>
      </c>
      <c r="W57" s="328">
        <f>M57*Inflation!$F$19</f>
        <v>0</v>
      </c>
      <c r="X57" s="328">
        <f>N57*Inflation!$F$19*Inflation!$F$20</f>
        <v>0</v>
      </c>
      <c r="Y57" s="328">
        <f>O57*Inflation!$F$19*Inflation!$F$20</f>
        <v>0</v>
      </c>
      <c r="Z57" s="328">
        <f>P57*Inflation!$F$19*Inflation!$F$20</f>
        <v>0</v>
      </c>
      <c r="AA57" s="328">
        <f>Q57*Inflation!$F$19*Inflation!$F$20*Inflation!$F$21</f>
        <v>0</v>
      </c>
      <c r="AB57" s="328">
        <f>R57*Inflation!$F$19*Inflation!$F$20*Inflation!$F$21*Inflation!$F$22</f>
        <v>0</v>
      </c>
      <c r="AC57" s="328">
        <f>S57*Inflation!$F$19*Inflation!$F$20*Inflation!$F$21*Inflation!$F$22*Inflation!$F$23</f>
        <v>22.046433566433574</v>
      </c>
      <c r="AD57" s="325">
        <f t="shared" si="5"/>
        <v>22.046433566433574</v>
      </c>
    </row>
    <row r="58" spans="1:30" ht="14.5">
      <c r="A58" s="44" t="s">
        <v>150</v>
      </c>
      <c r="B58" s="45" t="s">
        <v>154</v>
      </c>
      <c r="C58" s="50">
        <v>0</v>
      </c>
      <c r="D58" s="65">
        <v>23</v>
      </c>
      <c r="E58" s="99" t="s">
        <v>470</v>
      </c>
      <c r="F58" s="99" t="s">
        <v>505</v>
      </c>
      <c r="G58" s="99" t="s">
        <v>148</v>
      </c>
      <c r="H58" s="99" t="s">
        <v>180</v>
      </c>
      <c r="I58" s="54">
        <v>47453</v>
      </c>
      <c r="J58" s="140">
        <v>0</v>
      </c>
      <c r="K58" s="264">
        <v>0</v>
      </c>
      <c r="L58" s="265">
        <v>0</v>
      </c>
      <c r="M58" s="265">
        <v>0</v>
      </c>
      <c r="N58" s="265">
        <v>0</v>
      </c>
      <c r="O58" s="265">
        <v>0</v>
      </c>
      <c r="P58" s="265">
        <v>0</v>
      </c>
      <c r="Q58" s="265">
        <v>0</v>
      </c>
      <c r="R58" s="265">
        <v>0</v>
      </c>
      <c r="S58" s="266">
        <v>20</v>
      </c>
      <c r="T58" s="267">
        <f t="shared" si="4"/>
        <v>20</v>
      </c>
      <c r="U58" s="327">
        <f>K58*Inflation!$F$19</f>
        <v>0</v>
      </c>
      <c r="V58" s="328">
        <f>L58*Inflation!$F$19</f>
        <v>0</v>
      </c>
      <c r="W58" s="328">
        <f>M58*Inflation!$F$19</f>
        <v>0</v>
      </c>
      <c r="X58" s="328">
        <f>N58*Inflation!$F$19*Inflation!$F$20</f>
        <v>0</v>
      </c>
      <c r="Y58" s="328">
        <f>O58*Inflation!$F$19*Inflation!$F$20</f>
        <v>0</v>
      </c>
      <c r="Z58" s="328">
        <f>P58*Inflation!$F$19*Inflation!$F$20</f>
        <v>0</v>
      </c>
      <c r="AA58" s="328">
        <f>Q58*Inflation!$F$19*Inflation!$F$20*Inflation!$F$21</f>
        <v>0</v>
      </c>
      <c r="AB58" s="328">
        <f>R58*Inflation!$F$19*Inflation!$F$20*Inflation!$F$21*Inflation!$F$22</f>
        <v>0</v>
      </c>
      <c r="AC58" s="328">
        <f>S58*Inflation!$F$19*Inflation!$F$20*Inflation!$F$21*Inflation!$F$22*Inflation!$F$23</f>
        <v>22.046433566433574</v>
      </c>
      <c r="AD58" s="325">
        <f t="shared" si="5"/>
        <v>22.046433566433574</v>
      </c>
    </row>
    <row r="59" spans="1:30" ht="14.5">
      <c r="A59" s="44"/>
      <c r="B59" s="45"/>
      <c r="C59" s="50"/>
      <c r="D59" s="65"/>
      <c r="E59" s="99"/>
      <c r="F59" s="99"/>
      <c r="G59" s="99"/>
      <c r="H59" s="99"/>
      <c r="I59" s="54"/>
      <c r="J59" s="140"/>
      <c r="K59" s="264"/>
      <c r="L59" s="265"/>
      <c r="M59" s="265"/>
      <c r="N59" s="265"/>
      <c r="O59" s="265"/>
      <c r="P59" s="265"/>
      <c r="Q59" s="265"/>
      <c r="R59" s="265"/>
      <c r="S59" s="266"/>
      <c r="T59" s="267">
        <f t="shared" si="4"/>
        <v>0</v>
      </c>
      <c r="U59" s="327">
        <f>K59*Inflation!$F$19</f>
        <v>0</v>
      </c>
      <c r="V59" s="328">
        <f>L59*Inflation!$F$19</f>
        <v>0</v>
      </c>
      <c r="W59" s="328">
        <f>M59*Inflation!$F$19</f>
        <v>0</v>
      </c>
      <c r="X59" s="328">
        <f>N59*Inflation!$F$19*Inflation!$F$20</f>
        <v>0</v>
      </c>
      <c r="Y59" s="328">
        <f>O59*Inflation!$F$19*Inflation!$F$20</f>
        <v>0</v>
      </c>
      <c r="Z59" s="328">
        <f>P59*Inflation!$F$19*Inflation!$F$20</f>
        <v>0</v>
      </c>
      <c r="AA59" s="328">
        <f>Q59*Inflation!$F$19*Inflation!$F$20*Inflation!$F$21</f>
        <v>0</v>
      </c>
      <c r="AB59" s="328">
        <f>R59*Inflation!$F$19*Inflation!$F$20*Inflation!$F$21*Inflation!$F$22</f>
        <v>0</v>
      </c>
      <c r="AC59" s="328">
        <f>S59*Inflation!$F$19*Inflation!$F$20*Inflation!$F$21*Inflation!$F$22*Inflation!$F$23</f>
        <v>0</v>
      </c>
      <c r="AD59" s="325">
        <f t="shared" si="5"/>
        <v>0</v>
      </c>
    </row>
    <row r="60" spans="1:30" ht="14.5">
      <c r="A60" s="44"/>
      <c r="B60" s="57">
        <v>0</v>
      </c>
      <c r="C60" s="73">
        <v>13</v>
      </c>
      <c r="D60" s="100">
        <v>23</v>
      </c>
      <c r="E60" s="101"/>
      <c r="F60" s="101" t="s">
        <v>506</v>
      </c>
      <c r="G60" s="101"/>
      <c r="H60" s="101"/>
      <c r="I60" s="101"/>
      <c r="J60" s="220">
        <v>2231</v>
      </c>
      <c r="K60" s="221">
        <f t="shared" ref="K60:T60" si="6">SUM(K18:K59)</f>
        <v>60</v>
      </c>
      <c r="L60" s="102">
        <f t="shared" si="6"/>
        <v>60</v>
      </c>
      <c r="M60" s="102">
        <f t="shared" si="6"/>
        <v>120</v>
      </c>
      <c r="N60" s="102">
        <f t="shared" si="6"/>
        <v>70</v>
      </c>
      <c r="O60" s="102">
        <f t="shared" si="6"/>
        <v>70</v>
      </c>
      <c r="P60" s="102">
        <f t="shared" si="6"/>
        <v>140</v>
      </c>
      <c r="Q60" s="102">
        <f t="shared" si="6"/>
        <v>140</v>
      </c>
      <c r="R60" s="102">
        <f t="shared" si="6"/>
        <v>120</v>
      </c>
      <c r="S60" s="218">
        <f t="shared" si="6"/>
        <v>140</v>
      </c>
      <c r="T60" s="222">
        <f t="shared" si="6"/>
        <v>660</v>
      </c>
      <c r="U60" s="229">
        <f t="shared" ref="U60:AD60" si="7">SUM(U18:U59)</f>
        <v>61.282717282717286</v>
      </c>
      <c r="V60" s="230">
        <f t="shared" si="7"/>
        <v>61.282717282717286</v>
      </c>
      <c r="W60" s="230">
        <f t="shared" si="7"/>
        <v>122.56543456543457</v>
      </c>
      <c r="X60" s="230">
        <f t="shared" si="7"/>
        <v>72.998041958041981</v>
      </c>
      <c r="Y60" s="230">
        <f t="shared" si="7"/>
        <v>72.998041958041981</v>
      </c>
      <c r="Z60" s="230">
        <f t="shared" si="7"/>
        <v>145.99608391608396</v>
      </c>
      <c r="AA60" s="230">
        <f t="shared" si="7"/>
        <v>148.76979020979024</v>
      </c>
      <c r="AB60" s="230">
        <f t="shared" si="7"/>
        <v>129.93950049950055</v>
      </c>
      <c r="AC60" s="230">
        <f t="shared" si="7"/>
        <v>154.325034965035</v>
      </c>
      <c r="AD60" s="232">
        <f t="shared" si="7"/>
        <v>701.59584415584447</v>
      </c>
    </row>
    <row r="61" spans="1:30" ht="14.5">
      <c r="A61" s="44" t="s">
        <v>150</v>
      </c>
      <c r="B61" s="45" t="s">
        <v>150</v>
      </c>
      <c r="C61" s="50">
        <v>4311.5430321824197</v>
      </c>
      <c r="D61" s="65">
        <v>24</v>
      </c>
      <c r="E61" s="99" t="s">
        <v>507</v>
      </c>
      <c r="F61" s="99" t="s">
        <v>508</v>
      </c>
      <c r="G61" s="99" t="s">
        <v>147</v>
      </c>
      <c r="H61" s="99" t="s">
        <v>27</v>
      </c>
      <c r="I61" s="54">
        <v>47453</v>
      </c>
      <c r="J61" s="140">
        <v>0</v>
      </c>
      <c r="K61" s="264"/>
      <c r="L61" s="265"/>
      <c r="M61" s="265"/>
      <c r="N61" s="265"/>
      <c r="O61" s="265"/>
      <c r="P61" s="265"/>
      <c r="Q61" s="265"/>
      <c r="R61" s="265"/>
      <c r="S61" s="266"/>
      <c r="T61" s="267">
        <f t="shared" ref="T61:T67" si="8">SUM(S61,R61,Q61,P61,M61)</f>
        <v>0</v>
      </c>
      <c r="U61" s="327">
        <f>K61*Inflation!$F$19</f>
        <v>0</v>
      </c>
      <c r="V61" s="328">
        <f>L61*Inflation!$F$19</f>
        <v>0</v>
      </c>
      <c r="W61" s="328">
        <f>M61*Inflation!$F$19</f>
        <v>0</v>
      </c>
      <c r="X61" s="328">
        <f>N61*Inflation!$F$19*Inflation!$F$20</f>
        <v>0</v>
      </c>
      <c r="Y61" s="328">
        <f>O61*Inflation!$F$19*Inflation!$F$20</f>
        <v>0</v>
      </c>
      <c r="Z61" s="328">
        <f>P61*Inflation!$F$19*Inflation!$F$20</f>
        <v>0</v>
      </c>
      <c r="AA61" s="328">
        <f>Q61*Inflation!$F$19*Inflation!$F$20*Inflation!$F$21</f>
        <v>0</v>
      </c>
      <c r="AB61" s="328">
        <f>R61*Inflation!$F$19*Inflation!$F$20*Inflation!$F$21*Inflation!$F$22</f>
        <v>0</v>
      </c>
      <c r="AC61" s="328">
        <f>S61*Inflation!$F$19*Inflation!$F$20*Inflation!$F$21*Inflation!$F$22*Inflation!$F$23</f>
        <v>0</v>
      </c>
      <c r="AD61" s="325">
        <f t="shared" ref="AD61:AD67" si="9">SUM(AC61,AB61,AA61,Z61,W61)</f>
        <v>0</v>
      </c>
    </row>
    <row r="62" spans="1:30" ht="14.5">
      <c r="A62" s="44" t="s">
        <v>150</v>
      </c>
      <c r="B62" s="45" t="s">
        <v>150</v>
      </c>
      <c r="C62" s="50">
        <v>5941.1820277827183</v>
      </c>
      <c r="D62" s="65">
        <v>24</v>
      </c>
      <c r="E62" s="99" t="s">
        <v>509</v>
      </c>
      <c r="F62" s="99" t="s">
        <v>510</v>
      </c>
      <c r="G62" s="99" t="s">
        <v>147</v>
      </c>
      <c r="H62" s="99" t="s">
        <v>27</v>
      </c>
      <c r="I62" s="54">
        <v>47453</v>
      </c>
      <c r="J62" s="140">
        <v>0</v>
      </c>
      <c r="K62" s="264"/>
      <c r="L62" s="265"/>
      <c r="M62" s="265"/>
      <c r="N62" s="265"/>
      <c r="O62" s="265"/>
      <c r="P62" s="265"/>
      <c r="Q62" s="265"/>
      <c r="R62" s="265"/>
      <c r="S62" s="266"/>
      <c r="T62" s="267">
        <f t="shared" si="8"/>
        <v>0</v>
      </c>
      <c r="U62" s="327">
        <f>K62*Inflation!$F$19</f>
        <v>0</v>
      </c>
      <c r="V62" s="328">
        <f>L62*Inflation!$F$19</f>
        <v>0</v>
      </c>
      <c r="W62" s="328">
        <f>M62*Inflation!$F$19</f>
        <v>0</v>
      </c>
      <c r="X62" s="328">
        <f>N62*Inflation!$F$19*Inflation!$F$20</f>
        <v>0</v>
      </c>
      <c r="Y62" s="328">
        <f>O62*Inflation!$F$19*Inflation!$F$20</f>
        <v>0</v>
      </c>
      <c r="Z62" s="328">
        <f>P62*Inflation!$F$19*Inflation!$F$20</f>
        <v>0</v>
      </c>
      <c r="AA62" s="328">
        <f>Q62*Inflation!$F$19*Inflation!$F$20*Inflation!$F$21</f>
        <v>0</v>
      </c>
      <c r="AB62" s="328">
        <f>R62*Inflation!$F$19*Inflation!$F$20*Inflation!$F$21*Inflation!$F$22</f>
        <v>0</v>
      </c>
      <c r="AC62" s="328">
        <f>S62*Inflation!$F$19*Inflation!$F$20*Inflation!$F$21*Inflation!$F$22*Inflation!$F$23</f>
        <v>0</v>
      </c>
      <c r="AD62" s="325">
        <f t="shared" si="9"/>
        <v>0</v>
      </c>
    </row>
    <row r="63" spans="1:30" ht="14.5">
      <c r="A63" s="44" t="s">
        <v>150</v>
      </c>
      <c r="B63" s="45" t="s">
        <v>150</v>
      </c>
      <c r="C63" s="50">
        <v>12695.098928092681</v>
      </c>
      <c r="D63" s="65">
        <v>24</v>
      </c>
      <c r="E63" s="99" t="s">
        <v>511</v>
      </c>
      <c r="F63" s="99" t="s">
        <v>512</v>
      </c>
      <c r="G63" s="99" t="s">
        <v>147</v>
      </c>
      <c r="H63" s="99" t="s">
        <v>27</v>
      </c>
      <c r="I63" s="54">
        <v>47453</v>
      </c>
      <c r="J63" s="140">
        <v>0</v>
      </c>
      <c r="K63" s="264"/>
      <c r="L63" s="265"/>
      <c r="M63" s="265"/>
      <c r="N63" s="265"/>
      <c r="O63" s="265"/>
      <c r="P63" s="265"/>
      <c r="Q63" s="265"/>
      <c r="R63" s="265"/>
      <c r="S63" s="266"/>
      <c r="T63" s="267">
        <f t="shared" si="8"/>
        <v>0</v>
      </c>
      <c r="U63" s="327">
        <f>K63*Inflation!$F$19</f>
        <v>0</v>
      </c>
      <c r="V63" s="328">
        <f>L63*Inflation!$F$19</f>
        <v>0</v>
      </c>
      <c r="W63" s="328">
        <f>M63*Inflation!$F$19</f>
        <v>0</v>
      </c>
      <c r="X63" s="328">
        <f>N63*Inflation!$F$19*Inflation!$F$20</f>
        <v>0</v>
      </c>
      <c r="Y63" s="328">
        <f>O63*Inflation!$F$19*Inflation!$F$20</f>
        <v>0</v>
      </c>
      <c r="Z63" s="328">
        <f>P63*Inflation!$F$19*Inflation!$F$20</f>
        <v>0</v>
      </c>
      <c r="AA63" s="328">
        <f>Q63*Inflation!$F$19*Inflation!$F$20*Inflation!$F$21</f>
        <v>0</v>
      </c>
      <c r="AB63" s="328">
        <f>R63*Inflation!$F$19*Inflation!$F$20*Inflation!$F$21*Inflation!$F$22</f>
        <v>0</v>
      </c>
      <c r="AC63" s="328">
        <f>S63*Inflation!$F$19*Inflation!$F$20*Inflation!$F$21*Inflation!$F$22*Inflation!$F$23</f>
        <v>0</v>
      </c>
      <c r="AD63" s="325">
        <f t="shared" si="9"/>
        <v>0</v>
      </c>
    </row>
    <row r="64" spans="1:30" ht="14.5">
      <c r="A64" s="44" t="s">
        <v>150</v>
      </c>
      <c r="B64" s="45" t="s">
        <v>154</v>
      </c>
      <c r="C64" s="50">
        <v>0</v>
      </c>
      <c r="D64" s="65">
        <v>24</v>
      </c>
      <c r="E64" s="99" t="s">
        <v>513</v>
      </c>
      <c r="F64" s="99" t="s">
        <v>514</v>
      </c>
      <c r="G64" s="99" t="s">
        <v>147</v>
      </c>
      <c r="H64" s="99" t="s">
        <v>27</v>
      </c>
      <c r="I64" s="54">
        <v>47453</v>
      </c>
      <c r="J64" s="140">
        <v>0</v>
      </c>
      <c r="K64" s="264"/>
      <c r="L64" s="265"/>
      <c r="M64" s="265"/>
      <c r="N64" s="265"/>
      <c r="O64" s="265"/>
      <c r="P64" s="265"/>
      <c r="Q64" s="265"/>
      <c r="R64" s="265"/>
      <c r="S64" s="266"/>
      <c r="T64" s="267">
        <f t="shared" si="8"/>
        <v>0</v>
      </c>
      <c r="U64" s="327">
        <f>K64*Inflation!$F$19</f>
        <v>0</v>
      </c>
      <c r="V64" s="328">
        <f>L64*Inflation!$F$19</f>
        <v>0</v>
      </c>
      <c r="W64" s="328">
        <f>M64*Inflation!$F$19</f>
        <v>0</v>
      </c>
      <c r="X64" s="328">
        <f>N64*Inflation!$F$19*Inflation!$F$20</f>
        <v>0</v>
      </c>
      <c r="Y64" s="328">
        <f>O64*Inflation!$F$19*Inflation!$F$20</f>
        <v>0</v>
      </c>
      <c r="Z64" s="328">
        <f>P64*Inflation!$F$19*Inflation!$F$20</f>
        <v>0</v>
      </c>
      <c r="AA64" s="328">
        <f>Q64*Inflation!$F$19*Inflation!$F$20*Inflation!$F$21</f>
        <v>0</v>
      </c>
      <c r="AB64" s="328">
        <f>R64*Inflation!$F$19*Inflation!$F$20*Inflation!$F$21*Inflation!$F$22</f>
        <v>0</v>
      </c>
      <c r="AC64" s="328">
        <f>S64*Inflation!$F$19*Inflation!$F$20*Inflation!$F$21*Inflation!$F$22*Inflation!$F$23</f>
        <v>0</v>
      </c>
      <c r="AD64" s="325">
        <f t="shared" si="9"/>
        <v>0</v>
      </c>
    </row>
    <row r="65" spans="1:30" ht="14.5">
      <c r="A65" s="44" t="s">
        <v>150</v>
      </c>
      <c r="B65" s="45" t="s">
        <v>150</v>
      </c>
      <c r="C65" s="50">
        <v>744.95092816951831</v>
      </c>
      <c r="D65" s="65">
        <v>24</v>
      </c>
      <c r="E65" s="99" t="s">
        <v>515</v>
      </c>
      <c r="F65" s="99" t="s">
        <v>516</v>
      </c>
      <c r="G65" s="99" t="s">
        <v>147</v>
      </c>
      <c r="H65" s="99" t="s">
        <v>27</v>
      </c>
      <c r="I65" s="54">
        <v>47453</v>
      </c>
      <c r="J65" s="140">
        <v>0</v>
      </c>
      <c r="K65" s="264"/>
      <c r="L65" s="265"/>
      <c r="M65" s="265"/>
      <c r="N65" s="265"/>
      <c r="O65" s="265"/>
      <c r="P65" s="265"/>
      <c r="Q65" s="265"/>
      <c r="R65" s="265"/>
      <c r="S65" s="266"/>
      <c r="T65" s="267">
        <f t="shared" si="8"/>
        <v>0</v>
      </c>
      <c r="U65" s="327">
        <f>K65*Inflation!$F$19</f>
        <v>0</v>
      </c>
      <c r="V65" s="328">
        <f>L65*Inflation!$F$19</f>
        <v>0</v>
      </c>
      <c r="W65" s="328">
        <f>M65*Inflation!$F$19</f>
        <v>0</v>
      </c>
      <c r="X65" s="328">
        <f>N65*Inflation!$F$19*Inflation!$F$20</f>
        <v>0</v>
      </c>
      <c r="Y65" s="328">
        <f>O65*Inflation!$F$19*Inflation!$F$20</f>
        <v>0</v>
      </c>
      <c r="Z65" s="328">
        <f>P65*Inflation!$F$19*Inflation!$F$20</f>
        <v>0</v>
      </c>
      <c r="AA65" s="328">
        <f>Q65*Inflation!$F$19*Inflation!$F$20*Inflation!$F$21</f>
        <v>0</v>
      </c>
      <c r="AB65" s="328">
        <f>R65*Inflation!$F$19*Inflation!$F$20*Inflation!$F$21*Inflation!$F$22</f>
        <v>0</v>
      </c>
      <c r="AC65" s="328">
        <f>S65*Inflation!$F$19*Inflation!$F$20*Inflation!$F$21*Inflation!$F$22*Inflation!$F$23</f>
        <v>0</v>
      </c>
      <c r="AD65" s="325">
        <f t="shared" si="9"/>
        <v>0</v>
      </c>
    </row>
    <row r="66" spans="1:30" ht="14.5">
      <c r="A66" s="44" t="s">
        <v>150</v>
      </c>
      <c r="B66" s="45" t="s">
        <v>150</v>
      </c>
      <c r="C66" s="50">
        <v>2850</v>
      </c>
      <c r="D66" s="65">
        <v>24</v>
      </c>
      <c r="E66" s="99"/>
      <c r="F66" s="99" t="s">
        <v>517</v>
      </c>
      <c r="G66" s="99" t="s">
        <v>147</v>
      </c>
      <c r="H66" s="99" t="s">
        <v>27</v>
      </c>
      <c r="I66" s="54">
        <v>46019</v>
      </c>
      <c r="J66" s="140">
        <v>0</v>
      </c>
      <c r="K66" s="264"/>
      <c r="L66" s="265"/>
      <c r="M66" s="265"/>
      <c r="N66" s="265"/>
      <c r="O66" s="265"/>
      <c r="P66" s="265"/>
      <c r="Q66" s="265"/>
      <c r="R66" s="265"/>
      <c r="S66" s="266"/>
      <c r="T66" s="267">
        <f t="shared" si="8"/>
        <v>0</v>
      </c>
      <c r="U66" s="327">
        <f>K66*Inflation!$F$19</f>
        <v>0</v>
      </c>
      <c r="V66" s="328">
        <f>L66*Inflation!$F$19</f>
        <v>0</v>
      </c>
      <c r="W66" s="328">
        <f>M66*Inflation!$F$19</f>
        <v>0</v>
      </c>
      <c r="X66" s="328">
        <f>N66*Inflation!$F$19*Inflation!$F$20</f>
        <v>0</v>
      </c>
      <c r="Y66" s="328">
        <f>O66*Inflation!$F$19*Inflation!$F$20</f>
        <v>0</v>
      </c>
      <c r="Z66" s="328">
        <f>P66*Inflation!$F$19*Inflation!$F$20</f>
        <v>0</v>
      </c>
      <c r="AA66" s="328">
        <f>Q66*Inflation!$F$19*Inflation!$F$20*Inflation!$F$21</f>
        <v>0</v>
      </c>
      <c r="AB66" s="328">
        <f>R66*Inflation!$F$19*Inflation!$F$20*Inflation!$F$21*Inflation!$F$22</f>
        <v>0</v>
      </c>
      <c r="AC66" s="328">
        <f>S66*Inflation!$F$19*Inflation!$F$20*Inflation!$F$21*Inflation!$F$22*Inflation!$F$23</f>
        <v>0</v>
      </c>
      <c r="AD66" s="325">
        <f t="shared" si="9"/>
        <v>0</v>
      </c>
    </row>
    <row r="67" spans="1:30" ht="14.5">
      <c r="A67" s="44"/>
      <c r="B67" s="45"/>
      <c r="C67" s="50"/>
      <c r="D67" s="65"/>
      <c r="E67" s="99"/>
      <c r="F67" s="99"/>
      <c r="G67" s="99"/>
      <c r="H67" s="99"/>
      <c r="I67" s="54"/>
      <c r="J67" s="140"/>
      <c r="K67" s="264"/>
      <c r="L67" s="265"/>
      <c r="M67" s="265"/>
      <c r="N67" s="265"/>
      <c r="O67" s="265"/>
      <c r="P67" s="265"/>
      <c r="Q67" s="265"/>
      <c r="R67" s="265"/>
      <c r="S67" s="266"/>
      <c r="T67" s="267">
        <f t="shared" si="8"/>
        <v>0</v>
      </c>
      <c r="U67" s="327">
        <f>K67*Inflation!$F$19</f>
        <v>0</v>
      </c>
      <c r="V67" s="328">
        <f>L67*Inflation!$F$19</f>
        <v>0</v>
      </c>
      <c r="W67" s="328">
        <f>M67*Inflation!$F$19</f>
        <v>0</v>
      </c>
      <c r="X67" s="328">
        <f>N67*Inflation!$F$19*Inflation!$F$20</f>
        <v>0</v>
      </c>
      <c r="Y67" s="328">
        <f>O67*Inflation!$F$19*Inflation!$F$20</f>
        <v>0</v>
      </c>
      <c r="Z67" s="328">
        <f>P67*Inflation!$F$19*Inflation!$F$20</f>
        <v>0</v>
      </c>
      <c r="AA67" s="328">
        <f>Q67*Inflation!$F$19*Inflation!$F$20*Inflation!$F$21</f>
        <v>0</v>
      </c>
      <c r="AB67" s="328">
        <f>R67*Inflation!$F$19*Inflation!$F$20*Inflation!$F$21*Inflation!$F$22</f>
        <v>0</v>
      </c>
      <c r="AC67" s="328">
        <f>S67*Inflation!$F$19*Inflation!$F$20*Inflation!$F$21*Inflation!$F$22*Inflation!$F$23</f>
        <v>0</v>
      </c>
      <c r="AD67" s="325">
        <f t="shared" si="9"/>
        <v>0</v>
      </c>
    </row>
    <row r="68" spans="1:30" ht="14.5">
      <c r="A68" s="44"/>
      <c r="B68" s="57">
        <v>0</v>
      </c>
      <c r="C68" s="73">
        <v>5</v>
      </c>
      <c r="D68" s="100">
        <v>24</v>
      </c>
      <c r="E68" s="101"/>
      <c r="F68" s="101" t="s">
        <v>518</v>
      </c>
      <c r="G68" s="101"/>
      <c r="H68" s="101"/>
      <c r="I68" s="101"/>
      <c r="J68" s="220">
        <v>0</v>
      </c>
      <c r="K68" s="221">
        <f>M68/2</f>
        <v>42.217835000000001</v>
      </c>
      <c r="L68" s="102">
        <f>M68/2</f>
        <v>42.217835000000001</v>
      </c>
      <c r="M68" s="102">
        <v>84.435670000000002</v>
      </c>
      <c r="N68" s="102">
        <f>P68/2</f>
        <v>42.217835000000001</v>
      </c>
      <c r="O68" s="102">
        <f>P68/2</f>
        <v>42.217835000000001</v>
      </c>
      <c r="P68" s="102">
        <v>84.435670000000002</v>
      </c>
      <c r="Q68" s="102">
        <v>84.435670000000002</v>
      </c>
      <c r="R68" s="102">
        <v>84.435670000000002</v>
      </c>
      <c r="S68" s="218">
        <v>84.435670000000002</v>
      </c>
      <c r="T68" s="222">
        <f>SUM(S68,R68,Q68,P68,M68)</f>
        <v>422.17835000000002</v>
      </c>
      <c r="U68" s="229">
        <f>K68*Inflation!$F$19</f>
        <v>43.120394109890107</v>
      </c>
      <c r="V68" s="230">
        <f>L68*Inflation!$F$19</f>
        <v>43.120394109890107</v>
      </c>
      <c r="W68" s="230">
        <f>M68*Inflation!$F$19</f>
        <v>86.240788219780214</v>
      </c>
      <c r="X68" s="230">
        <f>N68*Inflation!$F$19*Inflation!$F$20</f>
        <v>44.025989867252754</v>
      </c>
      <c r="Y68" s="230">
        <f>O68*Inflation!$F$19*Inflation!$F$20</f>
        <v>44.025989867252754</v>
      </c>
      <c r="Z68" s="230">
        <f>P68*Inflation!$F$19*Inflation!$F$20</f>
        <v>88.051979734505508</v>
      </c>
      <c r="AA68" s="230">
        <f>Q68*Inflation!$F$19*Inflation!$F$20*Inflation!$F$21</f>
        <v>89.724835086593416</v>
      </c>
      <c r="AB68" s="230">
        <f>R68*Inflation!$F$19*Inflation!$F$20*Inflation!$F$21*Inflation!$F$22</f>
        <v>91.429406534505503</v>
      </c>
      <c r="AC68" s="230">
        <f>S68*Inflation!$F$19*Inflation!$F$20*Inflation!$F$21*Inflation!$F$22*Inflation!$F$23</f>
        <v>93.075269464615388</v>
      </c>
      <c r="AD68" s="232">
        <f>SUM(AC68,AB68,AA68,Z68,W68)</f>
        <v>448.52227904</v>
      </c>
    </row>
    <row r="69" spans="1:30" ht="14.5">
      <c r="A69" s="44" t="s">
        <v>154</v>
      </c>
      <c r="B69" s="45" t="s">
        <v>150</v>
      </c>
      <c r="C69" s="50">
        <v>0</v>
      </c>
      <c r="D69" s="65">
        <v>25</v>
      </c>
      <c r="E69" s="99" t="s">
        <v>519</v>
      </c>
      <c r="F69" s="99" t="s">
        <v>520</v>
      </c>
      <c r="G69" s="99" t="s">
        <v>147</v>
      </c>
      <c r="H69" s="99" t="s">
        <v>180</v>
      </c>
      <c r="I69" s="54" t="s">
        <v>249</v>
      </c>
      <c r="J69" s="140">
        <v>307.04812428950362</v>
      </c>
      <c r="K69" s="264"/>
      <c r="L69" s="265"/>
      <c r="M69" s="265"/>
      <c r="N69" s="265"/>
      <c r="O69" s="265"/>
      <c r="P69" s="265"/>
      <c r="Q69" s="265"/>
      <c r="R69" s="265"/>
      <c r="S69" s="266"/>
      <c r="T69" s="267">
        <f t="shared" ref="T69:T132" si="10">SUM(S69,R69,Q69,P69,M69)</f>
        <v>0</v>
      </c>
      <c r="U69" s="327">
        <f>K69*Inflation!$F$19</f>
        <v>0</v>
      </c>
      <c r="V69" s="328">
        <f>L69*Inflation!$F$19</f>
        <v>0</v>
      </c>
      <c r="W69" s="328">
        <f>M69*Inflation!$F$19</f>
        <v>0</v>
      </c>
      <c r="X69" s="328">
        <f>N69*Inflation!$F$19*Inflation!$F$20</f>
        <v>0</v>
      </c>
      <c r="Y69" s="328">
        <f>O69*Inflation!$F$19*Inflation!$F$20</f>
        <v>0</v>
      </c>
      <c r="Z69" s="328">
        <f>P69*Inflation!$F$19*Inflation!$F$20</f>
        <v>0</v>
      </c>
      <c r="AA69" s="328">
        <f>Q69*Inflation!$F$19*Inflation!$F$20*Inflation!$F$21</f>
        <v>0</v>
      </c>
      <c r="AB69" s="328">
        <f>R69*Inflation!$F$19*Inflation!$F$20*Inflation!$F$21*Inflation!$F$22</f>
        <v>0</v>
      </c>
      <c r="AC69" s="328">
        <f>S69*Inflation!$F$19*Inflation!$F$20*Inflation!$F$21*Inflation!$F$22*Inflation!$F$23</f>
        <v>0</v>
      </c>
      <c r="AD69" s="325">
        <f t="shared" ref="AD69:AD132" si="11">SUM(AC69,AB69,AA69,Z69,W69)</f>
        <v>0</v>
      </c>
    </row>
    <row r="70" spans="1:30" ht="14.5">
      <c r="A70" s="44" t="s">
        <v>154</v>
      </c>
      <c r="B70" s="45" t="s">
        <v>150</v>
      </c>
      <c r="C70" s="50">
        <v>0</v>
      </c>
      <c r="D70" s="65">
        <v>25</v>
      </c>
      <c r="E70" s="99" t="s">
        <v>521</v>
      </c>
      <c r="F70" s="99" t="s">
        <v>522</v>
      </c>
      <c r="G70" s="99" t="s">
        <v>147</v>
      </c>
      <c r="H70" s="99" t="s">
        <v>180</v>
      </c>
      <c r="I70" s="54" t="s">
        <v>249</v>
      </c>
      <c r="J70" s="140">
        <v>1023.4937476316787</v>
      </c>
      <c r="K70" s="264"/>
      <c r="L70" s="265"/>
      <c r="M70" s="265"/>
      <c r="N70" s="265"/>
      <c r="O70" s="265"/>
      <c r="P70" s="265"/>
      <c r="Q70" s="265"/>
      <c r="R70" s="265"/>
      <c r="S70" s="266"/>
      <c r="T70" s="267">
        <f t="shared" si="10"/>
        <v>0</v>
      </c>
      <c r="U70" s="327">
        <f>K70*Inflation!$F$19</f>
        <v>0</v>
      </c>
      <c r="V70" s="328">
        <f>L70*Inflation!$F$19</f>
        <v>0</v>
      </c>
      <c r="W70" s="328">
        <f>M70*Inflation!$F$19</f>
        <v>0</v>
      </c>
      <c r="X70" s="328">
        <f>N70*Inflation!$F$19*Inflation!$F$20</f>
        <v>0</v>
      </c>
      <c r="Y70" s="328">
        <f>O70*Inflation!$F$19*Inflation!$F$20</f>
        <v>0</v>
      </c>
      <c r="Z70" s="328">
        <f>P70*Inflation!$F$19*Inflation!$F$20</f>
        <v>0</v>
      </c>
      <c r="AA70" s="328">
        <f>Q70*Inflation!$F$19*Inflation!$F$20*Inflation!$F$21</f>
        <v>0</v>
      </c>
      <c r="AB70" s="328">
        <f>R70*Inflation!$F$19*Inflation!$F$20*Inflation!$F$21*Inflation!$F$22</f>
        <v>0</v>
      </c>
      <c r="AC70" s="328">
        <f>S70*Inflation!$F$19*Inflation!$F$20*Inflation!$F$21*Inflation!$F$22*Inflation!$F$23</f>
        <v>0</v>
      </c>
      <c r="AD70" s="325">
        <f t="shared" si="11"/>
        <v>0</v>
      </c>
    </row>
    <row r="71" spans="1:30" ht="14.5">
      <c r="A71" s="44" t="s">
        <v>154</v>
      </c>
      <c r="B71" s="45" t="s">
        <v>150</v>
      </c>
      <c r="C71" s="50">
        <v>0</v>
      </c>
      <c r="D71" s="65">
        <v>25</v>
      </c>
      <c r="E71" s="99" t="s">
        <v>523</v>
      </c>
      <c r="F71" s="99" t="s">
        <v>524</v>
      </c>
      <c r="G71" s="99" t="s">
        <v>147</v>
      </c>
      <c r="H71" s="99" t="s">
        <v>180</v>
      </c>
      <c r="I71" s="54" t="s">
        <v>249</v>
      </c>
      <c r="J71" s="140">
        <v>2558.7343690791968</v>
      </c>
      <c r="K71" s="264"/>
      <c r="L71" s="265"/>
      <c r="M71" s="265"/>
      <c r="N71" s="265"/>
      <c r="O71" s="265"/>
      <c r="P71" s="265"/>
      <c r="Q71" s="265"/>
      <c r="R71" s="265"/>
      <c r="S71" s="266"/>
      <c r="T71" s="267">
        <f t="shared" si="10"/>
        <v>0</v>
      </c>
      <c r="U71" s="327">
        <f>K71*Inflation!$F$19</f>
        <v>0</v>
      </c>
      <c r="V71" s="328">
        <f>L71*Inflation!$F$19</f>
        <v>0</v>
      </c>
      <c r="W71" s="328">
        <f>M71*Inflation!$F$19</f>
        <v>0</v>
      </c>
      <c r="X71" s="328">
        <f>N71*Inflation!$F$19*Inflation!$F$20</f>
        <v>0</v>
      </c>
      <c r="Y71" s="328">
        <f>O71*Inflation!$F$19*Inflation!$F$20</f>
        <v>0</v>
      </c>
      <c r="Z71" s="328">
        <f>P71*Inflation!$F$19*Inflation!$F$20</f>
        <v>0</v>
      </c>
      <c r="AA71" s="328">
        <f>Q71*Inflation!$F$19*Inflation!$F$20*Inflation!$F$21</f>
        <v>0</v>
      </c>
      <c r="AB71" s="328">
        <f>R71*Inflation!$F$19*Inflation!$F$20*Inflation!$F$21*Inflation!$F$22</f>
        <v>0</v>
      </c>
      <c r="AC71" s="328">
        <f>S71*Inflation!$F$19*Inflation!$F$20*Inflation!$F$21*Inflation!$F$22*Inflation!$F$23</f>
        <v>0</v>
      </c>
      <c r="AD71" s="325">
        <f t="shared" si="11"/>
        <v>0</v>
      </c>
    </row>
    <row r="72" spans="1:30" ht="14.5">
      <c r="A72" s="44" t="s">
        <v>154</v>
      </c>
      <c r="B72" s="45" t="s">
        <v>150</v>
      </c>
      <c r="C72" s="50">
        <v>0</v>
      </c>
      <c r="D72" s="65">
        <v>25</v>
      </c>
      <c r="E72" s="99" t="s">
        <v>523</v>
      </c>
      <c r="F72" s="99" t="s">
        <v>525</v>
      </c>
      <c r="G72" s="99" t="s">
        <v>147</v>
      </c>
      <c r="H72" s="99" t="s">
        <v>180</v>
      </c>
      <c r="I72" s="54" t="s">
        <v>249</v>
      </c>
      <c r="J72" s="140">
        <v>1842.2887457370221</v>
      </c>
      <c r="K72" s="264"/>
      <c r="L72" s="265"/>
      <c r="M72" s="265"/>
      <c r="N72" s="265"/>
      <c r="O72" s="265"/>
      <c r="P72" s="265"/>
      <c r="Q72" s="265"/>
      <c r="R72" s="265"/>
      <c r="S72" s="266"/>
      <c r="T72" s="267">
        <f t="shared" si="10"/>
        <v>0</v>
      </c>
      <c r="U72" s="327">
        <f>K72*Inflation!$F$19</f>
        <v>0</v>
      </c>
      <c r="V72" s="328">
        <f>L72*Inflation!$F$19</f>
        <v>0</v>
      </c>
      <c r="W72" s="328">
        <f>M72*Inflation!$F$19</f>
        <v>0</v>
      </c>
      <c r="X72" s="328">
        <f>N72*Inflation!$F$19*Inflation!$F$20</f>
        <v>0</v>
      </c>
      <c r="Y72" s="328">
        <f>O72*Inflation!$F$19*Inflation!$F$20</f>
        <v>0</v>
      </c>
      <c r="Z72" s="328">
        <f>P72*Inflation!$F$19*Inflation!$F$20</f>
        <v>0</v>
      </c>
      <c r="AA72" s="328">
        <f>Q72*Inflation!$F$19*Inflation!$F$20*Inflation!$F$21</f>
        <v>0</v>
      </c>
      <c r="AB72" s="328">
        <f>R72*Inflation!$F$19*Inflation!$F$20*Inflation!$F$21*Inflation!$F$22</f>
        <v>0</v>
      </c>
      <c r="AC72" s="328">
        <f>S72*Inflation!$F$19*Inflation!$F$20*Inflation!$F$21*Inflation!$F$22*Inflation!$F$23</f>
        <v>0</v>
      </c>
      <c r="AD72" s="325">
        <f t="shared" si="11"/>
        <v>0</v>
      </c>
    </row>
    <row r="73" spans="1:30" ht="14.5">
      <c r="A73" s="44" t="s">
        <v>154</v>
      </c>
      <c r="B73" s="45" t="s">
        <v>150</v>
      </c>
      <c r="C73" s="50">
        <v>0</v>
      </c>
      <c r="D73" s="65">
        <v>25</v>
      </c>
      <c r="E73" s="99" t="s">
        <v>526</v>
      </c>
      <c r="F73" s="99" t="s">
        <v>527</v>
      </c>
      <c r="G73" s="99" t="s">
        <v>147</v>
      </c>
      <c r="H73" s="99" t="s">
        <v>180</v>
      </c>
      <c r="I73" s="54" t="s">
        <v>249</v>
      </c>
      <c r="J73" s="140">
        <v>369.48124289503608</v>
      </c>
      <c r="K73" s="264"/>
      <c r="L73" s="265"/>
      <c r="M73" s="265"/>
      <c r="N73" s="265"/>
      <c r="O73" s="265"/>
      <c r="P73" s="265"/>
      <c r="Q73" s="265"/>
      <c r="R73" s="265"/>
      <c r="S73" s="266"/>
      <c r="T73" s="267">
        <f t="shared" si="10"/>
        <v>0</v>
      </c>
      <c r="U73" s="327">
        <f>K73*Inflation!$F$19</f>
        <v>0</v>
      </c>
      <c r="V73" s="328">
        <f>L73*Inflation!$F$19</f>
        <v>0</v>
      </c>
      <c r="W73" s="328">
        <f>M73*Inflation!$F$19</f>
        <v>0</v>
      </c>
      <c r="X73" s="328">
        <f>N73*Inflation!$F$19*Inflation!$F$20</f>
        <v>0</v>
      </c>
      <c r="Y73" s="328">
        <f>O73*Inflation!$F$19*Inflation!$F$20</f>
        <v>0</v>
      </c>
      <c r="Z73" s="328">
        <f>P73*Inflation!$F$19*Inflation!$F$20</f>
        <v>0</v>
      </c>
      <c r="AA73" s="328">
        <f>Q73*Inflation!$F$19*Inflation!$F$20*Inflation!$F$21</f>
        <v>0</v>
      </c>
      <c r="AB73" s="328">
        <f>R73*Inflation!$F$19*Inflation!$F$20*Inflation!$F$21*Inflation!$F$22</f>
        <v>0</v>
      </c>
      <c r="AC73" s="328">
        <f>S73*Inflation!$F$19*Inflation!$F$20*Inflation!$F$21*Inflation!$F$22*Inflation!$F$23</f>
        <v>0</v>
      </c>
      <c r="AD73" s="325">
        <f t="shared" si="11"/>
        <v>0</v>
      </c>
    </row>
    <row r="74" spans="1:30" ht="14.5">
      <c r="A74" s="44" t="s">
        <v>154</v>
      </c>
      <c r="B74" s="45" t="s">
        <v>150</v>
      </c>
      <c r="C74" s="50">
        <v>0</v>
      </c>
      <c r="D74" s="65">
        <v>25</v>
      </c>
      <c r="E74" s="99" t="s">
        <v>528</v>
      </c>
      <c r="F74" s="99" t="s">
        <v>529</v>
      </c>
      <c r="G74" s="99" t="s">
        <v>147</v>
      </c>
      <c r="H74" s="99" t="s">
        <v>180</v>
      </c>
      <c r="I74" s="54" t="s">
        <v>249</v>
      </c>
      <c r="J74" s="140">
        <v>3582.2281167108763</v>
      </c>
      <c r="K74" s="264"/>
      <c r="L74" s="265"/>
      <c r="M74" s="265"/>
      <c r="N74" s="265"/>
      <c r="O74" s="265"/>
      <c r="P74" s="265"/>
      <c r="Q74" s="265"/>
      <c r="R74" s="265"/>
      <c r="S74" s="266"/>
      <c r="T74" s="267">
        <f t="shared" si="10"/>
        <v>0</v>
      </c>
      <c r="U74" s="327">
        <f>K74*Inflation!$F$19</f>
        <v>0</v>
      </c>
      <c r="V74" s="328">
        <f>L74*Inflation!$F$19</f>
        <v>0</v>
      </c>
      <c r="W74" s="328">
        <f>M74*Inflation!$F$19</f>
        <v>0</v>
      </c>
      <c r="X74" s="328">
        <f>N74*Inflation!$F$19*Inflation!$F$20</f>
        <v>0</v>
      </c>
      <c r="Y74" s="328">
        <f>O74*Inflation!$F$19*Inflation!$F$20</f>
        <v>0</v>
      </c>
      <c r="Z74" s="328">
        <f>P74*Inflation!$F$19*Inflation!$F$20</f>
        <v>0</v>
      </c>
      <c r="AA74" s="328">
        <f>Q74*Inflation!$F$19*Inflation!$F$20*Inflation!$F$21</f>
        <v>0</v>
      </c>
      <c r="AB74" s="328">
        <f>R74*Inflation!$F$19*Inflation!$F$20*Inflation!$F$21*Inflation!$F$22</f>
        <v>0</v>
      </c>
      <c r="AC74" s="328">
        <f>S74*Inflation!$F$19*Inflation!$F$20*Inflation!$F$21*Inflation!$F$22*Inflation!$F$23</f>
        <v>0</v>
      </c>
      <c r="AD74" s="325">
        <f t="shared" si="11"/>
        <v>0</v>
      </c>
    </row>
    <row r="75" spans="1:30" ht="14.5">
      <c r="A75" s="44" t="s">
        <v>154</v>
      </c>
      <c r="B75" s="45" t="s">
        <v>150</v>
      </c>
      <c r="C75" s="50">
        <v>0</v>
      </c>
      <c r="D75" s="65">
        <v>25</v>
      </c>
      <c r="E75" s="99" t="s">
        <v>530</v>
      </c>
      <c r="F75" s="99" t="s">
        <v>531</v>
      </c>
      <c r="G75" s="99" t="s">
        <v>147</v>
      </c>
      <c r="H75" s="99" t="s">
        <v>180</v>
      </c>
      <c r="I75" s="54" t="s">
        <v>249</v>
      </c>
      <c r="J75" s="140">
        <v>151</v>
      </c>
      <c r="K75" s="264"/>
      <c r="L75" s="265"/>
      <c r="M75" s="265"/>
      <c r="N75" s="265"/>
      <c r="O75" s="265"/>
      <c r="P75" s="265"/>
      <c r="Q75" s="265"/>
      <c r="R75" s="265"/>
      <c r="S75" s="266"/>
      <c r="T75" s="267">
        <f t="shared" si="10"/>
        <v>0</v>
      </c>
      <c r="U75" s="327">
        <f>K75*Inflation!$F$19</f>
        <v>0</v>
      </c>
      <c r="V75" s="328">
        <f>L75*Inflation!$F$19</f>
        <v>0</v>
      </c>
      <c r="W75" s="328">
        <f>M75*Inflation!$F$19</f>
        <v>0</v>
      </c>
      <c r="X75" s="328">
        <f>N75*Inflation!$F$19*Inflation!$F$20</f>
        <v>0</v>
      </c>
      <c r="Y75" s="328">
        <f>O75*Inflation!$F$19*Inflation!$F$20</f>
        <v>0</v>
      </c>
      <c r="Z75" s="328">
        <f>P75*Inflation!$F$19*Inflation!$F$20</f>
        <v>0</v>
      </c>
      <c r="AA75" s="328">
        <f>Q75*Inflation!$F$19*Inflation!$F$20*Inflation!$F$21</f>
        <v>0</v>
      </c>
      <c r="AB75" s="328">
        <f>R75*Inflation!$F$19*Inflation!$F$20*Inflation!$F$21*Inflation!$F$22</f>
        <v>0</v>
      </c>
      <c r="AC75" s="328">
        <f>S75*Inflation!$F$19*Inflation!$F$20*Inflation!$F$21*Inflation!$F$22*Inflation!$F$23</f>
        <v>0</v>
      </c>
      <c r="AD75" s="325">
        <f t="shared" si="11"/>
        <v>0</v>
      </c>
    </row>
    <row r="76" spans="1:30" ht="14.5">
      <c r="A76" s="44" t="s">
        <v>154</v>
      </c>
      <c r="B76" s="45" t="s">
        <v>150</v>
      </c>
      <c r="C76" s="50">
        <v>0</v>
      </c>
      <c r="D76" s="65">
        <v>25</v>
      </c>
      <c r="E76" s="99" t="s">
        <v>532</v>
      </c>
      <c r="F76" s="99" t="s">
        <v>533</v>
      </c>
      <c r="G76" s="99" t="s">
        <v>147</v>
      </c>
      <c r="H76" s="99" t="s">
        <v>180</v>
      </c>
      <c r="I76" s="54" t="s">
        <v>249</v>
      </c>
      <c r="J76" s="140">
        <v>767.62031072375919</v>
      </c>
      <c r="K76" s="264"/>
      <c r="L76" s="265"/>
      <c r="M76" s="265"/>
      <c r="N76" s="265"/>
      <c r="O76" s="265"/>
      <c r="P76" s="265"/>
      <c r="Q76" s="265"/>
      <c r="R76" s="265"/>
      <c r="S76" s="266"/>
      <c r="T76" s="267">
        <f t="shared" si="10"/>
        <v>0</v>
      </c>
      <c r="U76" s="327">
        <f>K76*Inflation!$F$19</f>
        <v>0</v>
      </c>
      <c r="V76" s="328">
        <f>L76*Inflation!$F$19</f>
        <v>0</v>
      </c>
      <c r="W76" s="328">
        <f>M76*Inflation!$F$19</f>
        <v>0</v>
      </c>
      <c r="X76" s="328">
        <f>N76*Inflation!$F$19*Inflation!$F$20</f>
        <v>0</v>
      </c>
      <c r="Y76" s="328">
        <f>O76*Inflation!$F$19*Inflation!$F$20</f>
        <v>0</v>
      </c>
      <c r="Z76" s="328">
        <f>P76*Inflation!$F$19*Inflation!$F$20</f>
        <v>0</v>
      </c>
      <c r="AA76" s="328">
        <f>Q76*Inflation!$F$19*Inflation!$F$20*Inflation!$F$21</f>
        <v>0</v>
      </c>
      <c r="AB76" s="328">
        <f>R76*Inflation!$F$19*Inflation!$F$20*Inflation!$F$21*Inflation!$F$22</f>
        <v>0</v>
      </c>
      <c r="AC76" s="328">
        <f>S76*Inflation!$F$19*Inflation!$F$20*Inflation!$F$21*Inflation!$F$22*Inflation!$F$23</f>
        <v>0</v>
      </c>
      <c r="AD76" s="325">
        <f t="shared" si="11"/>
        <v>0</v>
      </c>
    </row>
    <row r="77" spans="1:30" ht="14.5">
      <c r="A77" s="44" t="s">
        <v>154</v>
      </c>
      <c r="B77" s="45" t="s">
        <v>150</v>
      </c>
      <c r="C77" s="50">
        <v>0</v>
      </c>
      <c r="D77" s="65">
        <v>25</v>
      </c>
      <c r="E77" s="99" t="s">
        <v>523</v>
      </c>
      <c r="F77" s="99" t="s">
        <v>534</v>
      </c>
      <c r="G77" s="99" t="s">
        <v>147</v>
      </c>
      <c r="H77" s="99" t="s">
        <v>180</v>
      </c>
      <c r="I77" s="54" t="s">
        <v>249</v>
      </c>
      <c r="J77" s="140">
        <v>3081.739674118985</v>
      </c>
      <c r="K77" s="264"/>
      <c r="L77" s="265"/>
      <c r="M77" s="265"/>
      <c r="N77" s="265"/>
      <c r="O77" s="265"/>
      <c r="P77" s="265"/>
      <c r="Q77" s="265"/>
      <c r="R77" s="265"/>
      <c r="S77" s="266"/>
      <c r="T77" s="267">
        <f t="shared" si="10"/>
        <v>0</v>
      </c>
      <c r="U77" s="327">
        <f>K77*Inflation!$F$19</f>
        <v>0</v>
      </c>
      <c r="V77" s="328">
        <f>L77*Inflation!$F$19</f>
        <v>0</v>
      </c>
      <c r="W77" s="328">
        <f>M77*Inflation!$F$19</f>
        <v>0</v>
      </c>
      <c r="X77" s="328">
        <f>N77*Inflation!$F$19*Inflation!$F$20</f>
        <v>0</v>
      </c>
      <c r="Y77" s="328">
        <f>O77*Inflation!$F$19*Inflation!$F$20</f>
        <v>0</v>
      </c>
      <c r="Z77" s="328">
        <f>P77*Inflation!$F$19*Inflation!$F$20</f>
        <v>0</v>
      </c>
      <c r="AA77" s="328">
        <f>Q77*Inflation!$F$19*Inflation!$F$20*Inflation!$F$21</f>
        <v>0</v>
      </c>
      <c r="AB77" s="328">
        <f>R77*Inflation!$F$19*Inflation!$F$20*Inflation!$F$21*Inflation!$F$22</f>
        <v>0</v>
      </c>
      <c r="AC77" s="328">
        <f>S77*Inflation!$F$19*Inflation!$F$20*Inflation!$F$21*Inflation!$F$22*Inflation!$F$23</f>
        <v>0</v>
      </c>
      <c r="AD77" s="325">
        <f t="shared" si="11"/>
        <v>0</v>
      </c>
    </row>
    <row r="78" spans="1:30" ht="14.5">
      <c r="A78" s="44" t="s">
        <v>154</v>
      </c>
      <c r="B78" s="45" t="s">
        <v>150</v>
      </c>
      <c r="C78" s="50">
        <v>0</v>
      </c>
      <c r="D78" s="65">
        <v>25</v>
      </c>
      <c r="E78" s="99" t="s">
        <v>523</v>
      </c>
      <c r="F78" s="99" t="s">
        <v>535</v>
      </c>
      <c r="G78" s="99" t="s">
        <v>147</v>
      </c>
      <c r="H78" s="99" t="s">
        <v>180</v>
      </c>
      <c r="I78" s="54" t="s">
        <v>249</v>
      </c>
      <c r="J78" s="140">
        <v>9094.5788674422147</v>
      </c>
      <c r="K78" s="264"/>
      <c r="L78" s="265"/>
      <c r="M78" s="265"/>
      <c r="N78" s="265"/>
      <c r="O78" s="265"/>
      <c r="P78" s="265"/>
      <c r="Q78" s="265"/>
      <c r="R78" s="265"/>
      <c r="S78" s="266"/>
      <c r="T78" s="267">
        <f t="shared" si="10"/>
        <v>0</v>
      </c>
      <c r="U78" s="327">
        <f>K78*Inflation!$F$19</f>
        <v>0</v>
      </c>
      <c r="V78" s="328">
        <f>L78*Inflation!$F$19</f>
        <v>0</v>
      </c>
      <c r="W78" s="328">
        <f>M78*Inflation!$F$19</f>
        <v>0</v>
      </c>
      <c r="X78" s="328">
        <f>N78*Inflation!$F$19*Inflation!$F$20</f>
        <v>0</v>
      </c>
      <c r="Y78" s="328">
        <f>O78*Inflation!$F$19*Inflation!$F$20</f>
        <v>0</v>
      </c>
      <c r="Z78" s="328">
        <f>P78*Inflation!$F$19*Inflation!$F$20</f>
        <v>0</v>
      </c>
      <c r="AA78" s="328">
        <f>Q78*Inflation!$F$19*Inflation!$F$20*Inflation!$F$21</f>
        <v>0</v>
      </c>
      <c r="AB78" s="328">
        <f>R78*Inflation!$F$19*Inflation!$F$20*Inflation!$F$21*Inflation!$F$22</f>
        <v>0</v>
      </c>
      <c r="AC78" s="328">
        <f>S78*Inflation!$F$19*Inflation!$F$20*Inflation!$F$21*Inflation!$F$22*Inflation!$F$23</f>
        <v>0</v>
      </c>
      <c r="AD78" s="325">
        <f t="shared" si="11"/>
        <v>0</v>
      </c>
    </row>
    <row r="79" spans="1:30" ht="14.5">
      <c r="A79" s="44" t="s">
        <v>150</v>
      </c>
      <c r="B79" s="45" t="s">
        <v>154</v>
      </c>
      <c r="C79" s="50">
        <v>0</v>
      </c>
      <c r="D79" s="65">
        <v>25</v>
      </c>
      <c r="E79" s="99" t="s">
        <v>536</v>
      </c>
      <c r="F79" s="99" t="s">
        <v>537</v>
      </c>
      <c r="G79" s="99" t="s">
        <v>147</v>
      </c>
      <c r="H79" s="99" t="s">
        <v>180</v>
      </c>
      <c r="I79" s="54">
        <v>45352</v>
      </c>
      <c r="J79" s="140">
        <v>101.3805</v>
      </c>
      <c r="K79" s="264"/>
      <c r="L79" s="265"/>
      <c r="M79" s="265"/>
      <c r="N79" s="265"/>
      <c r="O79" s="265"/>
      <c r="P79" s="265"/>
      <c r="Q79" s="265"/>
      <c r="R79" s="265"/>
      <c r="S79" s="266"/>
      <c r="T79" s="267">
        <f t="shared" si="10"/>
        <v>0</v>
      </c>
      <c r="U79" s="327">
        <f>K79*Inflation!$F$19</f>
        <v>0</v>
      </c>
      <c r="V79" s="328">
        <f>L79*Inflation!$F$19</f>
        <v>0</v>
      </c>
      <c r="W79" s="328">
        <f>M79*Inflation!$F$19</f>
        <v>0</v>
      </c>
      <c r="X79" s="328">
        <f>N79*Inflation!$F$19*Inflation!$F$20</f>
        <v>0</v>
      </c>
      <c r="Y79" s="328">
        <f>O79*Inflation!$F$19*Inflation!$F$20</f>
        <v>0</v>
      </c>
      <c r="Z79" s="328">
        <f>P79*Inflation!$F$19*Inflation!$F$20</f>
        <v>0</v>
      </c>
      <c r="AA79" s="328">
        <f>Q79*Inflation!$F$19*Inflation!$F$20*Inflation!$F$21</f>
        <v>0</v>
      </c>
      <c r="AB79" s="328">
        <f>R79*Inflation!$F$19*Inflation!$F$20*Inflation!$F$21*Inflation!$F$22</f>
        <v>0</v>
      </c>
      <c r="AC79" s="328">
        <f>S79*Inflation!$F$19*Inflation!$F$20*Inflation!$F$21*Inflation!$F$22*Inflation!$F$23</f>
        <v>0</v>
      </c>
      <c r="AD79" s="325">
        <f t="shared" si="11"/>
        <v>0</v>
      </c>
    </row>
    <row r="80" spans="1:30" ht="14.5">
      <c r="A80" s="44" t="s">
        <v>150</v>
      </c>
      <c r="B80" s="45" t="s">
        <v>154</v>
      </c>
      <c r="C80" s="50">
        <v>0</v>
      </c>
      <c r="D80" s="65">
        <v>25</v>
      </c>
      <c r="E80" s="99" t="s">
        <v>536</v>
      </c>
      <c r="F80" s="99" t="s">
        <v>538</v>
      </c>
      <c r="G80" s="99" t="s">
        <v>147</v>
      </c>
      <c r="H80" s="99" t="s">
        <v>180</v>
      </c>
      <c r="I80" s="54">
        <v>45352</v>
      </c>
      <c r="J80" s="140">
        <v>450</v>
      </c>
      <c r="K80" s="264"/>
      <c r="L80" s="265"/>
      <c r="M80" s="265"/>
      <c r="N80" s="265"/>
      <c r="O80" s="265"/>
      <c r="P80" s="265"/>
      <c r="Q80" s="265"/>
      <c r="R80" s="265"/>
      <c r="S80" s="266"/>
      <c r="T80" s="267">
        <f t="shared" si="10"/>
        <v>0</v>
      </c>
      <c r="U80" s="327">
        <f>K80*Inflation!$F$19</f>
        <v>0</v>
      </c>
      <c r="V80" s="328">
        <f>L80*Inflation!$F$19</f>
        <v>0</v>
      </c>
      <c r="W80" s="328">
        <f>M80*Inflation!$F$19</f>
        <v>0</v>
      </c>
      <c r="X80" s="328">
        <f>N80*Inflation!$F$19*Inflation!$F$20</f>
        <v>0</v>
      </c>
      <c r="Y80" s="328">
        <f>O80*Inflation!$F$19*Inflation!$F$20</f>
        <v>0</v>
      </c>
      <c r="Z80" s="328">
        <f>P80*Inflation!$F$19*Inflation!$F$20</f>
        <v>0</v>
      </c>
      <c r="AA80" s="328">
        <f>Q80*Inflation!$F$19*Inflation!$F$20*Inflation!$F$21</f>
        <v>0</v>
      </c>
      <c r="AB80" s="328">
        <f>R80*Inflation!$F$19*Inflation!$F$20*Inflation!$F$21*Inflation!$F$22</f>
        <v>0</v>
      </c>
      <c r="AC80" s="328">
        <f>S80*Inflation!$F$19*Inflation!$F$20*Inflation!$F$21*Inflation!$F$22*Inflation!$F$23</f>
        <v>0</v>
      </c>
      <c r="AD80" s="325">
        <f t="shared" si="11"/>
        <v>0</v>
      </c>
    </row>
    <row r="81" spans="1:30" ht="14.5">
      <c r="A81" s="44" t="s">
        <v>150</v>
      </c>
      <c r="B81" s="45" t="s">
        <v>154</v>
      </c>
      <c r="C81" s="50">
        <v>0</v>
      </c>
      <c r="D81" s="65">
        <v>25</v>
      </c>
      <c r="E81" s="99" t="s">
        <v>536</v>
      </c>
      <c r="F81" s="99" t="s">
        <v>539</v>
      </c>
      <c r="G81" s="99" t="s">
        <v>147</v>
      </c>
      <c r="H81" s="99" t="s">
        <v>180</v>
      </c>
      <c r="I81" s="54">
        <v>45352</v>
      </c>
      <c r="J81" s="140">
        <v>1132</v>
      </c>
      <c r="K81" s="264"/>
      <c r="L81" s="265"/>
      <c r="M81" s="265"/>
      <c r="N81" s="265"/>
      <c r="O81" s="265"/>
      <c r="P81" s="265"/>
      <c r="Q81" s="265"/>
      <c r="R81" s="265"/>
      <c r="S81" s="266"/>
      <c r="T81" s="267">
        <f t="shared" si="10"/>
        <v>0</v>
      </c>
      <c r="U81" s="327">
        <f>K81*Inflation!$F$19</f>
        <v>0</v>
      </c>
      <c r="V81" s="328">
        <f>L81*Inflation!$F$19</f>
        <v>0</v>
      </c>
      <c r="W81" s="328">
        <f>M81*Inflation!$F$19</f>
        <v>0</v>
      </c>
      <c r="X81" s="328">
        <f>N81*Inflation!$F$19*Inflation!$F$20</f>
        <v>0</v>
      </c>
      <c r="Y81" s="328">
        <f>O81*Inflation!$F$19*Inflation!$F$20</f>
        <v>0</v>
      </c>
      <c r="Z81" s="328">
        <f>P81*Inflation!$F$19*Inflation!$F$20</f>
        <v>0</v>
      </c>
      <c r="AA81" s="328">
        <f>Q81*Inflation!$F$19*Inflation!$F$20*Inflation!$F$21</f>
        <v>0</v>
      </c>
      <c r="AB81" s="328">
        <f>R81*Inflation!$F$19*Inflation!$F$20*Inflation!$F$21*Inflation!$F$22</f>
        <v>0</v>
      </c>
      <c r="AC81" s="328">
        <f>S81*Inflation!$F$19*Inflation!$F$20*Inflation!$F$21*Inflation!$F$22*Inflation!$F$23</f>
        <v>0</v>
      </c>
      <c r="AD81" s="325">
        <f t="shared" si="11"/>
        <v>0</v>
      </c>
    </row>
    <row r="82" spans="1:30" ht="14.5">
      <c r="A82" s="44" t="s">
        <v>150</v>
      </c>
      <c r="B82" s="45" t="s">
        <v>154</v>
      </c>
      <c r="C82" s="50">
        <v>0</v>
      </c>
      <c r="D82" s="65">
        <v>25</v>
      </c>
      <c r="E82" s="99" t="s">
        <v>536</v>
      </c>
      <c r="F82" s="99" t="s">
        <v>540</v>
      </c>
      <c r="G82" s="99" t="s">
        <v>147</v>
      </c>
      <c r="H82" s="99" t="s">
        <v>180</v>
      </c>
      <c r="I82" s="54">
        <v>45444</v>
      </c>
      <c r="J82" s="140">
        <v>150</v>
      </c>
      <c r="K82" s="264"/>
      <c r="L82" s="265"/>
      <c r="M82" s="265"/>
      <c r="N82" s="265"/>
      <c r="O82" s="265"/>
      <c r="P82" s="265"/>
      <c r="Q82" s="265"/>
      <c r="R82" s="265"/>
      <c r="S82" s="266"/>
      <c r="T82" s="267">
        <f t="shared" si="10"/>
        <v>0</v>
      </c>
      <c r="U82" s="327">
        <f>K82*Inflation!$F$19</f>
        <v>0</v>
      </c>
      <c r="V82" s="328">
        <f>L82*Inflation!$F$19</f>
        <v>0</v>
      </c>
      <c r="W82" s="328">
        <f>M82*Inflation!$F$19</f>
        <v>0</v>
      </c>
      <c r="X82" s="328">
        <f>N82*Inflation!$F$19*Inflation!$F$20</f>
        <v>0</v>
      </c>
      <c r="Y82" s="328">
        <f>O82*Inflation!$F$19*Inflation!$F$20</f>
        <v>0</v>
      </c>
      <c r="Z82" s="328">
        <f>P82*Inflation!$F$19*Inflation!$F$20</f>
        <v>0</v>
      </c>
      <c r="AA82" s="328">
        <f>Q82*Inflation!$F$19*Inflation!$F$20*Inflation!$F$21</f>
        <v>0</v>
      </c>
      <c r="AB82" s="328">
        <f>R82*Inflation!$F$19*Inflation!$F$20*Inflation!$F$21*Inflation!$F$22</f>
        <v>0</v>
      </c>
      <c r="AC82" s="328">
        <f>S82*Inflation!$F$19*Inflation!$F$20*Inflation!$F$21*Inflation!$F$22*Inflation!$F$23</f>
        <v>0</v>
      </c>
      <c r="AD82" s="325">
        <f t="shared" si="11"/>
        <v>0</v>
      </c>
    </row>
    <row r="83" spans="1:30" ht="14.5">
      <c r="A83" s="44" t="s">
        <v>150</v>
      </c>
      <c r="B83" s="45" t="s">
        <v>154</v>
      </c>
      <c r="C83" s="50">
        <v>0</v>
      </c>
      <c r="D83" s="65">
        <v>25</v>
      </c>
      <c r="E83" s="99" t="s">
        <v>536</v>
      </c>
      <c r="F83" s="99" t="s">
        <v>541</v>
      </c>
      <c r="G83" s="99" t="s">
        <v>147</v>
      </c>
      <c r="H83" s="99" t="s">
        <v>180</v>
      </c>
      <c r="I83" s="54">
        <v>45627</v>
      </c>
      <c r="J83" s="140">
        <v>1250</v>
      </c>
      <c r="K83" s="264"/>
      <c r="L83" s="265"/>
      <c r="M83" s="265"/>
      <c r="N83" s="265"/>
      <c r="O83" s="265"/>
      <c r="P83" s="265"/>
      <c r="Q83" s="265"/>
      <c r="R83" s="265"/>
      <c r="S83" s="266"/>
      <c r="T83" s="267">
        <f t="shared" si="10"/>
        <v>0</v>
      </c>
      <c r="U83" s="327">
        <f>K83*Inflation!$F$19</f>
        <v>0</v>
      </c>
      <c r="V83" s="328">
        <f>L83*Inflation!$F$19</f>
        <v>0</v>
      </c>
      <c r="W83" s="328">
        <f>M83*Inflation!$F$19</f>
        <v>0</v>
      </c>
      <c r="X83" s="328">
        <f>N83*Inflation!$F$19*Inflation!$F$20</f>
        <v>0</v>
      </c>
      <c r="Y83" s="328">
        <f>O83*Inflation!$F$19*Inflation!$F$20</f>
        <v>0</v>
      </c>
      <c r="Z83" s="328">
        <f>P83*Inflation!$F$19*Inflation!$F$20</f>
        <v>0</v>
      </c>
      <c r="AA83" s="328">
        <f>Q83*Inflation!$F$19*Inflation!$F$20*Inflation!$F$21</f>
        <v>0</v>
      </c>
      <c r="AB83" s="328">
        <f>R83*Inflation!$F$19*Inflation!$F$20*Inflation!$F$21*Inflation!$F$22</f>
        <v>0</v>
      </c>
      <c r="AC83" s="328">
        <f>S83*Inflation!$F$19*Inflation!$F$20*Inflation!$F$21*Inflation!$F$22*Inflation!$F$23</f>
        <v>0</v>
      </c>
      <c r="AD83" s="325">
        <f t="shared" si="11"/>
        <v>0</v>
      </c>
    </row>
    <row r="84" spans="1:30" ht="14.5">
      <c r="A84" s="44" t="s">
        <v>150</v>
      </c>
      <c r="B84" s="45" t="s">
        <v>154</v>
      </c>
      <c r="C84" s="50">
        <v>0</v>
      </c>
      <c r="D84" s="65">
        <v>25</v>
      </c>
      <c r="E84" s="99" t="s">
        <v>536</v>
      </c>
      <c r="F84" s="99" t="s">
        <v>542</v>
      </c>
      <c r="G84" s="99" t="s">
        <v>147</v>
      </c>
      <c r="H84" s="99" t="s">
        <v>180</v>
      </c>
      <c r="I84" s="54">
        <v>45323</v>
      </c>
      <c r="J84" s="140">
        <v>250</v>
      </c>
      <c r="K84" s="264"/>
      <c r="L84" s="265"/>
      <c r="M84" s="265"/>
      <c r="N84" s="265"/>
      <c r="O84" s="265"/>
      <c r="P84" s="265"/>
      <c r="Q84" s="265"/>
      <c r="R84" s="265"/>
      <c r="S84" s="266"/>
      <c r="T84" s="267">
        <f t="shared" si="10"/>
        <v>0</v>
      </c>
      <c r="U84" s="327">
        <f>K84*Inflation!$F$19</f>
        <v>0</v>
      </c>
      <c r="V84" s="328">
        <f>L84*Inflation!$F$19</f>
        <v>0</v>
      </c>
      <c r="W84" s="328">
        <f>M84*Inflation!$F$19</f>
        <v>0</v>
      </c>
      <c r="X84" s="328">
        <f>N84*Inflation!$F$19*Inflation!$F$20</f>
        <v>0</v>
      </c>
      <c r="Y84" s="328">
        <f>O84*Inflation!$F$19*Inflation!$F$20</f>
        <v>0</v>
      </c>
      <c r="Z84" s="328">
        <f>P84*Inflation!$F$19*Inflation!$F$20</f>
        <v>0</v>
      </c>
      <c r="AA84" s="328">
        <f>Q84*Inflation!$F$19*Inflation!$F$20*Inflation!$F$21</f>
        <v>0</v>
      </c>
      <c r="AB84" s="328">
        <f>R84*Inflation!$F$19*Inflation!$F$20*Inflation!$F$21*Inflation!$F$22</f>
        <v>0</v>
      </c>
      <c r="AC84" s="328">
        <f>S84*Inflation!$F$19*Inflation!$F$20*Inflation!$F$21*Inflation!$F$22*Inflation!$F$23</f>
        <v>0</v>
      </c>
      <c r="AD84" s="325">
        <f t="shared" si="11"/>
        <v>0</v>
      </c>
    </row>
    <row r="85" spans="1:30" ht="14.5">
      <c r="A85" s="44" t="s">
        <v>150</v>
      </c>
      <c r="B85" s="45" t="s">
        <v>154</v>
      </c>
      <c r="C85" s="50">
        <v>0</v>
      </c>
      <c r="D85" s="65">
        <v>25</v>
      </c>
      <c r="E85" s="99" t="s">
        <v>536</v>
      </c>
      <c r="F85" s="99" t="s">
        <v>543</v>
      </c>
      <c r="G85" s="99" t="s">
        <v>147</v>
      </c>
      <c r="H85" s="99" t="s">
        <v>180</v>
      </c>
      <c r="I85" s="54">
        <v>45292</v>
      </c>
      <c r="J85" s="140">
        <v>550</v>
      </c>
      <c r="K85" s="264"/>
      <c r="L85" s="265"/>
      <c r="M85" s="265"/>
      <c r="N85" s="265"/>
      <c r="O85" s="265"/>
      <c r="P85" s="265"/>
      <c r="Q85" s="265"/>
      <c r="R85" s="265"/>
      <c r="S85" s="266"/>
      <c r="T85" s="267">
        <f t="shared" si="10"/>
        <v>0</v>
      </c>
      <c r="U85" s="327">
        <f>K85*Inflation!$F$19</f>
        <v>0</v>
      </c>
      <c r="V85" s="328">
        <f>L85*Inflation!$F$19</f>
        <v>0</v>
      </c>
      <c r="W85" s="328">
        <f>M85*Inflation!$F$19</f>
        <v>0</v>
      </c>
      <c r="X85" s="328">
        <f>N85*Inflation!$F$19*Inflation!$F$20</f>
        <v>0</v>
      </c>
      <c r="Y85" s="328">
        <f>O85*Inflation!$F$19*Inflation!$F$20</f>
        <v>0</v>
      </c>
      <c r="Z85" s="328">
        <f>P85*Inflation!$F$19*Inflation!$F$20</f>
        <v>0</v>
      </c>
      <c r="AA85" s="328">
        <f>Q85*Inflation!$F$19*Inflation!$F$20*Inflation!$F$21</f>
        <v>0</v>
      </c>
      <c r="AB85" s="328">
        <f>R85*Inflation!$F$19*Inflation!$F$20*Inflation!$F$21*Inflation!$F$22</f>
        <v>0</v>
      </c>
      <c r="AC85" s="328">
        <f>S85*Inflation!$F$19*Inflation!$F$20*Inflation!$F$21*Inflation!$F$22*Inflation!$F$23</f>
        <v>0</v>
      </c>
      <c r="AD85" s="325">
        <f t="shared" si="11"/>
        <v>0</v>
      </c>
    </row>
    <row r="86" spans="1:30" ht="14.5">
      <c r="A86" s="44" t="s">
        <v>150</v>
      </c>
      <c r="B86" s="45" t="s">
        <v>154</v>
      </c>
      <c r="C86" s="50">
        <v>0</v>
      </c>
      <c r="D86" s="65">
        <v>25</v>
      </c>
      <c r="E86" s="99" t="s">
        <v>536</v>
      </c>
      <c r="F86" s="99" t="s">
        <v>544</v>
      </c>
      <c r="G86" s="99" t="s">
        <v>147</v>
      </c>
      <c r="H86" s="99" t="s">
        <v>180</v>
      </c>
      <c r="I86" s="54">
        <v>45352</v>
      </c>
      <c r="J86" s="140">
        <v>450</v>
      </c>
      <c r="K86" s="264"/>
      <c r="L86" s="265"/>
      <c r="M86" s="265"/>
      <c r="N86" s="265"/>
      <c r="O86" s="265"/>
      <c r="P86" s="265"/>
      <c r="Q86" s="265"/>
      <c r="R86" s="265"/>
      <c r="S86" s="266"/>
      <c r="T86" s="267">
        <f t="shared" si="10"/>
        <v>0</v>
      </c>
      <c r="U86" s="327">
        <f>K86*Inflation!$F$19</f>
        <v>0</v>
      </c>
      <c r="V86" s="328">
        <f>L86*Inflation!$F$19</f>
        <v>0</v>
      </c>
      <c r="W86" s="328">
        <f>M86*Inflation!$F$19</f>
        <v>0</v>
      </c>
      <c r="X86" s="328">
        <f>N86*Inflation!$F$19*Inflation!$F$20</f>
        <v>0</v>
      </c>
      <c r="Y86" s="328">
        <f>O86*Inflation!$F$19*Inflation!$F$20</f>
        <v>0</v>
      </c>
      <c r="Z86" s="328">
        <f>P86*Inflation!$F$19*Inflation!$F$20</f>
        <v>0</v>
      </c>
      <c r="AA86" s="328">
        <f>Q86*Inflation!$F$19*Inflation!$F$20*Inflation!$F$21</f>
        <v>0</v>
      </c>
      <c r="AB86" s="328">
        <f>R86*Inflation!$F$19*Inflation!$F$20*Inflation!$F$21*Inflation!$F$22</f>
        <v>0</v>
      </c>
      <c r="AC86" s="328">
        <f>S86*Inflation!$F$19*Inflation!$F$20*Inflation!$F$21*Inflation!$F$22*Inflation!$F$23</f>
        <v>0</v>
      </c>
      <c r="AD86" s="325">
        <f t="shared" si="11"/>
        <v>0</v>
      </c>
    </row>
    <row r="87" spans="1:30" ht="14.5">
      <c r="A87" s="44" t="s">
        <v>150</v>
      </c>
      <c r="B87" s="45" t="s">
        <v>154</v>
      </c>
      <c r="C87" s="50">
        <v>0</v>
      </c>
      <c r="D87" s="65">
        <v>25</v>
      </c>
      <c r="E87" s="99" t="s">
        <v>545</v>
      </c>
      <c r="F87" s="99" t="s">
        <v>546</v>
      </c>
      <c r="G87" s="99" t="s">
        <v>147</v>
      </c>
      <c r="H87" s="99" t="s">
        <v>180</v>
      </c>
      <c r="I87" s="54">
        <v>45627</v>
      </c>
      <c r="J87" s="140">
        <v>3783.7971670317993</v>
      </c>
      <c r="K87" s="264"/>
      <c r="L87" s="265"/>
      <c r="M87" s="265"/>
      <c r="N87" s="265"/>
      <c r="O87" s="265"/>
      <c r="P87" s="265"/>
      <c r="Q87" s="265"/>
      <c r="R87" s="265"/>
      <c r="S87" s="266"/>
      <c r="T87" s="267">
        <f t="shared" si="10"/>
        <v>0</v>
      </c>
      <c r="U87" s="327">
        <f>K87*Inflation!$F$19</f>
        <v>0</v>
      </c>
      <c r="V87" s="328">
        <f>L87*Inflation!$F$19</f>
        <v>0</v>
      </c>
      <c r="W87" s="328">
        <f>M87*Inflation!$F$19</f>
        <v>0</v>
      </c>
      <c r="X87" s="328">
        <f>N87*Inflation!$F$19*Inflation!$F$20</f>
        <v>0</v>
      </c>
      <c r="Y87" s="328">
        <f>O87*Inflation!$F$19*Inflation!$F$20</f>
        <v>0</v>
      </c>
      <c r="Z87" s="328">
        <f>P87*Inflation!$F$19*Inflation!$F$20</f>
        <v>0</v>
      </c>
      <c r="AA87" s="328">
        <f>Q87*Inflation!$F$19*Inflation!$F$20*Inflation!$F$21</f>
        <v>0</v>
      </c>
      <c r="AB87" s="328">
        <f>R87*Inflation!$F$19*Inflation!$F$20*Inflation!$F$21*Inflation!$F$22</f>
        <v>0</v>
      </c>
      <c r="AC87" s="328">
        <f>S87*Inflation!$F$19*Inflation!$F$20*Inflation!$F$21*Inflation!$F$22*Inflation!$F$23</f>
        <v>0</v>
      </c>
      <c r="AD87" s="325">
        <f t="shared" si="11"/>
        <v>0</v>
      </c>
    </row>
    <row r="88" spans="1:30" ht="14.5">
      <c r="A88" s="44" t="s">
        <v>150</v>
      </c>
      <c r="B88" s="45" t="s">
        <v>154</v>
      </c>
      <c r="C88" s="50">
        <v>0</v>
      </c>
      <c r="D88" s="65">
        <v>25</v>
      </c>
      <c r="E88" s="99" t="s">
        <v>545</v>
      </c>
      <c r="F88" s="99" t="s">
        <v>547</v>
      </c>
      <c r="G88" s="99" t="s">
        <v>147</v>
      </c>
      <c r="H88" s="99" t="s">
        <v>180</v>
      </c>
      <c r="I88" s="54">
        <v>45627</v>
      </c>
      <c r="J88" s="140">
        <v>3327.8331636227845</v>
      </c>
      <c r="K88" s="264"/>
      <c r="L88" s="265"/>
      <c r="M88" s="265"/>
      <c r="N88" s="265"/>
      <c r="O88" s="265"/>
      <c r="P88" s="265"/>
      <c r="Q88" s="265"/>
      <c r="R88" s="265"/>
      <c r="S88" s="266"/>
      <c r="T88" s="267">
        <f t="shared" si="10"/>
        <v>0</v>
      </c>
      <c r="U88" s="327">
        <f>K88*Inflation!$F$19</f>
        <v>0</v>
      </c>
      <c r="V88" s="328">
        <f>L88*Inflation!$F$19</f>
        <v>0</v>
      </c>
      <c r="W88" s="328">
        <f>M88*Inflation!$F$19</f>
        <v>0</v>
      </c>
      <c r="X88" s="328">
        <f>N88*Inflation!$F$19*Inflation!$F$20</f>
        <v>0</v>
      </c>
      <c r="Y88" s="328">
        <f>O88*Inflation!$F$19*Inflation!$F$20</f>
        <v>0</v>
      </c>
      <c r="Z88" s="328">
        <f>P88*Inflation!$F$19*Inflation!$F$20</f>
        <v>0</v>
      </c>
      <c r="AA88" s="328">
        <f>Q88*Inflation!$F$19*Inflation!$F$20*Inflation!$F$21</f>
        <v>0</v>
      </c>
      <c r="AB88" s="328">
        <f>R88*Inflation!$F$19*Inflation!$F$20*Inflation!$F$21*Inflation!$F$22</f>
        <v>0</v>
      </c>
      <c r="AC88" s="328">
        <f>S88*Inflation!$F$19*Inflation!$F$20*Inflation!$F$21*Inflation!$F$22*Inflation!$F$23</f>
        <v>0</v>
      </c>
      <c r="AD88" s="325">
        <f t="shared" si="11"/>
        <v>0</v>
      </c>
    </row>
    <row r="89" spans="1:30" ht="14.5">
      <c r="A89" s="44" t="s">
        <v>150</v>
      </c>
      <c r="B89" s="45" t="s">
        <v>154</v>
      </c>
      <c r="C89" s="50">
        <v>0</v>
      </c>
      <c r="D89" s="65">
        <v>25</v>
      </c>
      <c r="E89" s="99" t="s">
        <v>536</v>
      </c>
      <c r="F89" s="99" t="s">
        <v>548</v>
      </c>
      <c r="G89" s="99" t="s">
        <v>147</v>
      </c>
      <c r="H89" s="99" t="s">
        <v>180</v>
      </c>
      <c r="I89" s="54">
        <v>45627</v>
      </c>
      <c r="J89" s="140">
        <v>2384.4288403237765</v>
      </c>
      <c r="K89" s="264"/>
      <c r="L89" s="265"/>
      <c r="M89" s="265"/>
      <c r="N89" s="265"/>
      <c r="O89" s="265"/>
      <c r="P89" s="265"/>
      <c r="Q89" s="265"/>
      <c r="R89" s="265"/>
      <c r="S89" s="266"/>
      <c r="T89" s="267">
        <f t="shared" si="10"/>
        <v>0</v>
      </c>
      <c r="U89" s="327">
        <f>K89*Inflation!$F$19</f>
        <v>0</v>
      </c>
      <c r="V89" s="328">
        <f>L89*Inflation!$F$19</f>
        <v>0</v>
      </c>
      <c r="W89" s="328">
        <f>M89*Inflation!$F$19</f>
        <v>0</v>
      </c>
      <c r="X89" s="328">
        <f>N89*Inflation!$F$19*Inflation!$F$20</f>
        <v>0</v>
      </c>
      <c r="Y89" s="328">
        <f>O89*Inflation!$F$19*Inflation!$F$20</f>
        <v>0</v>
      </c>
      <c r="Z89" s="328">
        <f>P89*Inflation!$F$19*Inflation!$F$20</f>
        <v>0</v>
      </c>
      <c r="AA89" s="328">
        <f>Q89*Inflation!$F$19*Inflation!$F$20*Inflation!$F$21</f>
        <v>0</v>
      </c>
      <c r="AB89" s="328">
        <f>R89*Inflation!$F$19*Inflation!$F$20*Inflation!$F$21*Inflation!$F$22</f>
        <v>0</v>
      </c>
      <c r="AC89" s="328">
        <f>S89*Inflation!$F$19*Inflation!$F$20*Inflation!$F$21*Inflation!$F$22*Inflation!$F$23</f>
        <v>0</v>
      </c>
      <c r="AD89" s="325">
        <f t="shared" si="11"/>
        <v>0</v>
      </c>
    </row>
    <row r="90" spans="1:30" ht="14.5">
      <c r="A90" s="44" t="s">
        <v>150</v>
      </c>
      <c r="B90" s="45" t="s">
        <v>154</v>
      </c>
      <c r="C90" s="50">
        <v>0</v>
      </c>
      <c r="D90" s="65">
        <v>25</v>
      </c>
      <c r="E90" s="99" t="s">
        <v>536</v>
      </c>
      <c r="F90" s="99" t="s">
        <v>549</v>
      </c>
      <c r="G90" s="99" t="s">
        <v>147</v>
      </c>
      <c r="H90" s="99" t="s">
        <v>180</v>
      </c>
      <c r="I90" s="54">
        <v>45627</v>
      </c>
      <c r="J90" s="140">
        <v>7365.734461294408</v>
      </c>
      <c r="K90" s="264"/>
      <c r="L90" s="265"/>
      <c r="M90" s="265"/>
      <c r="N90" s="265"/>
      <c r="O90" s="265"/>
      <c r="P90" s="265"/>
      <c r="Q90" s="265"/>
      <c r="R90" s="265"/>
      <c r="S90" s="266"/>
      <c r="T90" s="267">
        <f t="shared" si="10"/>
        <v>0</v>
      </c>
      <c r="U90" s="327">
        <f>K90*Inflation!$F$19</f>
        <v>0</v>
      </c>
      <c r="V90" s="328">
        <f>L90*Inflation!$F$19</f>
        <v>0</v>
      </c>
      <c r="W90" s="328">
        <f>M90*Inflation!$F$19</f>
        <v>0</v>
      </c>
      <c r="X90" s="328">
        <f>N90*Inflation!$F$19*Inflation!$F$20</f>
        <v>0</v>
      </c>
      <c r="Y90" s="328">
        <f>O90*Inflation!$F$19*Inflation!$F$20</f>
        <v>0</v>
      </c>
      <c r="Z90" s="328">
        <f>P90*Inflation!$F$19*Inflation!$F$20</f>
        <v>0</v>
      </c>
      <c r="AA90" s="328">
        <f>Q90*Inflation!$F$19*Inflation!$F$20*Inflation!$F$21</f>
        <v>0</v>
      </c>
      <c r="AB90" s="328">
        <f>R90*Inflation!$F$19*Inflation!$F$20*Inflation!$F$21*Inflation!$F$22</f>
        <v>0</v>
      </c>
      <c r="AC90" s="328">
        <f>S90*Inflation!$F$19*Inflation!$F$20*Inflation!$F$21*Inflation!$F$22*Inflation!$F$23</f>
        <v>0</v>
      </c>
      <c r="AD90" s="325">
        <f t="shared" si="11"/>
        <v>0</v>
      </c>
    </row>
    <row r="91" spans="1:30" ht="14.5">
      <c r="A91" s="44" t="s">
        <v>150</v>
      </c>
      <c r="B91" s="45" t="s">
        <v>154</v>
      </c>
      <c r="C91" s="50">
        <v>0</v>
      </c>
      <c r="D91" s="65">
        <v>25</v>
      </c>
      <c r="E91" s="99" t="s">
        <v>536</v>
      </c>
      <c r="F91" s="99" t="s">
        <v>550</v>
      </c>
      <c r="G91" s="99" t="s">
        <v>147</v>
      </c>
      <c r="H91" s="99" t="s">
        <v>180</v>
      </c>
      <c r="I91" s="54">
        <v>45444</v>
      </c>
      <c r="J91" s="140">
        <v>3861.3448961199874</v>
      </c>
      <c r="K91" s="264"/>
      <c r="L91" s="265"/>
      <c r="M91" s="265"/>
      <c r="N91" s="265"/>
      <c r="O91" s="265"/>
      <c r="P91" s="265"/>
      <c r="Q91" s="265"/>
      <c r="R91" s="265"/>
      <c r="S91" s="266"/>
      <c r="T91" s="267">
        <f t="shared" si="10"/>
        <v>0</v>
      </c>
      <c r="U91" s="327">
        <f>K91*Inflation!$F$19</f>
        <v>0</v>
      </c>
      <c r="V91" s="328">
        <f>L91*Inflation!$F$19</f>
        <v>0</v>
      </c>
      <c r="W91" s="328">
        <f>M91*Inflation!$F$19</f>
        <v>0</v>
      </c>
      <c r="X91" s="328">
        <f>N91*Inflation!$F$19*Inflation!$F$20</f>
        <v>0</v>
      </c>
      <c r="Y91" s="328">
        <f>O91*Inflation!$F$19*Inflation!$F$20</f>
        <v>0</v>
      </c>
      <c r="Z91" s="328">
        <f>P91*Inflation!$F$19*Inflation!$F$20</f>
        <v>0</v>
      </c>
      <c r="AA91" s="328">
        <f>Q91*Inflation!$F$19*Inflation!$F$20*Inflation!$F$21</f>
        <v>0</v>
      </c>
      <c r="AB91" s="328">
        <f>R91*Inflation!$F$19*Inflation!$F$20*Inflation!$F$21*Inflation!$F$22</f>
        <v>0</v>
      </c>
      <c r="AC91" s="328">
        <f>S91*Inflation!$F$19*Inflation!$F$20*Inflation!$F$21*Inflation!$F$22*Inflation!$F$23</f>
        <v>0</v>
      </c>
      <c r="AD91" s="325">
        <f t="shared" si="11"/>
        <v>0</v>
      </c>
    </row>
    <row r="92" spans="1:30" ht="14.5">
      <c r="A92" s="44" t="s">
        <v>150</v>
      </c>
      <c r="B92" s="45" t="s">
        <v>154</v>
      </c>
      <c r="C92" s="50">
        <v>0</v>
      </c>
      <c r="D92" s="65">
        <v>25</v>
      </c>
      <c r="E92" s="99" t="s">
        <v>536</v>
      </c>
      <c r="F92" s="99" t="s">
        <v>551</v>
      </c>
      <c r="G92" s="99" t="s">
        <v>147</v>
      </c>
      <c r="H92" s="99" t="s">
        <v>180</v>
      </c>
      <c r="I92" s="54">
        <v>45627</v>
      </c>
      <c r="J92" s="140">
        <v>3102.9104973090957</v>
      </c>
      <c r="K92" s="264"/>
      <c r="L92" s="265"/>
      <c r="M92" s="265"/>
      <c r="N92" s="265"/>
      <c r="O92" s="265"/>
      <c r="P92" s="265"/>
      <c r="Q92" s="265"/>
      <c r="R92" s="265"/>
      <c r="S92" s="266"/>
      <c r="T92" s="267">
        <f t="shared" si="10"/>
        <v>0</v>
      </c>
      <c r="U92" s="327">
        <f>K92*Inflation!$F$19</f>
        <v>0</v>
      </c>
      <c r="V92" s="328">
        <f>L92*Inflation!$F$19</f>
        <v>0</v>
      </c>
      <c r="W92" s="328">
        <f>M92*Inflation!$F$19</f>
        <v>0</v>
      </c>
      <c r="X92" s="328">
        <f>N92*Inflation!$F$19*Inflation!$F$20</f>
        <v>0</v>
      </c>
      <c r="Y92" s="328">
        <f>O92*Inflation!$F$19*Inflation!$F$20</f>
        <v>0</v>
      </c>
      <c r="Z92" s="328">
        <f>P92*Inflation!$F$19*Inflation!$F$20</f>
        <v>0</v>
      </c>
      <c r="AA92" s="328">
        <f>Q92*Inflation!$F$19*Inflation!$F$20*Inflation!$F$21</f>
        <v>0</v>
      </c>
      <c r="AB92" s="328">
        <f>R92*Inflation!$F$19*Inflation!$F$20*Inflation!$F$21*Inflation!$F$22</f>
        <v>0</v>
      </c>
      <c r="AC92" s="328">
        <f>S92*Inflation!$F$19*Inflation!$F$20*Inflation!$F$21*Inflation!$F$22*Inflation!$F$23</f>
        <v>0</v>
      </c>
      <c r="AD92" s="325">
        <f t="shared" si="11"/>
        <v>0</v>
      </c>
    </row>
    <row r="93" spans="1:30" ht="14.5">
      <c r="A93" s="44" t="s">
        <v>150</v>
      </c>
      <c r="B93" s="45" t="s">
        <v>150</v>
      </c>
      <c r="C93" s="50">
        <v>3210.9026867910043</v>
      </c>
      <c r="D93" s="65">
        <v>25</v>
      </c>
      <c r="E93" s="99" t="s">
        <v>536</v>
      </c>
      <c r="F93" s="99" t="s">
        <v>552</v>
      </c>
      <c r="G93" s="99" t="s">
        <v>147</v>
      </c>
      <c r="H93" s="99" t="s">
        <v>180</v>
      </c>
      <c r="I93" s="54">
        <v>45809</v>
      </c>
      <c r="J93" s="140">
        <v>0</v>
      </c>
      <c r="K93" s="264"/>
      <c r="L93" s="265"/>
      <c r="M93" s="265"/>
      <c r="N93" s="265"/>
      <c r="O93" s="265"/>
      <c r="P93" s="265"/>
      <c r="Q93" s="265"/>
      <c r="R93" s="265"/>
      <c r="S93" s="266"/>
      <c r="T93" s="267">
        <f t="shared" si="10"/>
        <v>0</v>
      </c>
      <c r="U93" s="327">
        <f>K93*Inflation!$F$19</f>
        <v>0</v>
      </c>
      <c r="V93" s="328">
        <f>L93*Inflation!$F$19</f>
        <v>0</v>
      </c>
      <c r="W93" s="328">
        <f>M93*Inflation!$F$19</f>
        <v>0</v>
      </c>
      <c r="X93" s="328">
        <f>N93*Inflation!$F$19*Inflation!$F$20</f>
        <v>0</v>
      </c>
      <c r="Y93" s="328">
        <f>O93*Inflation!$F$19*Inflation!$F$20</f>
        <v>0</v>
      </c>
      <c r="Z93" s="328">
        <f>P93*Inflation!$F$19*Inflation!$F$20</f>
        <v>0</v>
      </c>
      <c r="AA93" s="328">
        <f>Q93*Inflation!$F$19*Inflation!$F$20*Inflation!$F$21</f>
        <v>0</v>
      </c>
      <c r="AB93" s="328">
        <f>R93*Inflation!$F$19*Inflation!$F$20*Inflation!$F$21*Inflation!$F$22</f>
        <v>0</v>
      </c>
      <c r="AC93" s="328">
        <f>S93*Inflation!$F$19*Inflation!$F$20*Inflation!$F$21*Inflation!$F$22*Inflation!$F$23</f>
        <v>0</v>
      </c>
      <c r="AD93" s="325">
        <f t="shared" si="11"/>
        <v>0</v>
      </c>
    </row>
    <row r="94" spans="1:30" ht="14.5">
      <c r="A94" s="44" t="s">
        <v>150</v>
      </c>
      <c r="B94" s="45" t="s">
        <v>150</v>
      </c>
      <c r="C94" s="50">
        <v>1184.1366865</v>
      </c>
      <c r="D94" s="65">
        <v>25</v>
      </c>
      <c r="E94" s="99" t="s">
        <v>536</v>
      </c>
      <c r="F94" s="99" t="s">
        <v>553</v>
      </c>
      <c r="G94" s="99" t="s">
        <v>147</v>
      </c>
      <c r="H94" s="99" t="s">
        <v>180</v>
      </c>
      <c r="I94" s="54">
        <v>45809</v>
      </c>
      <c r="J94" s="140">
        <v>0</v>
      </c>
      <c r="K94" s="264"/>
      <c r="L94" s="265"/>
      <c r="M94" s="265"/>
      <c r="N94" s="265"/>
      <c r="O94" s="265"/>
      <c r="P94" s="265"/>
      <c r="Q94" s="265"/>
      <c r="R94" s="265"/>
      <c r="S94" s="266"/>
      <c r="T94" s="267">
        <f t="shared" si="10"/>
        <v>0</v>
      </c>
      <c r="U94" s="327">
        <f>K94*Inflation!$F$19</f>
        <v>0</v>
      </c>
      <c r="V94" s="328">
        <f>L94*Inflation!$F$19</f>
        <v>0</v>
      </c>
      <c r="W94" s="328">
        <f>M94*Inflation!$F$19</f>
        <v>0</v>
      </c>
      <c r="X94" s="328">
        <f>N94*Inflation!$F$19*Inflation!$F$20</f>
        <v>0</v>
      </c>
      <c r="Y94" s="328">
        <f>O94*Inflation!$F$19*Inflation!$F$20</f>
        <v>0</v>
      </c>
      <c r="Z94" s="328">
        <f>P94*Inflation!$F$19*Inflation!$F$20</f>
        <v>0</v>
      </c>
      <c r="AA94" s="328">
        <f>Q94*Inflation!$F$19*Inflation!$F$20*Inflation!$F$21</f>
        <v>0</v>
      </c>
      <c r="AB94" s="328">
        <f>R94*Inflation!$F$19*Inflation!$F$20*Inflation!$F$21*Inflation!$F$22</f>
        <v>0</v>
      </c>
      <c r="AC94" s="328">
        <f>S94*Inflation!$F$19*Inflation!$F$20*Inflation!$F$21*Inflation!$F$22*Inflation!$F$23</f>
        <v>0</v>
      </c>
      <c r="AD94" s="325">
        <f t="shared" si="11"/>
        <v>0</v>
      </c>
    </row>
    <row r="95" spans="1:30" ht="14.5">
      <c r="A95" s="44" t="s">
        <v>150</v>
      </c>
      <c r="B95" s="45" t="s">
        <v>150</v>
      </c>
      <c r="C95" s="50">
        <v>2702.2695383739024</v>
      </c>
      <c r="D95" s="65">
        <v>25</v>
      </c>
      <c r="E95" s="99" t="s">
        <v>536</v>
      </c>
      <c r="F95" s="99" t="s">
        <v>554</v>
      </c>
      <c r="G95" s="99" t="s">
        <v>147</v>
      </c>
      <c r="H95" s="99" t="s">
        <v>180</v>
      </c>
      <c r="I95" s="54">
        <v>45992</v>
      </c>
      <c r="J95" s="140">
        <v>0</v>
      </c>
      <c r="K95" s="264"/>
      <c r="L95" s="265"/>
      <c r="M95" s="265"/>
      <c r="N95" s="265"/>
      <c r="O95" s="265"/>
      <c r="P95" s="265"/>
      <c r="Q95" s="265"/>
      <c r="R95" s="265"/>
      <c r="S95" s="266"/>
      <c r="T95" s="267">
        <f t="shared" si="10"/>
        <v>0</v>
      </c>
      <c r="U95" s="327">
        <f>K95*Inflation!$F$19</f>
        <v>0</v>
      </c>
      <c r="V95" s="328">
        <f>L95*Inflation!$F$19</f>
        <v>0</v>
      </c>
      <c r="W95" s="328">
        <f>M95*Inflation!$F$19</f>
        <v>0</v>
      </c>
      <c r="X95" s="328">
        <f>N95*Inflation!$F$19*Inflation!$F$20</f>
        <v>0</v>
      </c>
      <c r="Y95" s="328">
        <f>O95*Inflation!$F$19*Inflation!$F$20</f>
        <v>0</v>
      </c>
      <c r="Z95" s="328">
        <f>P95*Inflation!$F$19*Inflation!$F$20</f>
        <v>0</v>
      </c>
      <c r="AA95" s="328">
        <f>Q95*Inflation!$F$19*Inflation!$F$20*Inflation!$F$21</f>
        <v>0</v>
      </c>
      <c r="AB95" s="328">
        <f>R95*Inflation!$F$19*Inflation!$F$20*Inflation!$F$21*Inflation!$F$22</f>
        <v>0</v>
      </c>
      <c r="AC95" s="328">
        <f>S95*Inflation!$F$19*Inflation!$F$20*Inflation!$F$21*Inflation!$F$22*Inflation!$F$23</f>
        <v>0</v>
      </c>
      <c r="AD95" s="325">
        <f t="shared" si="11"/>
        <v>0</v>
      </c>
    </row>
    <row r="96" spans="1:30" ht="14.5">
      <c r="A96" s="44" t="s">
        <v>150</v>
      </c>
      <c r="B96" s="45" t="s">
        <v>150</v>
      </c>
      <c r="C96" s="50">
        <v>2549.5288076482443</v>
      </c>
      <c r="D96" s="65">
        <v>25</v>
      </c>
      <c r="E96" s="99" t="s">
        <v>536</v>
      </c>
      <c r="F96" s="99" t="s">
        <v>555</v>
      </c>
      <c r="G96" s="99" t="s">
        <v>147</v>
      </c>
      <c r="H96" s="99" t="s">
        <v>180</v>
      </c>
      <c r="I96" s="54">
        <v>45992</v>
      </c>
      <c r="J96" s="140">
        <v>0</v>
      </c>
      <c r="K96" s="264"/>
      <c r="L96" s="265"/>
      <c r="M96" s="265"/>
      <c r="N96" s="265"/>
      <c r="O96" s="265"/>
      <c r="P96" s="265"/>
      <c r="Q96" s="265"/>
      <c r="R96" s="265"/>
      <c r="S96" s="266"/>
      <c r="T96" s="267">
        <f t="shared" si="10"/>
        <v>0</v>
      </c>
      <c r="U96" s="327">
        <f>K96*Inflation!$F$19</f>
        <v>0</v>
      </c>
      <c r="V96" s="328">
        <f>L96*Inflation!$F$19</f>
        <v>0</v>
      </c>
      <c r="W96" s="328">
        <f>M96*Inflation!$F$19</f>
        <v>0</v>
      </c>
      <c r="X96" s="328">
        <f>N96*Inflation!$F$19*Inflation!$F$20</f>
        <v>0</v>
      </c>
      <c r="Y96" s="328">
        <f>O96*Inflation!$F$19*Inflation!$F$20</f>
        <v>0</v>
      </c>
      <c r="Z96" s="328">
        <f>P96*Inflation!$F$19*Inflation!$F$20</f>
        <v>0</v>
      </c>
      <c r="AA96" s="328">
        <f>Q96*Inflation!$F$19*Inflation!$F$20*Inflation!$F$21</f>
        <v>0</v>
      </c>
      <c r="AB96" s="328">
        <f>R96*Inflation!$F$19*Inflation!$F$20*Inflation!$F$21*Inflation!$F$22</f>
        <v>0</v>
      </c>
      <c r="AC96" s="328">
        <f>S96*Inflation!$F$19*Inflation!$F$20*Inflation!$F$21*Inflation!$F$22*Inflation!$F$23</f>
        <v>0</v>
      </c>
      <c r="AD96" s="325">
        <f t="shared" si="11"/>
        <v>0</v>
      </c>
    </row>
    <row r="97" spans="1:30" ht="14.5">
      <c r="A97" s="44" t="s">
        <v>150</v>
      </c>
      <c r="B97" s="45" t="s">
        <v>150</v>
      </c>
      <c r="C97" s="50">
        <v>1282.9305117697656</v>
      </c>
      <c r="D97" s="65">
        <v>25</v>
      </c>
      <c r="E97" s="99" t="s">
        <v>536</v>
      </c>
      <c r="F97" s="99" t="s">
        <v>556</v>
      </c>
      <c r="G97" s="99" t="s">
        <v>147</v>
      </c>
      <c r="H97" s="99" t="s">
        <v>180</v>
      </c>
      <c r="I97" s="54">
        <v>45992</v>
      </c>
      <c r="J97" s="140">
        <v>0</v>
      </c>
      <c r="K97" s="264"/>
      <c r="L97" s="265"/>
      <c r="M97" s="265"/>
      <c r="N97" s="265"/>
      <c r="O97" s="265"/>
      <c r="P97" s="265"/>
      <c r="Q97" s="265"/>
      <c r="R97" s="265"/>
      <c r="S97" s="266"/>
      <c r="T97" s="267">
        <f t="shared" si="10"/>
        <v>0</v>
      </c>
      <c r="U97" s="327">
        <f>K97*Inflation!$F$19</f>
        <v>0</v>
      </c>
      <c r="V97" s="328">
        <f>L97*Inflation!$F$19</f>
        <v>0</v>
      </c>
      <c r="W97" s="328">
        <f>M97*Inflation!$F$19</f>
        <v>0</v>
      </c>
      <c r="X97" s="328">
        <f>N97*Inflation!$F$19*Inflation!$F$20</f>
        <v>0</v>
      </c>
      <c r="Y97" s="328">
        <f>O97*Inflation!$F$19*Inflation!$F$20</f>
        <v>0</v>
      </c>
      <c r="Z97" s="328">
        <f>P97*Inflation!$F$19*Inflation!$F$20</f>
        <v>0</v>
      </c>
      <c r="AA97" s="328">
        <f>Q97*Inflation!$F$19*Inflation!$F$20*Inflation!$F$21</f>
        <v>0</v>
      </c>
      <c r="AB97" s="328">
        <f>R97*Inflation!$F$19*Inflation!$F$20*Inflation!$F$21*Inflation!$F$22</f>
        <v>0</v>
      </c>
      <c r="AC97" s="328">
        <f>S97*Inflation!$F$19*Inflation!$F$20*Inflation!$F$21*Inflation!$F$22*Inflation!$F$23</f>
        <v>0</v>
      </c>
      <c r="AD97" s="325">
        <f t="shared" si="11"/>
        <v>0</v>
      </c>
    </row>
    <row r="98" spans="1:30" ht="14.5">
      <c r="A98" s="44" t="s">
        <v>150</v>
      </c>
      <c r="B98" s="45" t="s">
        <v>150</v>
      </c>
      <c r="C98" s="50">
        <v>3776.0475706622151</v>
      </c>
      <c r="D98" s="65">
        <v>25</v>
      </c>
      <c r="E98" s="99" t="s">
        <v>536</v>
      </c>
      <c r="F98" s="99" t="s">
        <v>557</v>
      </c>
      <c r="G98" s="99" t="s">
        <v>147</v>
      </c>
      <c r="H98" s="99" t="s">
        <v>180</v>
      </c>
      <c r="I98" s="54">
        <v>45992</v>
      </c>
      <c r="J98" s="140">
        <v>0</v>
      </c>
      <c r="K98" s="264"/>
      <c r="L98" s="265"/>
      <c r="M98" s="265"/>
      <c r="N98" s="265"/>
      <c r="O98" s="265"/>
      <c r="P98" s="265"/>
      <c r="Q98" s="265"/>
      <c r="R98" s="265"/>
      <c r="S98" s="266"/>
      <c r="T98" s="267">
        <f t="shared" si="10"/>
        <v>0</v>
      </c>
      <c r="U98" s="327">
        <f>K98*Inflation!$F$19</f>
        <v>0</v>
      </c>
      <c r="V98" s="328">
        <f>L98*Inflation!$F$19</f>
        <v>0</v>
      </c>
      <c r="W98" s="328">
        <f>M98*Inflation!$F$19</f>
        <v>0</v>
      </c>
      <c r="X98" s="328">
        <f>N98*Inflation!$F$19*Inflation!$F$20</f>
        <v>0</v>
      </c>
      <c r="Y98" s="328">
        <f>O98*Inflation!$F$19*Inflation!$F$20</f>
        <v>0</v>
      </c>
      <c r="Z98" s="328">
        <f>P98*Inflation!$F$19*Inflation!$F$20</f>
        <v>0</v>
      </c>
      <c r="AA98" s="328">
        <f>Q98*Inflation!$F$19*Inflation!$F$20*Inflation!$F$21</f>
        <v>0</v>
      </c>
      <c r="AB98" s="328">
        <f>R98*Inflation!$F$19*Inflation!$F$20*Inflation!$F$21*Inflation!$F$22</f>
        <v>0</v>
      </c>
      <c r="AC98" s="328">
        <f>S98*Inflation!$F$19*Inflation!$F$20*Inflation!$F$21*Inflation!$F$22*Inflation!$F$23</f>
        <v>0</v>
      </c>
      <c r="AD98" s="325">
        <f t="shared" si="11"/>
        <v>0</v>
      </c>
    </row>
    <row r="99" spans="1:30" ht="14.5">
      <c r="A99" s="44" t="s">
        <v>150</v>
      </c>
      <c r="B99" s="45" t="s">
        <v>150</v>
      </c>
      <c r="C99" s="50">
        <v>4084.6642563674304</v>
      </c>
      <c r="D99" s="65">
        <v>25</v>
      </c>
      <c r="E99" s="99" t="s">
        <v>536</v>
      </c>
      <c r="F99" s="99" t="s">
        <v>558</v>
      </c>
      <c r="G99" s="99" t="s">
        <v>147</v>
      </c>
      <c r="H99" s="99" t="s">
        <v>180</v>
      </c>
      <c r="I99" s="54">
        <v>45992</v>
      </c>
      <c r="J99" s="140">
        <v>0</v>
      </c>
      <c r="K99" s="264"/>
      <c r="L99" s="265"/>
      <c r="M99" s="265"/>
      <c r="N99" s="265"/>
      <c r="O99" s="265"/>
      <c r="P99" s="265"/>
      <c r="Q99" s="265"/>
      <c r="R99" s="265"/>
      <c r="S99" s="266"/>
      <c r="T99" s="267">
        <f t="shared" si="10"/>
        <v>0</v>
      </c>
      <c r="U99" s="327">
        <f>K99*Inflation!$F$19</f>
        <v>0</v>
      </c>
      <c r="V99" s="328">
        <f>L99*Inflation!$F$19</f>
        <v>0</v>
      </c>
      <c r="W99" s="328">
        <f>M99*Inflation!$F$19</f>
        <v>0</v>
      </c>
      <c r="X99" s="328">
        <f>N99*Inflation!$F$19*Inflation!$F$20</f>
        <v>0</v>
      </c>
      <c r="Y99" s="328">
        <f>O99*Inflation!$F$19*Inflation!$F$20</f>
        <v>0</v>
      </c>
      <c r="Z99" s="328">
        <f>P99*Inflation!$F$19*Inflation!$F$20</f>
        <v>0</v>
      </c>
      <c r="AA99" s="328">
        <f>Q99*Inflation!$F$19*Inflation!$F$20*Inflation!$F$21</f>
        <v>0</v>
      </c>
      <c r="AB99" s="328">
        <f>R99*Inflation!$F$19*Inflation!$F$20*Inflation!$F$21*Inflation!$F$22</f>
        <v>0</v>
      </c>
      <c r="AC99" s="328">
        <f>S99*Inflation!$F$19*Inflation!$F$20*Inflation!$F$21*Inflation!$F$22*Inflation!$F$23</f>
        <v>0</v>
      </c>
      <c r="AD99" s="325">
        <f t="shared" si="11"/>
        <v>0</v>
      </c>
    </row>
    <row r="100" spans="1:30" ht="14.5">
      <c r="A100" s="44" t="s">
        <v>150</v>
      </c>
      <c r="B100" s="45" t="s">
        <v>150</v>
      </c>
      <c r="C100" s="50">
        <v>3096.02833760573</v>
      </c>
      <c r="D100" s="65">
        <v>25</v>
      </c>
      <c r="E100" s="99" t="s">
        <v>536</v>
      </c>
      <c r="F100" s="99" t="s">
        <v>559</v>
      </c>
      <c r="G100" s="99" t="s">
        <v>147</v>
      </c>
      <c r="H100" s="99" t="s">
        <v>180</v>
      </c>
      <c r="I100" s="54">
        <v>45992</v>
      </c>
      <c r="J100" s="140">
        <v>0</v>
      </c>
      <c r="K100" s="264"/>
      <c r="L100" s="265"/>
      <c r="M100" s="265"/>
      <c r="N100" s="265"/>
      <c r="O100" s="265"/>
      <c r="P100" s="265"/>
      <c r="Q100" s="265"/>
      <c r="R100" s="265"/>
      <c r="S100" s="266"/>
      <c r="T100" s="267">
        <f t="shared" si="10"/>
        <v>0</v>
      </c>
      <c r="U100" s="327">
        <f>K100*Inflation!$F$19</f>
        <v>0</v>
      </c>
      <c r="V100" s="328">
        <f>L100*Inflation!$F$19</f>
        <v>0</v>
      </c>
      <c r="W100" s="328">
        <f>M100*Inflation!$F$19</f>
        <v>0</v>
      </c>
      <c r="X100" s="328">
        <f>N100*Inflation!$F$19*Inflation!$F$20</f>
        <v>0</v>
      </c>
      <c r="Y100" s="328">
        <f>O100*Inflation!$F$19*Inflation!$F$20</f>
        <v>0</v>
      </c>
      <c r="Z100" s="328">
        <f>P100*Inflation!$F$19*Inflation!$F$20</f>
        <v>0</v>
      </c>
      <c r="AA100" s="328">
        <f>Q100*Inflation!$F$19*Inflation!$F$20*Inflation!$F$21</f>
        <v>0</v>
      </c>
      <c r="AB100" s="328">
        <f>R100*Inflation!$F$19*Inflation!$F$20*Inflation!$F$21*Inflation!$F$22</f>
        <v>0</v>
      </c>
      <c r="AC100" s="328">
        <f>S100*Inflation!$F$19*Inflation!$F$20*Inflation!$F$21*Inflation!$F$22*Inflation!$F$23</f>
        <v>0</v>
      </c>
      <c r="AD100" s="325">
        <f t="shared" si="11"/>
        <v>0</v>
      </c>
    </row>
    <row r="101" spans="1:30" ht="14.5">
      <c r="A101" s="44" t="s">
        <v>150</v>
      </c>
      <c r="B101" s="45" t="s">
        <v>150</v>
      </c>
      <c r="C101" s="50">
        <v>3269.9660407823262</v>
      </c>
      <c r="D101" s="65">
        <v>25</v>
      </c>
      <c r="E101" s="99" t="s">
        <v>536</v>
      </c>
      <c r="F101" s="99" t="s">
        <v>560</v>
      </c>
      <c r="G101" s="99" t="s">
        <v>147</v>
      </c>
      <c r="H101" s="99" t="s">
        <v>180</v>
      </c>
      <c r="I101" s="54">
        <v>45992</v>
      </c>
      <c r="J101" s="140">
        <v>0</v>
      </c>
      <c r="K101" s="264"/>
      <c r="L101" s="265"/>
      <c r="M101" s="265"/>
      <c r="N101" s="265"/>
      <c r="O101" s="265"/>
      <c r="P101" s="265"/>
      <c r="Q101" s="265"/>
      <c r="R101" s="265"/>
      <c r="S101" s="266"/>
      <c r="T101" s="267">
        <f t="shared" si="10"/>
        <v>0</v>
      </c>
      <c r="U101" s="327">
        <f>K101*Inflation!$F$19</f>
        <v>0</v>
      </c>
      <c r="V101" s="328">
        <f>L101*Inflation!$F$19</f>
        <v>0</v>
      </c>
      <c r="W101" s="328">
        <f>M101*Inflation!$F$19</f>
        <v>0</v>
      </c>
      <c r="X101" s="328">
        <f>N101*Inflation!$F$19*Inflation!$F$20</f>
        <v>0</v>
      </c>
      <c r="Y101" s="328">
        <f>O101*Inflation!$F$19*Inflation!$F$20</f>
        <v>0</v>
      </c>
      <c r="Z101" s="328">
        <f>P101*Inflation!$F$19*Inflation!$F$20</f>
        <v>0</v>
      </c>
      <c r="AA101" s="328">
        <f>Q101*Inflation!$F$19*Inflation!$F$20*Inflation!$F$21</f>
        <v>0</v>
      </c>
      <c r="AB101" s="328">
        <f>R101*Inflation!$F$19*Inflation!$F$20*Inflation!$F$21*Inflation!$F$22</f>
        <v>0</v>
      </c>
      <c r="AC101" s="328">
        <f>S101*Inflation!$F$19*Inflation!$F$20*Inflation!$F$21*Inflation!$F$22*Inflation!$F$23</f>
        <v>0</v>
      </c>
      <c r="AD101" s="325">
        <f t="shared" si="11"/>
        <v>0</v>
      </c>
    </row>
    <row r="102" spans="1:30" ht="14.5">
      <c r="A102" s="44" t="s">
        <v>150</v>
      </c>
      <c r="B102" s="45" t="s">
        <v>150</v>
      </c>
      <c r="C102" s="50">
        <v>1308.9411806323083</v>
      </c>
      <c r="D102" s="65">
        <v>25</v>
      </c>
      <c r="E102" s="99" t="s">
        <v>536</v>
      </c>
      <c r="F102" s="99" t="s">
        <v>561</v>
      </c>
      <c r="G102" s="99" t="s">
        <v>147</v>
      </c>
      <c r="H102" s="99" t="s">
        <v>180</v>
      </c>
      <c r="I102" s="54">
        <v>45992</v>
      </c>
      <c r="J102" s="140">
        <v>0</v>
      </c>
      <c r="K102" s="264"/>
      <c r="L102" s="265"/>
      <c r="M102" s="265"/>
      <c r="N102" s="265"/>
      <c r="O102" s="265"/>
      <c r="P102" s="265"/>
      <c r="Q102" s="265"/>
      <c r="R102" s="265"/>
      <c r="S102" s="266"/>
      <c r="T102" s="267">
        <f t="shared" si="10"/>
        <v>0</v>
      </c>
      <c r="U102" s="327">
        <f>K102*Inflation!$F$19</f>
        <v>0</v>
      </c>
      <c r="V102" s="328">
        <f>L102*Inflation!$F$19</f>
        <v>0</v>
      </c>
      <c r="W102" s="328">
        <f>M102*Inflation!$F$19</f>
        <v>0</v>
      </c>
      <c r="X102" s="328">
        <f>N102*Inflation!$F$19*Inflation!$F$20</f>
        <v>0</v>
      </c>
      <c r="Y102" s="328">
        <f>O102*Inflation!$F$19*Inflation!$F$20</f>
        <v>0</v>
      </c>
      <c r="Z102" s="328">
        <f>P102*Inflation!$F$19*Inflation!$F$20</f>
        <v>0</v>
      </c>
      <c r="AA102" s="328">
        <f>Q102*Inflation!$F$19*Inflation!$F$20*Inflation!$F$21</f>
        <v>0</v>
      </c>
      <c r="AB102" s="328">
        <f>R102*Inflation!$F$19*Inflation!$F$20*Inflation!$F$21*Inflation!$F$22</f>
        <v>0</v>
      </c>
      <c r="AC102" s="328">
        <f>S102*Inflation!$F$19*Inflation!$F$20*Inflation!$F$21*Inflation!$F$22*Inflation!$F$23</f>
        <v>0</v>
      </c>
      <c r="AD102" s="325">
        <f t="shared" si="11"/>
        <v>0</v>
      </c>
    </row>
    <row r="103" spans="1:30" ht="14.5">
      <c r="A103" s="44" t="s">
        <v>150</v>
      </c>
      <c r="B103" s="45" t="s">
        <v>150</v>
      </c>
      <c r="C103" s="50">
        <v>2424.0246230610664</v>
      </c>
      <c r="D103" s="65">
        <v>25</v>
      </c>
      <c r="E103" s="99" t="s">
        <v>536</v>
      </c>
      <c r="F103" s="99" t="s">
        <v>562</v>
      </c>
      <c r="G103" s="99" t="s">
        <v>147</v>
      </c>
      <c r="H103" s="99" t="s">
        <v>180</v>
      </c>
      <c r="I103" s="54">
        <v>46174</v>
      </c>
      <c r="J103" s="140">
        <v>0</v>
      </c>
      <c r="K103" s="264"/>
      <c r="L103" s="265"/>
      <c r="M103" s="265"/>
      <c r="N103" s="265"/>
      <c r="O103" s="265"/>
      <c r="P103" s="265"/>
      <c r="Q103" s="265"/>
      <c r="R103" s="265"/>
      <c r="S103" s="266"/>
      <c r="T103" s="267">
        <f t="shared" si="10"/>
        <v>0</v>
      </c>
      <c r="U103" s="327">
        <f>K103*Inflation!$F$19</f>
        <v>0</v>
      </c>
      <c r="V103" s="328">
        <f>L103*Inflation!$F$19</f>
        <v>0</v>
      </c>
      <c r="W103" s="328">
        <f>M103*Inflation!$F$19</f>
        <v>0</v>
      </c>
      <c r="X103" s="328">
        <f>N103*Inflation!$F$19*Inflation!$F$20</f>
        <v>0</v>
      </c>
      <c r="Y103" s="328">
        <f>O103*Inflation!$F$19*Inflation!$F$20</f>
        <v>0</v>
      </c>
      <c r="Z103" s="328">
        <f>P103*Inflation!$F$19*Inflation!$F$20</f>
        <v>0</v>
      </c>
      <c r="AA103" s="328">
        <f>Q103*Inflation!$F$19*Inflation!$F$20*Inflation!$F$21</f>
        <v>0</v>
      </c>
      <c r="AB103" s="328">
        <f>R103*Inflation!$F$19*Inflation!$F$20*Inflation!$F$21*Inflation!$F$22</f>
        <v>0</v>
      </c>
      <c r="AC103" s="328">
        <f>S103*Inflation!$F$19*Inflation!$F$20*Inflation!$F$21*Inflation!$F$22*Inflation!$F$23</f>
        <v>0</v>
      </c>
      <c r="AD103" s="325">
        <f t="shared" si="11"/>
        <v>0</v>
      </c>
    </row>
    <row r="104" spans="1:30" ht="14.5">
      <c r="A104" s="44" t="s">
        <v>150</v>
      </c>
      <c r="B104" s="45" t="s">
        <v>150</v>
      </c>
      <c r="C104" s="50">
        <v>1790.833975124599</v>
      </c>
      <c r="D104" s="65">
        <v>25</v>
      </c>
      <c r="E104" s="99" t="s">
        <v>536</v>
      </c>
      <c r="F104" s="99" t="s">
        <v>563</v>
      </c>
      <c r="G104" s="99" t="s">
        <v>147</v>
      </c>
      <c r="H104" s="99" t="s">
        <v>180</v>
      </c>
      <c r="I104" s="54">
        <v>46174</v>
      </c>
      <c r="J104" s="140">
        <v>0</v>
      </c>
      <c r="K104" s="264"/>
      <c r="L104" s="265"/>
      <c r="M104" s="265"/>
      <c r="N104" s="265"/>
      <c r="O104" s="265"/>
      <c r="P104" s="265"/>
      <c r="Q104" s="265"/>
      <c r="R104" s="265"/>
      <c r="S104" s="266"/>
      <c r="T104" s="267">
        <f t="shared" si="10"/>
        <v>0</v>
      </c>
      <c r="U104" s="327">
        <f>K104*Inflation!$F$19</f>
        <v>0</v>
      </c>
      <c r="V104" s="328">
        <f>L104*Inflation!$F$19</f>
        <v>0</v>
      </c>
      <c r="W104" s="328">
        <f>M104*Inflation!$F$19</f>
        <v>0</v>
      </c>
      <c r="X104" s="328">
        <f>N104*Inflation!$F$19*Inflation!$F$20</f>
        <v>0</v>
      </c>
      <c r="Y104" s="328">
        <f>O104*Inflation!$F$19*Inflation!$F$20</f>
        <v>0</v>
      </c>
      <c r="Z104" s="328">
        <f>P104*Inflation!$F$19*Inflation!$F$20</f>
        <v>0</v>
      </c>
      <c r="AA104" s="328">
        <f>Q104*Inflation!$F$19*Inflation!$F$20*Inflation!$F$21</f>
        <v>0</v>
      </c>
      <c r="AB104" s="328">
        <f>R104*Inflation!$F$19*Inflation!$F$20*Inflation!$F$21*Inflation!$F$22</f>
        <v>0</v>
      </c>
      <c r="AC104" s="328">
        <f>S104*Inflation!$F$19*Inflation!$F$20*Inflation!$F$21*Inflation!$F$22*Inflation!$F$23</f>
        <v>0</v>
      </c>
      <c r="AD104" s="325">
        <f t="shared" si="11"/>
        <v>0</v>
      </c>
    </row>
    <row r="105" spans="1:30" ht="14.5">
      <c r="A105" s="44" t="s">
        <v>150</v>
      </c>
      <c r="B105" s="45" t="s">
        <v>150</v>
      </c>
      <c r="C105" s="50">
        <v>2949</v>
      </c>
      <c r="D105" s="65">
        <v>25</v>
      </c>
      <c r="E105" s="99" t="s">
        <v>536</v>
      </c>
      <c r="F105" s="99" t="s">
        <v>564</v>
      </c>
      <c r="G105" s="99" t="s">
        <v>147</v>
      </c>
      <c r="H105" s="99" t="s">
        <v>180</v>
      </c>
      <c r="I105" s="54">
        <v>46357</v>
      </c>
      <c r="J105" s="140">
        <v>0</v>
      </c>
      <c r="K105" s="264"/>
      <c r="L105" s="265"/>
      <c r="M105" s="265"/>
      <c r="N105" s="265"/>
      <c r="O105" s="265"/>
      <c r="P105" s="265"/>
      <c r="Q105" s="265"/>
      <c r="R105" s="265"/>
      <c r="S105" s="266"/>
      <c r="T105" s="267">
        <f t="shared" si="10"/>
        <v>0</v>
      </c>
      <c r="U105" s="327">
        <f>K105*Inflation!$F$19</f>
        <v>0</v>
      </c>
      <c r="V105" s="328">
        <f>L105*Inflation!$F$19</f>
        <v>0</v>
      </c>
      <c r="W105" s="328">
        <f>M105*Inflation!$F$19</f>
        <v>0</v>
      </c>
      <c r="X105" s="328">
        <f>N105*Inflation!$F$19*Inflation!$F$20</f>
        <v>0</v>
      </c>
      <c r="Y105" s="328">
        <f>O105*Inflation!$F$19*Inflation!$F$20</f>
        <v>0</v>
      </c>
      <c r="Z105" s="328">
        <f>P105*Inflation!$F$19*Inflation!$F$20</f>
        <v>0</v>
      </c>
      <c r="AA105" s="328">
        <f>Q105*Inflation!$F$19*Inflation!$F$20*Inflation!$F$21</f>
        <v>0</v>
      </c>
      <c r="AB105" s="328">
        <f>R105*Inflation!$F$19*Inflation!$F$20*Inflation!$F$21*Inflation!$F$22</f>
        <v>0</v>
      </c>
      <c r="AC105" s="328">
        <f>S105*Inflation!$F$19*Inflation!$F$20*Inflation!$F$21*Inflation!$F$22*Inflation!$F$23</f>
        <v>0</v>
      </c>
      <c r="AD105" s="325">
        <f t="shared" si="11"/>
        <v>0</v>
      </c>
    </row>
    <row r="106" spans="1:30" ht="14.5">
      <c r="A106" s="44" t="s">
        <v>150</v>
      </c>
      <c r="B106" s="45" t="s">
        <v>150</v>
      </c>
      <c r="C106" s="50">
        <v>2446.6296255721727</v>
      </c>
      <c r="D106" s="65">
        <v>25</v>
      </c>
      <c r="E106" s="99" t="s">
        <v>536</v>
      </c>
      <c r="F106" s="99" t="s">
        <v>565</v>
      </c>
      <c r="G106" s="99" t="s">
        <v>147</v>
      </c>
      <c r="H106" s="99" t="s">
        <v>180</v>
      </c>
      <c r="I106" s="54">
        <v>46357</v>
      </c>
      <c r="J106" s="140">
        <v>0</v>
      </c>
      <c r="K106" s="264"/>
      <c r="L106" s="265"/>
      <c r="M106" s="265"/>
      <c r="N106" s="265"/>
      <c r="O106" s="265"/>
      <c r="P106" s="265"/>
      <c r="Q106" s="265"/>
      <c r="R106" s="265"/>
      <c r="S106" s="266"/>
      <c r="T106" s="267">
        <f t="shared" si="10"/>
        <v>0</v>
      </c>
      <c r="U106" s="327">
        <f>K106*Inflation!$F$19</f>
        <v>0</v>
      </c>
      <c r="V106" s="328">
        <f>L106*Inflation!$F$19</f>
        <v>0</v>
      </c>
      <c r="W106" s="328">
        <f>M106*Inflation!$F$19</f>
        <v>0</v>
      </c>
      <c r="X106" s="328">
        <f>N106*Inflation!$F$19*Inflation!$F$20</f>
        <v>0</v>
      </c>
      <c r="Y106" s="328">
        <f>O106*Inflation!$F$19*Inflation!$F$20</f>
        <v>0</v>
      </c>
      <c r="Z106" s="328">
        <f>P106*Inflation!$F$19*Inflation!$F$20</f>
        <v>0</v>
      </c>
      <c r="AA106" s="328">
        <f>Q106*Inflation!$F$19*Inflation!$F$20*Inflation!$F$21</f>
        <v>0</v>
      </c>
      <c r="AB106" s="328">
        <f>R106*Inflation!$F$19*Inflation!$F$20*Inflation!$F$21*Inflation!$F$22</f>
        <v>0</v>
      </c>
      <c r="AC106" s="328">
        <f>S106*Inflation!$F$19*Inflation!$F$20*Inflation!$F$21*Inflation!$F$22*Inflation!$F$23</f>
        <v>0</v>
      </c>
      <c r="AD106" s="325">
        <f t="shared" si="11"/>
        <v>0</v>
      </c>
    </row>
    <row r="107" spans="1:30" ht="14.5">
      <c r="A107" s="44" t="s">
        <v>150</v>
      </c>
      <c r="B107" s="45" t="s">
        <v>150</v>
      </c>
      <c r="C107" s="50">
        <v>2105.5588072204091</v>
      </c>
      <c r="D107" s="65">
        <v>25</v>
      </c>
      <c r="E107" s="99" t="s">
        <v>536</v>
      </c>
      <c r="F107" s="99" t="s">
        <v>566</v>
      </c>
      <c r="G107" s="99" t="s">
        <v>147</v>
      </c>
      <c r="H107" s="99" t="s">
        <v>180</v>
      </c>
      <c r="I107" s="54">
        <v>46357</v>
      </c>
      <c r="J107" s="140">
        <v>0</v>
      </c>
      <c r="K107" s="264"/>
      <c r="L107" s="265"/>
      <c r="M107" s="265"/>
      <c r="N107" s="265"/>
      <c r="O107" s="265"/>
      <c r="P107" s="265"/>
      <c r="Q107" s="265"/>
      <c r="R107" s="265"/>
      <c r="S107" s="266"/>
      <c r="T107" s="267">
        <f t="shared" si="10"/>
        <v>0</v>
      </c>
      <c r="U107" s="327">
        <f>K107*Inflation!$F$19</f>
        <v>0</v>
      </c>
      <c r="V107" s="328">
        <f>L107*Inflation!$F$19</f>
        <v>0</v>
      </c>
      <c r="W107" s="328">
        <f>M107*Inflation!$F$19</f>
        <v>0</v>
      </c>
      <c r="X107" s="328">
        <f>N107*Inflation!$F$19*Inflation!$F$20</f>
        <v>0</v>
      </c>
      <c r="Y107" s="328">
        <f>O107*Inflation!$F$19*Inflation!$F$20</f>
        <v>0</v>
      </c>
      <c r="Z107" s="328">
        <f>P107*Inflation!$F$19*Inflation!$F$20</f>
        <v>0</v>
      </c>
      <c r="AA107" s="328">
        <f>Q107*Inflation!$F$19*Inflation!$F$20*Inflation!$F$21</f>
        <v>0</v>
      </c>
      <c r="AB107" s="328">
        <f>R107*Inflation!$F$19*Inflation!$F$20*Inflation!$F$21*Inflation!$F$22</f>
        <v>0</v>
      </c>
      <c r="AC107" s="328">
        <f>S107*Inflation!$F$19*Inflation!$F$20*Inflation!$F$21*Inflation!$F$22*Inflation!$F$23</f>
        <v>0</v>
      </c>
      <c r="AD107" s="325">
        <f t="shared" si="11"/>
        <v>0</v>
      </c>
    </row>
    <row r="108" spans="1:30" ht="14.5">
      <c r="A108" s="44" t="s">
        <v>150</v>
      </c>
      <c r="B108" s="45" t="s">
        <v>150</v>
      </c>
      <c r="C108" s="50">
        <v>5104.4036330505451</v>
      </c>
      <c r="D108" s="65">
        <v>25</v>
      </c>
      <c r="E108" s="99" t="s">
        <v>536</v>
      </c>
      <c r="F108" s="99" t="s">
        <v>567</v>
      </c>
      <c r="G108" s="99" t="s">
        <v>147</v>
      </c>
      <c r="H108" s="99" t="s">
        <v>180</v>
      </c>
      <c r="I108" s="54">
        <v>46357</v>
      </c>
      <c r="J108" s="140">
        <v>0</v>
      </c>
      <c r="K108" s="264"/>
      <c r="L108" s="265"/>
      <c r="M108" s="265"/>
      <c r="N108" s="265"/>
      <c r="O108" s="265"/>
      <c r="P108" s="265"/>
      <c r="Q108" s="265"/>
      <c r="R108" s="265"/>
      <c r="S108" s="266"/>
      <c r="T108" s="267">
        <f t="shared" si="10"/>
        <v>0</v>
      </c>
      <c r="U108" s="327">
        <f>K108*Inflation!$F$19</f>
        <v>0</v>
      </c>
      <c r="V108" s="328">
        <f>L108*Inflation!$F$19</f>
        <v>0</v>
      </c>
      <c r="W108" s="328">
        <f>M108*Inflation!$F$19</f>
        <v>0</v>
      </c>
      <c r="X108" s="328">
        <f>N108*Inflation!$F$19*Inflation!$F$20</f>
        <v>0</v>
      </c>
      <c r="Y108" s="328">
        <f>O108*Inflation!$F$19*Inflation!$F$20</f>
        <v>0</v>
      </c>
      <c r="Z108" s="328">
        <f>P108*Inflation!$F$19*Inflation!$F$20</f>
        <v>0</v>
      </c>
      <c r="AA108" s="328">
        <f>Q108*Inflation!$F$19*Inflation!$F$20*Inflation!$F$21</f>
        <v>0</v>
      </c>
      <c r="AB108" s="328">
        <f>R108*Inflation!$F$19*Inflation!$F$20*Inflation!$F$21*Inflation!$F$22</f>
        <v>0</v>
      </c>
      <c r="AC108" s="328">
        <f>S108*Inflation!$F$19*Inflation!$F$20*Inflation!$F$21*Inflation!$F$22*Inflation!$F$23</f>
        <v>0</v>
      </c>
      <c r="AD108" s="325">
        <f t="shared" si="11"/>
        <v>0</v>
      </c>
    </row>
    <row r="109" spans="1:30" ht="14.5">
      <c r="A109" s="44" t="s">
        <v>150</v>
      </c>
      <c r="B109" s="45" t="s">
        <v>150</v>
      </c>
      <c r="C109" s="50">
        <v>2463.4778326030596</v>
      </c>
      <c r="D109" s="65">
        <v>25</v>
      </c>
      <c r="E109" s="99" t="s">
        <v>536</v>
      </c>
      <c r="F109" s="99" t="s">
        <v>568</v>
      </c>
      <c r="G109" s="99" t="s">
        <v>147</v>
      </c>
      <c r="H109" s="99" t="s">
        <v>180</v>
      </c>
      <c r="I109" s="54">
        <v>46357</v>
      </c>
      <c r="J109" s="140">
        <v>0</v>
      </c>
      <c r="K109" s="264"/>
      <c r="L109" s="265"/>
      <c r="M109" s="265"/>
      <c r="N109" s="265"/>
      <c r="O109" s="265"/>
      <c r="P109" s="265"/>
      <c r="Q109" s="265"/>
      <c r="R109" s="265"/>
      <c r="S109" s="266"/>
      <c r="T109" s="267">
        <f t="shared" si="10"/>
        <v>0</v>
      </c>
      <c r="U109" s="327">
        <f>K109*Inflation!$F$19</f>
        <v>0</v>
      </c>
      <c r="V109" s="328">
        <f>L109*Inflation!$F$19</f>
        <v>0</v>
      </c>
      <c r="W109" s="328">
        <f>M109*Inflation!$F$19</f>
        <v>0</v>
      </c>
      <c r="X109" s="328">
        <f>N109*Inflation!$F$19*Inflation!$F$20</f>
        <v>0</v>
      </c>
      <c r="Y109" s="328">
        <f>O109*Inflation!$F$19*Inflation!$F$20</f>
        <v>0</v>
      </c>
      <c r="Z109" s="328">
        <f>P109*Inflation!$F$19*Inflation!$F$20</f>
        <v>0</v>
      </c>
      <c r="AA109" s="328">
        <f>Q109*Inflation!$F$19*Inflation!$F$20*Inflation!$F$21</f>
        <v>0</v>
      </c>
      <c r="AB109" s="328">
        <f>R109*Inflation!$F$19*Inflation!$F$20*Inflation!$F$21*Inflation!$F$22</f>
        <v>0</v>
      </c>
      <c r="AC109" s="328">
        <f>S109*Inflation!$F$19*Inflation!$F$20*Inflation!$F$21*Inflation!$F$22*Inflation!$F$23</f>
        <v>0</v>
      </c>
      <c r="AD109" s="325">
        <f t="shared" si="11"/>
        <v>0</v>
      </c>
    </row>
    <row r="110" spans="1:30" ht="14.5">
      <c r="A110" s="44" t="s">
        <v>150</v>
      </c>
      <c r="B110" s="45" t="s">
        <v>150</v>
      </c>
      <c r="C110" s="50">
        <v>3542.0135272993107</v>
      </c>
      <c r="D110" s="65">
        <v>25</v>
      </c>
      <c r="E110" s="99" t="s">
        <v>536</v>
      </c>
      <c r="F110" s="99" t="s">
        <v>569</v>
      </c>
      <c r="G110" s="99" t="s">
        <v>147</v>
      </c>
      <c r="H110" s="99" t="s">
        <v>180</v>
      </c>
      <c r="I110" s="54">
        <v>46357</v>
      </c>
      <c r="J110" s="140">
        <v>0</v>
      </c>
      <c r="K110" s="264"/>
      <c r="L110" s="265"/>
      <c r="M110" s="265"/>
      <c r="N110" s="265"/>
      <c r="O110" s="265"/>
      <c r="P110" s="265"/>
      <c r="Q110" s="265"/>
      <c r="R110" s="265"/>
      <c r="S110" s="266"/>
      <c r="T110" s="267">
        <f t="shared" si="10"/>
        <v>0</v>
      </c>
      <c r="U110" s="327">
        <f>K110*Inflation!$F$19</f>
        <v>0</v>
      </c>
      <c r="V110" s="328">
        <f>L110*Inflation!$F$19</f>
        <v>0</v>
      </c>
      <c r="W110" s="328">
        <f>M110*Inflation!$F$19</f>
        <v>0</v>
      </c>
      <c r="X110" s="328">
        <f>N110*Inflation!$F$19*Inflation!$F$20</f>
        <v>0</v>
      </c>
      <c r="Y110" s="328">
        <f>O110*Inflation!$F$19*Inflation!$F$20</f>
        <v>0</v>
      </c>
      <c r="Z110" s="328">
        <f>P110*Inflation!$F$19*Inflation!$F$20</f>
        <v>0</v>
      </c>
      <c r="AA110" s="328">
        <f>Q110*Inflation!$F$19*Inflation!$F$20*Inflation!$F$21</f>
        <v>0</v>
      </c>
      <c r="AB110" s="328">
        <f>R110*Inflation!$F$19*Inflation!$F$20*Inflation!$F$21*Inflation!$F$22</f>
        <v>0</v>
      </c>
      <c r="AC110" s="328">
        <f>S110*Inflation!$F$19*Inflation!$F$20*Inflation!$F$21*Inflation!$F$22*Inflation!$F$23</f>
        <v>0</v>
      </c>
      <c r="AD110" s="325">
        <f t="shared" si="11"/>
        <v>0</v>
      </c>
    </row>
    <row r="111" spans="1:30" ht="14.5">
      <c r="A111" s="44" t="s">
        <v>150</v>
      </c>
      <c r="B111" s="45" t="s">
        <v>150</v>
      </c>
      <c r="C111" s="50">
        <v>1749.5053757294932</v>
      </c>
      <c r="D111" s="65">
        <v>25</v>
      </c>
      <c r="E111" s="99" t="s">
        <v>536</v>
      </c>
      <c r="F111" s="99" t="s">
        <v>570</v>
      </c>
      <c r="G111" s="99" t="s">
        <v>147</v>
      </c>
      <c r="H111" s="99" t="s">
        <v>180</v>
      </c>
      <c r="I111" s="54">
        <v>46357</v>
      </c>
      <c r="J111" s="140">
        <v>0</v>
      </c>
      <c r="K111" s="264"/>
      <c r="L111" s="265"/>
      <c r="M111" s="265"/>
      <c r="N111" s="265"/>
      <c r="O111" s="265"/>
      <c r="P111" s="265"/>
      <c r="Q111" s="265"/>
      <c r="R111" s="265"/>
      <c r="S111" s="266"/>
      <c r="T111" s="267">
        <f t="shared" si="10"/>
        <v>0</v>
      </c>
      <c r="U111" s="327">
        <f>K111*Inflation!$F$19</f>
        <v>0</v>
      </c>
      <c r="V111" s="328">
        <f>L111*Inflation!$F$19</f>
        <v>0</v>
      </c>
      <c r="W111" s="328">
        <f>M111*Inflation!$F$19</f>
        <v>0</v>
      </c>
      <c r="X111" s="328">
        <f>N111*Inflation!$F$19*Inflation!$F$20</f>
        <v>0</v>
      </c>
      <c r="Y111" s="328">
        <f>O111*Inflation!$F$19*Inflation!$F$20</f>
        <v>0</v>
      </c>
      <c r="Z111" s="328">
        <f>P111*Inflation!$F$19*Inflation!$F$20</f>
        <v>0</v>
      </c>
      <c r="AA111" s="328">
        <f>Q111*Inflation!$F$19*Inflation!$F$20*Inflation!$F$21</f>
        <v>0</v>
      </c>
      <c r="AB111" s="328">
        <f>R111*Inflation!$F$19*Inflation!$F$20*Inflation!$F$21*Inflation!$F$22</f>
        <v>0</v>
      </c>
      <c r="AC111" s="328">
        <f>S111*Inflation!$F$19*Inflation!$F$20*Inflation!$F$21*Inflation!$F$22*Inflation!$F$23</f>
        <v>0</v>
      </c>
      <c r="AD111" s="325">
        <f t="shared" si="11"/>
        <v>0</v>
      </c>
    </row>
    <row r="112" spans="1:30" ht="14.5">
      <c r="A112" s="44" t="s">
        <v>150</v>
      </c>
      <c r="B112" s="45" t="s">
        <v>150</v>
      </c>
      <c r="C112" s="50">
        <v>3605.1926634580818</v>
      </c>
      <c r="D112" s="65">
        <v>25</v>
      </c>
      <c r="E112" s="99" t="s">
        <v>536</v>
      </c>
      <c r="F112" s="99" t="s">
        <v>571</v>
      </c>
      <c r="G112" s="99" t="s">
        <v>147</v>
      </c>
      <c r="H112" s="99" t="s">
        <v>180</v>
      </c>
      <c r="I112" s="54">
        <v>46539</v>
      </c>
      <c r="J112" s="140">
        <v>0</v>
      </c>
      <c r="K112" s="264"/>
      <c r="L112" s="265"/>
      <c r="M112" s="265"/>
      <c r="N112" s="265"/>
      <c r="O112" s="265"/>
      <c r="P112" s="265"/>
      <c r="Q112" s="265"/>
      <c r="R112" s="265"/>
      <c r="S112" s="266"/>
      <c r="T112" s="267">
        <f t="shared" si="10"/>
        <v>0</v>
      </c>
      <c r="U112" s="327">
        <f>K112*Inflation!$F$19</f>
        <v>0</v>
      </c>
      <c r="V112" s="328">
        <f>L112*Inflation!$F$19</f>
        <v>0</v>
      </c>
      <c r="W112" s="328">
        <f>M112*Inflation!$F$19</f>
        <v>0</v>
      </c>
      <c r="X112" s="328">
        <f>N112*Inflation!$F$19*Inflation!$F$20</f>
        <v>0</v>
      </c>
      <c r="Y112" s="328">
        <f>O112*Inflation!$F$19*Inflation!$F$20</f>
        <v>0</v>
      </c>
      <c r="Z112" s="328">
        <f>P112*Inflation!$F$19*Inflation!$F$20</f>
        <v>0</v>
      </c>
      <c r="AA112" s="328">
        <f>Q112*Inflation!$F$19*Inflation!$F$20*Inflation!$F$21</f>
        <v>0</v>
      </c>
      <c r="AB112" s="328">
        <f>R112*Inflation!$F$19*Inflation!$F$20*Inflation!$F$21*Inflation!$F$22</f>
        <v>0</v>
      </c>
      <c r="AC112" s="328">
        <f>S112*Inflation!$F$19*Inflation!$F$20*Inflation!$F$21*Inflation!$F$22*Inflation!$F$23</f>
        <v>0</v>
      </c>
      <c r="AD112" s="325">
        <f t="shared" si="11"/>
        <v>0</v>
      </c>
    </row>
    <row r="113" spans="1:30" ht="14.5">
      <c r="A113" s="44" t="s">
        <v>150</v>
      </c>
      <c r="B113" s="45" t="s">
        <v>150</v>
      </c>
      <c r="C113" s="50">
        <v>1388.0172148022534</v>
      </c>
      <c r="D113" s="65">
        <v>25</v>
      </c>
      <c r="E113" s="99" t="s">
        <v>545</v>
      </c>
      <c r="F113" s="99" t="s">
        <v>572</v>
      </c>
      <c r="G113" s="99" t="s">
        <v>147</v>
      </c>
      <c r="H113" s="99" t="s">
        <v>180</v>
      </c>
      <c r="I113" s="54">
        <v>46539</v>
      </c>
      <c r="J113" s="140">
        <v>0</v>
      </c>
      <c r="K113" s="264"/>
      <c r="L113" s="265"/>
      <c r="M113" s="265"/>
      <c r="N113" s="265"/>
      <c r="O113" s="265"/>
      <c r="P113" s="265"/>
      <c r="Q113" s="265"/>
      <c r="R113" s="265"/>
      <c r="S113" s="266"/>
      <c r="T113" s="267">
        <f t="shared" si="10"/>
        <v>0</v>
      </c>
      <c r="U113" s="327">
        <f>K113*Inflation!$F$19</f>
        <v>0</v>
      </c>
      <c r="V113" s="328">
        <f>L113*Inflation!$F$19</f>
        <v>0</v>
      </c>
      <c r="W113" s="328">
        <f>M113*Inflation!$F$19</f>
        <v>0</v>
      </c>
      <c r="X113" s="328">
        <f>N113*Inflation!$F$19*Inflation!$F$20</f>
        <v>0</v>
      </c>
      <c r="Y113" s="328">
        <f>O113*Inflation!$F$19*Inflation!$F$20</f>
        <v>0</v>
      </c>
      <c r="Z113" s="328">
        <f>P113*Inflation!$F$19*Inflation!$F$20</f>
        <v>0</v>
      </c>
      <c r="AA113" s="328">
        <f>Q113*Inflation!$F$19*Inflation!$F$20*Inflation!$F$21</f>
        <v>0</v>
      </c>
      <c r="AB113" s="328">
        <f>R113*Inflation!$F$19*Inflation!$F$20*Inflation!$F$21*Inflation!$F$22</f>
        <v>0</v>
      </c>
      <c r="AC113" s="328">
        <f>S113*Inflation!$F$19*Inflation!$F$20*Inflation!$F$21*Inflation!$F$22*Inflation!$F$23</f>
        <v>0</v>
      </c>
      <c r="AD113" s="325">
        <f t="shared" si="11"/>
        <v>0</v>
      </c>
    </row>
    <row r="114" spans="1:30" ht="14.5">
      <c r="A114" s="44" t="s">
        <v>150</v>
      </c>
      <c r="B114" s="45" t="s">
        <v>150</v>
      </c>
      <c r="C114" s="50">
        <v>2910.5439567449889</v>
      </c>
      <c r="D114" s="65">
        <v>25</v>
      </c>
      <c r="E114" s="99" t="s">
        <v>536</v>
      </c>
      <c r="F114" s="99" t="s">
        <v>573</v>
      </c>
      <c r="G114" s="99" t="s">
        <v>147</v>
      </c>
      <c r="H114" s="99" t="s">
        <v>180</v>
      </c>
      <c r="I114" s="54">
        <v>46722</v>
      </c>
      <c r="J114" s="140">
        <v>0</v>
      </c>
      <c r="K114" s="264"/>
      <c r="L114" s="265"/>
      <c r="M114" s="265"/>
      <c r="N114" s="265"/>
      <c r="O114" s="265"/>
      <c r="P114" s="265"/>
      <c r="Q114" s="265"/>
      <c r="R114" s="265"/>
      <c r="S114" s="266"/>
      <c r="T114" s="267">
        <f t="shared" si="10"/>
        <v>0</v>
      </c>
      <c r="U114" s="327">
        <f>K114*Inflation!$F$19</f>
        <v>0</v>
      </c>
      <c r="V114" s="328">
        <f>L114*Inflation!$F$19</f>
        <v>0</v>
      </c>
      <c r="W114" s="328">
        <f>M114*Inflation!$F$19</f>
        <v>0</v>
      </c>
      <c r="X114" s="328">
        <f>N114*Inflation!$F$19*Inflation!$F$20</f>
        <v>0</v>
      </c>
      <c r="Y114" s="328">
        <f>O114*Inflation!$F$19*Inflation!$F$20</f>
        <v>0</v>
      </c>
      <c r="Z114" s="328">
        <f>P114*Inflation!$F$19*Inflation!$F$20</f>
        <v>0</v>
      </c>
      <c r="AA114" s="328">
        <f>Q114*Inflation!$F$19*Inflation!$F$20*Inflation!$F$21</f>
        <v>0</v>
      </c>
      <c r="AB114" s="328">
        <f>R114*Inflation!$F$19*Inflation!$F$20*Inflation!$F$21*Inflation!$F$22</f>
        <v>0</v>
      </c>
      <c r="AC114" s="328">
        <f>S114*Inflation!$F$19*Inflation!$F$20*Inflation!$F$21*Inflation!$F$22*Inflation!$F$23</f>
        <v>0</v>
      </c>
      <c r="AD114" s="325">
        <f t="shared" si="11"/>
        <v>0</v>
      </c>
    </row>
    <row r="115" spans="1:30" ht="14.5">
      <c r="A115" s="44" t="s">
        <v>150</v>
      </c>
      <c r="B115" s="45" t="s">
        <v>150</v>
      </c>
      <c r="C115" s="50">
        <v>2827.3107308425333</v>
      </c>
      <c r="D115" s="65">
        <v>25</v>
      </c>
      <c r="E115" s="99" t="s">
        <v>536</v>
      </c>
      <c r="F115" s="99" t="s">
        <v>574</v>
      </c>
      <c r="G115" s="99" t="s">
        <v>147</v>
      </c>
      <c r="H115" s="99" t="s">
        <v>180</v>
      </c>
      <c r="I115" s="54">
        <v>46722</v>
      </c>
      <c r="J115" s="140">
        <v>0</v>
      </c>
      <c r="K115" s="264"/>
      <c r="L115" s="265"/>
      <c r="M115" s="265"/>
      <c r="N115" s="265"/>
      <c r="O115" s="265"/>
      <c r="P115" s="265"/>
      <c r="Q115" s="265"/>
      <c r="R115" s="265"/>
      <c r="S115" s="266"/>
      <c r="T115" s="267">
        <f t="shared" si="10"/>
        <v>0</v>
      </c>
      <c r="U115" s="327">
        <f>K115*Inflation!$F$19</f>
        <v>0</v>
      </c>
      <c r="V115" s="328">
        <f>L115*Inflation!$F$19</f>
        <v>0</v>
      </c>
      <c r="W115" s="328">
        <f>M115*Inflation!$F$19</f>
        <v>0</v>
      </c>
      <c r="X115" s="328">
        <f>N115*Inflation!$F$19*Inflation!$F$20</f>
        <v>0</v>
      </c>
      <c r="Y115" s="328">
        <f>O115*Inflation!$F$19*Inflation!$F$20</f>
        <v>0</v>
      </c>
      <c r="Z115" s="328">
        <f>P115*Inflation!$F$19*Inflation!$F$20</f>
        <v>0</v>
      </c>
      <c r="AA115" s="328">
        <f>Q115*Inflation!$F$19*Inflation!$F$20*Inflation!$F$21</f>
        <v>0</v>
      </c>
      <c r="AB115" s="328">
        <f>R115*Inflation!$F$19*Inflation!$F$20*Inflation!$F$21*Inflation!$F$22</f>
        <v>0</v>
      </c>
      <c r="AC115" s="328">
        <f>S115*Inflation!$F$19*Inflation!$F$20*Inflation!$F$21*Inflation!$F$22*Inflation!$F$23</f>
        <v>0</v>
      </c>
      <c r="AD115" s="325">
        <f t="shared" si="11"/>
        <v>0</v>
      </c>
    </row>
    <row r="116" spans="1:30" ht="14.5">
      <c r="A116" s="44" t="s">
        <v>150</v>
      </c>
      <c r="B116" s="45" t="s">
        <v>150</v>
      </c>
      <c r="C116" s="50">
        <v>2081.9974961818343</v>
      </c>
      <c r="D116" s="65">
        <v>25</v>
      </c>
      <c r="E116" s="99" t="s">
        <v>536</v>
      </c>
      <c r="F116" s="99" t="s">
        <v>575</v>
      </c>
      <c r="G116" s="99" t="s">
        <v>147</v>
      </c>
      <c r="H116" s="99" t="s">
        <v>180</v>
      </c>
      <c r="I116" s="54">
        <v>46722</v>
      </c>
      <c r="J116" s="140">
        <v>0</v>
      </c>
      <c r="K116" s="264"/>
      <c r="L116" s="265"/>
      <c r="M116" s="265"/>
      <c r="N116" s="265"/>
      <c r="O116" s="265"/>
      <c r="P116" s="265"/>
      <c r="Q116" s="265"/>
      <c r="R116" s="265"/>
      <c r="S116" s="266"/>
      <c r="T116" s="267">
        <f t="shared" si="10"/>
        <v>0</v>
      </c>
      <c r="U116" s="327">
        <f>K116*Inflation!$F$19</f>
        <v>0</v>
      </c>
      <c r="V116" s="328">
        <f>L116*Inflation!$F$19</f>
        <v>0</v>
      </c>
      <c r="W116" s="328">
        <f>M116*Inflation!$F$19</f>
        <v>0</v>
      </c>
      <c r="X116" s="328">
        <f>N116*Inflation!$F$19*Inflation!$F$20</f>
        <v>0</v>
      </c>
      <c r="Y116" s="328">
        <f>O116*Inflation!$F$19*Inflation!$F$20</f>
        <v>0</v>
      </c>
      <c r="Z116" s="328">
        <f>P116*Inflation!$F$19*Inflation!$F$20</f>
        <v>0</v>
      </c>
      <c r="AA116" s="328">
        <f>Q116*Inflation!$F$19*Inflation!$F$20*Inflation!$F$21</f>
        <v>0</v>
      </c>
      <c r="AB116" s="328">
        <f>R116*Inflation!$F$19*Inflation!$F$20*Inflation!$F$21*Inflation!$F$22</f>
        <v>0</v>
      </c>
      <c r="AC116" s="328">
        <f>S116*Inflation!$F$19*Inflation!$F$20*Inflation!$F$21*Inflation!$F$22*Inflation!$F$23</f>
        <v>0</v>
      </c>
      <c r="AD116" s="325">
        <f t="shared" si="11"/>
        <v>0</v>
      </c>
    </row>
    <row r="117" spans="1:30" ht="14.5">
      <c r="A117" s="44" t="s">
        <v>150</v>
      </c>
      <c r="B117" s="45" t="s">
        <v>150</v>
      </c>
      <c r="C117" s="50">
        <v>5125.4973738528315</v>
      </c>
      <c r="D117" s="65">
        <v>25</v>
      </c>
      <c r="E117" s="99" t="s">
        <v>536</v>
      </c>
      <c r="F117" s="99" t="s">
        <v>576</v>
      </c>
      <c r="G117" s="99" t="s">
        <v>147</v>
      </c>
      <c r="H117" s="99" t="s">
        <v>180</v>
      </c>
      <c r="I117" s="54">
        <v>46722</v>
      </c>
      <c r="J117" s="140">
        <v>0</v>
      </c>
      <c r="K117" s="264"/>
      <c r="L117" s="265"/>
      <c r="M117" s="265"/>
      <c r="N117" s="265"/>
      <c r="O117" s="265"/>
      <c r="P117" s="265"/>
      <c r="Q117" s="265"/>
      <c r="R117" s="265"/>
      <c r="S117" s="266"/>
      <c r="T117" s="267">
        <f t="shared" si="10"/>
        <v>0</v>
      </c>
      <c r="U117" s="327">
        <f>K117*Inflation!$F$19</f>
        <v>0</v>
      </c>
      <c r="V117" s="328">
        <f>L117*Inflation!$F$19</f>
        <v>0</v>
      </c>
      <c r="W117" s="328">
        <f>M117*Inflation!$F$19</f>
        <v>0</v>
      </c>
      <c r="X117" s="328">
        <f>N117*Inflation!$F$19*Inflation!$F$20</f>
        <v>0</v>
      </c>
      <c r="Y117" s="328">
        <f>O117*Inflation!$F$19*Inflation!$F$20</f>
        <v>0</v>
      </c>
      <c r="Z117" s="328">
        <f>P117*Inflation!$F$19*Inflation!$F$20</f>
        <v>0</v>
      </c>
      <c r="AA117" s="328">
        <f>Q117*Inflation!$F$19*Inflation!$F$20*Inflation!$F$21</f>
        <v>0</v>
      </c>
      <c r="AB117" s="328">
        <f>R117*Inflation!$F$19*Inflation!$F$20*Inflation!$F$21*Inflation!$F$22</f>
        <v>0</v>
      </c>
      <c r="AC117" s="328">
        <f>S117*Inflation!$F$19*Inflation!$F$20*Inflation!$F$21*Inflation!$F$22*Inflation!$F$23</f>
        <v>0</v>
      </c>
      <c r="AD117" s="325">
        <f t="shared" si="11"/>
        <v>0</v>
      </c>
    </row>
    <row r="118" spans="1:30" ht="14.5">
      <c r="A118" s="44" t="s">
        <v>150</v>
      </c>
      <c r="B118" s="45" t="s">
        <v>150</v>
      </c>
      <c r="C118" s="50">
        <v>2146</v>
      </c>
      <c r="D118" s="65">
        <v>25</v>
      </c>
      <c r="E118" s="99" t="s">
        <v>536</v>
      </c>
      <c r="F118" s="99" t="s">
        <v>577</v>
      </c>
      <c r="G118" s="99" t="s">
        <v>147</v>
      </c>
      <c r="H118" s="99" t="s">
        <v>180</v>
      </c>
      <c r="I118" s="54">
        <v>46722</v>
      </c>
      <c r="J118" s="140">
        <v>0</v>
      </c>
      <c r="K118" s="264"/>
      <c r="L118" s="265"/>
      <c r="M118" s="265"/>
      <c r="N118" s="265"/>
      <c r="O118" s="265"/>
      <c r="P118" s="265"/>
      <c r="Q118" s="265"/>
      <c r="R118" s="265"/>
      <c r="S118" s="266"/>
      <c r="T118" s="267">
        <f t="shared" si="10"/>
        <v>0</v>
      </c>
      <c r="U118" s="327">
        <f>K118*Inflation!$F$19</f>
        <v>0</v>
      </c>
      <c r="V118" s="328">
        <f>L118*Inflation!$F$19</f>
        <v>0</v>
      </c>
      <c r="W118" s="328">
        <f>M118*Inflation!$F$19</f>
        <v>0</v>
      </c>
      <c r="X118" s="328">
        <f>N118*Inflation!$F$19*Inflation!$F$20</f>
        <v>0</v>
      </c>
      <c r="Y118" s="328">
        <f>O118*Inflation!$F$19*Inflation!$F$20</f>
        <v>0</v>
      </c>
      <c r="Z118" s="328">
        <f>P118*Inflation!$F$19*Inflation!$F$20</f>
        <v>0</v>
      </c>
      <c r="AA118" s="328">
        <f>Q118*Inflation!$F$19*Inflation!$F$20*Inflation!$F$21</f>
        <v>0</v>
      </c>
      <c r="AB118" s="328">
        <f>R118*Inflation!$F$19*Inflation!$F$20*Inflation!$F$21*Inflation!$F$22</f>
        <v>0</v>
      </c>
      <c r="AC118" s="328">
        <f>S118*Inflation!$F$19*Inflation!$F$20*Inflation!$F$21*Inflation!$F$22*Inflation!$F$23</f>
        <v>0</v>
      </c>
      <c r="AD118" s="325">
        <f t="shared" si="11"/>
        <v>0</v>
      </c>
    </row>
    <row r="119" spans="1:30" ht="14.5">
      <c r="A119" s="44" t="s">
        <v>150</v>
      </c>
      <c r="B119" s="45" t="s">
        <v>150</v>
      </c>
      <c r="C119" s="50">
        <v>2991.8488159575336</v>
      </c>
      <c r="D119" s="65">
        <v>25</v>
      </c>
      <c r="E119" s="99" t="s">
        <v>536</v>
      </c>
      <c r="F119" s="99" t="s">
        <v>578</v>
      </c>
      <c r="G119" s="99" t="s">
        <v>147</v>
      </c>
      <c r="H119" s="99" t="s">
        <v>180</v>
      </c>
      <c r="I119" s="54">
        <v>46722</v>
      </c>
      <c r="J119" s="140">
        <v>0</v>
      </c>
      <c r="K119" s="264"/>
      <c r="L119" s="265"/>
      <c r="M119" s="265"/>
      <c r="N119" s="265"/>
      <c r="O119" s="265"/>
      <c r="P119" s="265"/>
      <c r="Q119" s="265"/>
      <c r="R119" s="265"/>
      <c r="S119" s="266"/>
      <c r="T119" s="267">
        <f t="shared" si="10"/>
        <v>0</v>
      </c>
      <c r="U119" s="327">
        <f>K119*Inflation!$F$19</f>
        <v>0</v>
      </c>
      <c r="V119" s="328">
        <f>L119*Inflation!$F$19</f>
        <v>0</v>
      </c>
      <c r="W119" s="328">
        <f>M119*Inflation!$F$19</f>
        <v>0</v>
      </c>
      <c r="X119" s="328">
        <f>N119*Inflation!$F$19*Inflation!$F$20</f>
        <v>0</v>
      </c>
      <c r="Y119" s="328">
        <f>O119*Inflation!$F$19*Inflation!$F$20</f>
        <v>0</v>
      </c>
      <c r="Z119" s="328">
        <f>P119*Inflation!$F$19*Inflation!$F$20</f>
        <v>0</v>
      </c>
      <c r="AA119" s="328">
        <f>Q119*Inflation!$F$19*Inflation!$F$20*Inflation!$F$21</f>
        <v>0</v>
      </c>
      <c r="AB119" s="328">
        <f>R119*Inflation!$F$19*Inflation!$F$20*Inflation!$F$21*Inflation!$F$22</f>
        <v>0</v>
      </c>
      <c r="AC119" s="328">
        <f>S119*Inflation!$F$19*Inflation!$F$20*Inflation!$F$21*Inflation!$F$22*Inflation!$F$23</f>
        <v>0</v>
      </c>
      <c r="AD119" s="325">
        <f t="shared" si="11"/>
        <v>0</v>
      </c>
    </row>
    <row r="120" spans="1:30" ht="14.5">
      <c r="A120" s="44" t="s">
        <v>150</v>
      </c>
      <c r="B120" s="45" t="s">
        <v>150</v>
      </c>
      <c r="C120" s="50">
        <v>3429.8686295808457</v>
      </c>
      <c r="D120" s="65">
        <v>25</v>
      </c>
      <c r="E120" s="99" t="s">
        <v>536</v>
      </c>
      <c r="F120" s="99" t="s">
        <v>579</v>
      </c>
      <c r="G120" s="99" t="s">
        <v>147</v>
      </c>
      <c r="H120" s="99" t="s">
        <v>180</v>
      </c>
      <c r="I120" s="54">
        <v>46722</v>
      </c>
      <c r="J120" s="140">
        <v>0</v>
      </c>
      <c r="K120" s="264"/>
      <c r="L120" s="265"/>
      <c r="M120" s="265"/>
      <c r="N120" s="265"/>
      <c r="O120" s="265"/>
      <c r="P120" s="265"/>
      <c r="Q120" s="265"/>
      <c r="R120" s="265"/>
      <c r="S120" s="266"/>
      <c r="T120" s="267">
        <f t="shared" si="10"/>
        <v>0</v>
      </c>
      <c r="U120" s="327">
        <f>K120*Inflation!$F$19</f>
        <v>0</v>
      </c>
      <c r="V120" s="328">
        <f>L120*Inflation!$F$19</f>
        <v>0</v>
      </c>
      <c r="W120" s="328">
        <f>M120*Inflation!$F$19</f>
        <v>0</v>
      </c>
      <c r="X120" s="328">
        <f>N120*Inflation!$F$19*Inflation!$F$20</f>
        <v>0</v>
      </c>
      <c r="Y120" s="328">
        <f>O120*Inflation!$F$19*Inflation!$F$20</f>
        <v>0</v>
      </c>
      <c r="Z120" s="328">
        <f>P120*Inflation!$F$19*Inflation!$F$20</f>
        <v>0</v>
      </c>
      <c r="AA120" s="328">
        <f>Q120*Inflation!$F$19*Inflation!$F$20*Inflation!$F$21</f>
        <v>0</v>
      </c>
      <c r="AB120" s="328">
        <f>R120*Inflation!$F$19*Inflation!$F$20*Inflation!$F$21*Inflation!$F$22</f>
        <v>0</v>
      </c>
      <c r="AC120" s="328">
        <f>S120*Inflation!$F$19*Inflation!$F$20*Inflation!$F$21*Inflation!$F$22*Inflation!$F$23</f>
        <v>0</v>
      </c>
      <c r="AD120" s="325">
        <f t="shared" si="11"/>
        <v>0</v>
      </c>
    </row>
    <row r="121" spans="1:30" ht="14.5">
      <c r="A121" s="44" t="s">
        <v>150</v>
      </c>
      <c r="B121" s="45" t="s">
        <v>150</v>
      </c>
      <c r="C121" s="50">
        <v>2711.1293136499289</v>
      </c>
      <c r="D121" s="65">
        <v>25</v>
      </c>
      <c r="E121" s="99" t="s">
        <v>545</v>
      </c>
      <c r="F121" s="99" t="s">
        <v>580</v>
      </c>
      <c r="G121" s="99" t="s">
        <v>147</v>
      </c>
      <c r="H121" s="99" t="s">
        <v>180</v>
      </c>
      <c r="I121" s="54">
        <v>46905</v>
      </c>
      <c r="J121" s="140">
        <v>0</v>
      </c>
      <c r="K121" s="264"/>
      <c r="L121" s="265"/>
      <c r="M121" s="265"/>
      <c r="N121" s="265"/>
      <c r="O121" s="265"/>
      <c r="P121" s="265"/>
      <c r="Q121" s="265"/>
      <c r="R121" s="265"/>
      <c r="S121" s="266"/>
      <c r="T121" s="267">
        <f t="shared" si="10"/>
        <v>0</v>
      </c>
      <c r="U121" s="327">
        <f>K121*Inflation!$F$19</f>
        <v>0</v>
      </c>
      <c r="V121" s="328">
        <f>L121*Inflation!$F$19</f>
        <v>0</v>
      </c>
      <c r="W121" s="328">
        <f>M121*Inflation!$F$19</f>
        <v>0</v>
      </c>
      <c r="X121" s="328">
        <f>N121*Inflation!$F$19*Inflation!$F$20</f>
        <v>0</v>
      </c>
      <c r="Y121" s="328">
        <f>O121*Inflation!$F$19*Inflation!$F$20</f>
        <v>0</v>
      </c>
      <c r="Z121" s="328">
        <f>P121*Inflation!$F$19*Inflation!$F$20</f>
        <v>0</v>
      </c>
      <c r="AA121" s="328">
        <f>Q121*Inflation!$F$19*Inflation!$F$20*Inflation!$F$21</f>
        <v>0</v>
      </c>
      <c r="AB121" s="328">
        <f>R121*Inflation!$F$19*Inflation!$F$20*Inflation!$F$21*Inflation!$F$22</f>
        <v>0</v>
      </c>
      <c r="AC121" s="328">
        <f>S121*Inflation!$F$19*Inflation!$F$20*Inflation!$F$21*Inflation!$F$22*Inflation!$F$23</f>
        <v>0</v>
      </c>
      <c r="AD121" s="325">
        <f t="shared" si="11"/>
        <v>0</v>
      </c>
    </row>
    <row r="122" spans="1:30" ht="14.5">
      <c r="A122" s="44" t="s">
        <v>150</v>
      </c>
      <c r="B122" s="45" t="s">
        <v>150</v>
      </c>
      <c r="C122" s="50">
        <v>2446.1242544520624</v>
      </c>
      <c r="D122" s="65">
        <v>25</v>
      </c>
      <c r="E122" s="99" t="s">
        <v>536</v>
      </c>
      <c r="F122" s="99" t="s">
        <v>581</v>
      </c>
      <c r="G122" s="99" t="s">
        <v>147</v>
      </c>
      <c r="H122" s="99" t="s">
        <v>180</v>
      </c>
      <c r="I122" s="54">
        <v>46905</v>
      </c>
      <c r="J122" s="140">
        <v>0</v>
      </c>
      <c r="K122" s="264"/>
      <c r="L122" s="265"/>
      <c r="M122" s="265"/>
      <c r="N122" s="265"/>
      <c r="O122" s="265"/>
      <c r="P122" s="265"/>
      <c r="Q122" s="265"/>
      <c r="R122" s="265"/>
      <c r="S122" s="266"/>
      <c r="T122" s="267">
        <f t="shared" si="10"/>
        <v>0</v>
      </c>
      <c r="U122" s="327">
        <f>K122*Inflation!$F$19</f>
        <v>0</v>
      </c>
      <c r="V122" s="328">
        <f>L122*Inflation!$F$19</f>
        <v>0</v>
      </c>
      <c r="W122" s="328">
        <f>M122*Inflation!$F$19</f>
        <v>0</v>
      </c>
      <c r="X122" s="328">
        <f>N122*Inflation!$F$19*Inflation!$F$20</f>
        <v>0</v>
      </c>
      <c r="Y122" s="328">
        <f>O122*Inflation!$F$19*Inflation!$F$20</f>
        <v>0</v>
      </c>
      <c r="Z122" s="328">
        <f>P122*Inflation!$F$19*Inflation!$F$20</f>
        <v>0</v>
      </c>
      <c r="AA122" s="328">
        <f>Q122*Inflation!$F$19*Inflation!$F$20*Inflation!$F$21</f>
        <v>0</v>
      </c>
      <c r="AB122" s="328">
        <f>R122*Inflation!$F$19*Inflation!$F$20*Inflation!$F$21*Inflation!$F$22</f>
        <v>0</v>
      </c>
      <c r="AC122" s="328">
        <f>S122*Inflation!$F$19*Inflation!$F$20*Inflation!$F$21*Inflation!$F$22*Inflation!$F$23</f>
        <v>0</v>
      </c>
      <c r="AD122" s="325">
        <f t="shared" si="11"/>
        <v>0</v>
      </c>
    </row>
    <row r="123" spans="1:30" ht="14.5">
      <c r="A123" s="44" t="s">
        <v>150</v>
      </c>
      <c r="B123" s="45" t="s">
        <v>150</v>
      </c>
      <c r="C123" s="50">
        <v>3205.6503861394467</v>
      </c>
      <c r="D123" s="65">
        <v>25</v>
      </c>
      <c r="E123" s="99" t="s">
        <v>536</v>
      </c>
      <c r="F123" s="99" t="s">
        <v>582</v>
      </c>
      <c r="G123" s="99" t="s">
        <v>147</v>
      </c>
      <c r="H123" s="99" t="s">
        <v>180</v>
      </c>
      <c r="I123" s="54">
        <v>47088</v>
      </c>
      <c r="J123" s="140">
        <v>0</v>
      </c>
      <c r="K123" s="264"/>
      <c r="L123" s="265"/>
      <c r="M123" s="265"/>
      <c r="N123" s="265"/>
      <c r="O123" s="265"/>
      <c r="P123" s="265"/>
      <c r="Q123" s="265"/>
      <c r="R123" s="265"/>
      <c r="S123" s="266"/>
      <c r="T123" s="267">
        <f t="shared" si="10"/>
        <v>0</v>
      </c>
      <c r="U123" s="327">
        <f>K123*Inflation!$F$19</f>
        <v>0</v>
      </c>
      <c r="V123" s="328">
        <f>L123*Inflation!$F$19</f>
        <v>0</v>
      </c>
      <c r="W123" s="328">
        <f>M123*Inflation!$F$19</f>
        <v>0</v>
      </c>
      <c r="X123" s="328">
        <f>N123*Inflation!$F$19*Inflation!$F$20</f>
        <v>0</v>
      </c>
      <c r="Y123" s="328">
        <f>O123*Inflation!$F$19*Inflation!$F$20</f>
        <v>0</v>
      </c>
      <c r="Z123" s="328">
        <f>P123*Inflation!$F$19*Inflation!$F$20</f>
        <v>0</v>
      </c>
      <c r="AA123" s="328">
        <f>Q123*Inflation!$F$19*Inflation!$F$20*Inflation!$F$21</f>
        <v>0</v>
      </c>
      <c r="AB123" s="328">
        <f>R123*Inflation!$F$19*Inflation!$F$20*Inflation!$F$21*Inflation!$F$22</f>
        <v>0</v>
      </c>
      <c r="AC123" s="328">
        <f>S123*Inflation!$F$19*Inflation!$F$20*Inflation!$F$21*Inflation!$F$22*Inflation!$F$23</f>
        <v>0</v>
      </c>
      <c r="AD123" s="325">
        <f t="shared" si="11"/>
        <v>0</v>
      </c>
    </row>
    <row r="124" spans="1:30" ht="14.5">
      <c r="A124" s="44" t="s">
        <v>150</v>
      </c>
      <c r="B124" s="45" t="s">
        <v>150</v>
      </c>
      <c r="C124" s="50">
        <v>3226.3114326999998</v>
      </c>
      <c r="D124" s="65">
        <v>25</v>
      </c>
      <c r="E124" s="99" t="s">
        <v>536</v>
      </c>
      <c r="F124" s="99" t="s">
        <v>583</v>
      </c>
      <c r="G124" s="99" t="s">
        <v>147</v>
      </c>
      <c r="H124" s="99" t="s">
        <v>180</v>
      </c>
      <c r="I124" s="54">
        <v>47088</v>
      </c>
      <c r="J124" s="140">
        <v>0</v>
      </c>
      <c r="K124" s="264"/>
      <c r="L124" s="265"/>
      <c r="M124" s="265"/>
      <c r="N124" s="265"/>
      <c r="O124" s="265"/>
      <c r="P124" s="265"/>
      <c r="Q124" s="265"/>
      <c r="R124" s="265"/>
      <c r="S124" s="266"/>
      <c r="T124" s="267">
        <f t="shared" si="10"/>
        <v>0</v>
      </c>
      <c r="U124" s="327">
        <f>K124*Inflation!$F$19</f>
        <v>0</v>
      </c>
      <c r="V124" s="328">
        <f>L124*Inflation!$F$19</f>
        <v>0</v>
      </c>
      <c r="W124" s="328">
        <f>M124*Inflation!$F$19</f>
        <v>0</v>
      </c>
      <c r="X124" s="328">
        <f>N124*Inflation!$F$19*Inflation!$F$20</f>
        <v>0</v>
      </c>
      <c r="Y124" s="328">
        <f>O124*Inflation!$F$19*Inflation!$F$20</f>
        <v>0</v>
      </c>
      <c r="Z124" s="328">
        <f>P124*Inflation!$F$19*Inflation!$F$20</f>
        <v>0</v>
      </c>
      <c r="AA124" s="328">
        <f>Q124*Inflation!$F$19*Inflation!$F$20*Inflation!$F$21</f>
        <v>0</v>
      </c>
      <c r="AB124" s="328">
        <f>R124*Inflation!$F$19*Inflation!$F$20*Inflation!$F$21*Inflation!$F$22</f>
        <v>0</v>
      </c>
      <c r="AC124" s="328">
        <f>S124*Inflation!$F$19*Inflation!$F$20*Inflation!$F$21*Inflation!$F$22*Inflation!$F$23</f>
        <v>0</v>
      </c>
      <c r="AD124" s="325">
        <f t="shared" si="11"/>
        <v>0</v>
      </c>
    </row>
    <row r="125" spans="1:30" ht="14.5">
      <c r="A125" s="44" t="s">
        <v>150</v>
      </c>
      <c r="B125" s="45" t="s">
        <v>150</v>
      </c>
      <c r="C125" s="50">
        <v>2821.7480817418236</v>
      </c>
      <c r="D125" s="65">
        <v>25</v>
      </c>
      <c r="E125" s="99" t="s">
        <v>536</v>
      </c>
      <c r="F125" s="99" t="s">
        <v>584</v>
      </c>
      <c r="G125" s="99" t="s">
        <v>147</v>
      </c>
      <c r="H125" s="99" t="s">
        <v>180</v>
      </c>
      <c r="I125" s="54">
        <v>47088</v>
      </c>
      <c r="J125" s="140">
        <v>0</v>
      </c>
      <c r="K125" s="264"/>
      <c r="L125" s="265"/>
      <c r="M125" s="265"/>
      <c r="N125" s="265"/>
      <c r="O125" s="265"/>
      <c r="P125" s="265"/>
      <c r="Q125" s="265"/>
      <c r="R125" s="265"/>
      <c r="S125" s="266"/>
      <c r="T125" s="267">
        <f t="shared" si="10"/>
        <v>0</v>
      </c>
      <c r="U125" s="327">
        <f>K125*Inflation!$F$19</f>
        <v>0</v>
      </c>
      <c r="V125" s="328">
        <f>L125*Inflation!$F$19</f>
        <v>0</v>
      </c>
      <c r="W125" s="328">
        <f>M125*Inflation!$F$19</f>
        <v>0</v>
      </c>
      <c r="X125" s="328">
        <f>N125*Inflation!$F$19*Inflation!$F$20</f>
        <v>0</v>
      </c>
      <c r="Y125" s="328">
        <f>O125*Inflation!$F$19*Inflation!$F$20</f>
        <v>0</v>
      </c>
      <c r="Z125" s="328">
        <f>P125*Inflation!$F$19*Inflation!$F$20</f>
        <v>0</v>
      </c>
      <c r="AA125" s="328">
        <f>Q125*Inflation!$F$19*Inflation!$F$20*Inflation!$F$21</f>
        <v>0</v>
      </c>
      <c r="AB125" s="328">
        <f>R125*Inflation!$F$19*Inflation!$F$20*Inflation!$F$21*Inflation!$F$22</f>
        <v>0</v>
      </c>
      <c r="AC125" s="328">
        <f>S125*Inflation!$F$19*Inflation!$F$20*Inflation!$F$21*Inflation!$F$22*Inflation!$F$23</f>
        <v>0</v>
      </c>
      <c r="AD125" s="325">
        <f t="shared" si="11"/>
        <v>0</v>
      </c>
    </row>
    <row r="126" spans="1:30" ht="14.5">
      <c r="A126" s="44" t="s">
        <v>150</v>
      </c>
      <c r="B126" s="45" t="s">
        <v>150</v>
      </c>
      <c r="C126" s="50">
        <v>2345.7705287597023</v>
      </c>
      <c r="D126" s="65">
        <v>25</v>
      </c>
      <c r="E126" s="99" t="s">
        <v>536</v>
      </c>
      <c r="F126" s="99" t="s">
        <v>585</v>
      </c>
      <c r="G126" s="99" t="s">
        <v>147</v>
      </c>
      <c r="H126" s="99" t="s">
        <v>180</v>
      </c>
      <c r="I126" s="54">
        <v>47088</v>
      </c>
      <c r="J126" s="140">
        <v>0</v>
      </c>
      <c r="K126" s="264"/>
      <c r="L126" s="265"/>
      <c r="M126" s="265"/>
      <c r="N126" s="265"/>
      <c r="O126" s="265"/>
      <c r="P126" s="265"/>
      <c r="Q126" s="265"/>
      <c r="R126" s="265"/>
      <c r="S126" s="266"/>
      <c r="T126" s="267">
        <f t="shared" si="10"/>
        <v>0</v>
      </c>
      <c r="U126" s="327">
        <f>K126*Inflation!$F$19</f>
        <v>0</v>
      </c>
      <c r="V126" s="328">
        <f>L126*Inflation!$F$19</f>
        <v>0</v>
      </c>
      <c r="W126" s="328">
        <f>M126*Inflation!$F$19</f>
        <v>0</v>
      </c>
      <c r="X126" s="328">
        <f>N126*Inflation!$F$19*Inflation!$F$20</f>
        <v>0</v>
      </c>
      <c r="Y126" s="328">
        <f>O126*Inflation!$F$19*Inflation!$F$20</f>
        <v>0</v>
      </c>
      <c r="Z126" s="328">
        <f>P126*Inflation!$F$19*Inflation!$F$20</f>
        <v>0</v>
      </c>
      <c r="AA126" s="328">
        <f>Q126*Inflation!$F$19*Inflation!$F$20*Inflation!$F$21</f>
        <v>0</v>
      </c>
      <c r="AB126" s="328">
        <f>R126*Inflation!$F$19*Inflation!$F$20*Inflation!$F$21*Inflation!$F$22</f>
        <v>0</v>
      </c>
      <c r="AC126" s="328">
        <f>S126*Inflation!$F$19*Inflation!$F$20*Inflation!$F$21*Inflation!$F$22*Inflation!$F$23</f>
        <v>0</v>
      </c>
      <c r="AD126" s="325">
        <f t="shared" si="11"/>
        <v>0</v>
      </c>
    </row>
    <row r="127" spans="1:30" ht="14.5">
      <c r="A127" s="44" t="s">
        <v>150</v>
      </c>
      <c r="B127" s="45" t="s">
        <v>150</v>
      </c>
      <c r="C127" s="50">
        <v>3745.4390294461791</v>
      </c>
      <c r="D127" s="65">
        <v>25</v>
      </c>
      <c r="E127" s="99" t="s">
        <v>536</v>
      </c>
      <c r="F127" s="99" t="s">
        <v>586</v>
      </c>
      <c r="G127" s="99" t="s">
        <v>147</v>
      </c>
      <c r="H127" s="99" t="s">
        <v>180</v>
      </c>
      <c r="I127" s="54">
        <v>47088</v>
      </c>
      <c r="J127" s="140">
        <v>0</v>
      </c>
      <c r="K127" s="264"/>
      <c r="L127" s="265"/>
      <c r="M127" s="265"/>
      <c r="N127" s="265"/>
      <c r="O127" s="265"/>
      <c r="P127" s="265"/>
      <c r="Q127" s="265"/>
      <c r="R127" s="265"/>
      <c r="S127" s="266"/>
      <c r="T127" s="267">
        <f t="shared" si="10"/>
        <v>0</v>
      </c>
      <c r="U127" s="327">
        <f>K127*Inflation!$F$19</f>
        <v>0</v>
      </c>
      <c r="V127" s="328">
        <f>L127*Inflation!$F$19</f>
        <v>0</v>
      </c>
      <c r="W127" s="328">
        <f>M127*Inflation!$F$19</f>
        <v>0</v>
      </c>
      <c r="X127" s="328">
        <f>N127*Inflation!$F$19*Inflation!$F$20</f>
        <v>0</v>
      </c>
      <c r="Y127" s="328">
        <f>O127*Inflation!$F$19*Inflation!$F$20</f>
        <v>0</v>
      </c>
      <c r="Z127" s="328">
        <f>P127*Inflation!$F$19*Inflation!$F$20</f>
        <v>0</v>
      </c>
      <c r="AA127" s="328">
        <f>Q127*Inflation!$F$19*Inflation!$F$20*Inflation!$F$21</f>
        <v>0</v>
      </c>
      <c r="AB127" s="328">
        <f>R127*Inflation!$F$19*Inflation!$F$20*Inflation!$F$21*Inflation!$F$22</f>
        <v>0</v>
      </c>
      <c r="AC127" s="328">
        <f>S127*Inflation!$F$19*Inflation!$F$20*Inflation!$F$21*Inflation!$F$22*Inflation!$F$23</f>
        <v>0</v>
      </c>
      <c r="AD127" s="325">
        <f t="shared" si="11"/>
        <v>0</v>
      </c>
    </row>
    <row r="128" spans="1:30" ht="14.5">
      <c r="A128" s="44" t="s">
        <v>150</v>
      </c>
      <c r="B128" s="45" t="s">
        <v>150</v>
      </c>
      <c r="C128" s="50">
        <v>5095</v>
      </c>
      <c r="D128" s="65">
        <v>25</v>
      </c>
      <c r="E128" s="99" t="s">
        <v>536</v>
      </c>
      <c r="F128" s="99" t="s">
        <v>587</v>
      </c>
      <c r="G128" s="99" t="s">
        <v>147</v>
      </c>
      <c r="H128" s="99" t="s">
        <v>180</v>
      </c>
      <c r="I128" s="54">
        <v>47088</v>
      </c>
      <c r="J128" s="140">
        <v>0</v>
      </c>
      <c r="K128" s="264"/>
      <c r="L128" s="265"/>
      <c r="M128" s="265"/>
      <c r="N128" s="265"/>
      <c r="O128" s="265"/>
      <c r="P128" s="265"/>
      <c r="Q128" s="265"/>
      <c r="R128" s="265"/>
      <c r="S128" s="266"/>
      <c r="T128" s="267">
        <f t="shared" si="10"/>
        <v>0</v>
      </c>
      <c r="U128" s="327">
        <f>K128*Inflation!$F$19</f>
        <v>0</v>
      </c>
      <c r="V128" s="328">
        <f>L128*Inflation!$F$19</f>
        <v>0</v>
      </c>
      <c r="W128" s="328">
        <f>M128*Inflation!$F$19</f>
        <v>0</v>
      </c>
      <c r="X128" s="328">
        <f>N128*Inflation!$F$19*Inflation!$F$20</f>
        <v>0</v>
      </c>
      <c r="Y128" s="328">
        <f>O128*Inflation!$F$19*Inflation!$F$20</f>
        <v>0</v>
      </c>
      <c r="Z128" s="328">
        <f>P128*Inflation!$F$19*Inflation!$F$20</f>
        <v>0</v>
      </c>
      <c r="AA128" s="328">
        <f>Q128*Inflation!$F$19*Inflation!$F$20*Inflation!$F$21</f>
        <v>0</v>
      </c>
      <c r="AB128" s="328">
        <f>R128*Inflation!$F$19*Inflation!$F$20*Inflation!$F$21*Inflation!$F$22</f>
        <v>0</v>
      </c>
      <c r="AC128" s="328">
        <f>S128*Inflation!$F$19*Inflation!$F$20*Inflation!$F$21*Inflation!$F$22*Inflation!$F$23</f>
        <v>0</v>
      </c>
      <c r="AD128" s="325">
        <f t="shared" si="11"/>
        <v>0</v>
      </c>
    </row>
    <row r="129" spans="1:30" ht="14.5">
      <c r="A129" s="44" t="s">
        <v>150</v>
      </c>
      <c r="B129" s="45" t="s">
        <v>150</v>
      </c>
      <c r="C129" s="50">
        <v>2304</v>
      </c>
      <c r="D129" s="65">
        <v>25</v>
      </c>
      <c r="E129" s="99" t="s">
        <v>536</v>
      </c>
      <c r="F129" s="99" t="s">
        <v>588</v>
      </c>
      <c r="G129" s="99" t="s">
        <v>147</v>
      </c>
      <c r="H129" s="99" t="s">
        <v>180</v>
      </c>
      <c r="I129" s="54">
        <v>47270</v>
      </c>
      <c r="J129" s="140">
        <v>0</v>
      </c>
      <c r="K129" s="264"/>
      <c r="L129" s="265"/>
      <c r="M129" s="265"/>
      <c r="N129" s="265"/>
      <c r="O129" s="265"/>
      <c r="P129" s="265"/>
      <c r="Q129" s="265"/>
      <c r="R129" s="265"/>
      <c r="S129" s="266"/>
      <c r="T129" s="267">
        <f t="shared" si="10"/>
        <v>0</v>
      </c>
      <c r="U129" s="327">
        <f>K129*Inflation!$F$19</f>
        <v>0</v>
      </c>
      <c r="V129" s="328">
        <f>L129*Inflation!$F$19</f>
        <v>0</v>
      </c>
      <c r="W129" s="328">
        <f>M129*Inflation!$F$19</f>
        <v>0</v>
      </c>
      <c r="X129" s="328">
        <f>N129*Inflation!$F$19*Inflation!$F$20</f>
        <v>0</v>
      </c>
      <c r="Y129" s="328">
        <f>O129*Inflation!$F$19*Inflation!$F$20</f>
        <v>0</v>
      </c>
      <c r="Z129" s="328">
        <f>P129*Inflation!$F$19*Inflation!$F$20</f>
        <v>0</v>
      </c>
      <c r="AA129" s="328">
        <f>Q129*Inflation!$F$19*Inflation!$F$20*Inflation!$F$21</f>
        <v>0</v>
      </c>
      <c r="AB129" s="328">
        <f>R129*Inflation!$F$19*Inflation!$F$20*Inflation!$F$21*Inflation!$F$22</f>
        <v>0</v>
      </c>
      <c r="AC129" s="328">
        <f>S129*Inflation!$F$19*Inflation!$F$20*Inflation!$F$21*Inflation!$F$22*Inflation!$F$23</f>
        <v>0</v>
      </c>
      <c r="AD129" s="325">
        <f t="shared" si="11"/>
        <v>0</v>
      </c>
    </row>
    <row r="130" spans="1:30" ht="14.5">
      <c r="A130" s="44" t="s">
        <v>150</v>
      </c>
      <c r="B130" s="45" t="s">
        <v>150</v>
      </c>
      <c r="C130" s="50">
        <v>2016</v>
      </c>
      <c r="D130" s="65">
        <v>25</v>
      </c>
      <c r="E130" s="99" t="s">
        <v>536</v>
      </c>
      <c r="F130" s="99" t="s">
        <v>589</v>
      </c>
      <c r="G130" s="99" t="s">
        <v>147</v>
      </c>
      <c r="H130" s="99" t="s">
        <v>180</v>
      </c>
      <c r="I130" s="54">
        <v>47453</v>
      </c>
      <c r="J130" s="140">
        <v>0</v>
      </c>
      <c r="K130" s="264"/>
      <c r="L130" s="265"/>
      <c r="M130" s="265"/>
      <c r="N130" s="265"/>
      <c r="O130" s="265"/>
      <c r="P130" s="265"/>
      <c r="Q130" s="265"/>
      <c r="R130" s="265"/>
      <c r="S130" s="266"/>
      <c r="T130" s="267">
        <f t="shared" si="10"/>
        <v>0</v>
      </c>
      <c r="U130" s="327">
        <f>K130*Inflation!$F$19</f>
        <v>0</v>
      </c>
      <c r="V130" s="328">
        <f>L130*Inflation!$F$19</f>
        <v>0</v>
      </c>
      <c r="W130" s="328">
        <f>M130*Inflation!$F$19</f>
        <v>0</v>
      </c>
      <c r="X130" s="328">
        <f>N130*Inflation!$F$19*Inflation!$F$20</f>
        <v>0</v>
      </c>
      <c r="Y130" s="328">
        <f>O130*Inflation!$F$19*Inflation!$F$20</f>
        <v>0</v>
      </c>
      <c r="Z130" s="328">
        <f>P130*Inflation!$F$19*Inflation!$F$20</f>
        <v>0</v>
      </c>
      <c r="AA130" s="328">
        <f>Q130*Inflation!$F$19*Inflation!$F$20*Inflation!$F$21</f>
        <v>0</v>
      </c>
      <c r="AB130" s="328">
        <f>R130*Inflation!$F$19*Inflation!$F$20*Inflation!$F$21*Inflation!$F$22</f>
        <v>0</v>
      </c>
      <c r="AC130" s="328">
        <f>S130*Inflation!$F$19*Inflation!$F$20*Inflation!$F$21*Inflation!$F$22*Inflation!$F$23</f>
        <v>0</v>
      </c>
      <c r="AD130" s="325">
        <f t="shared" si="11"/>
        <v>0</v>
      </c>
    </row>
    <row r="131" spans="1:30" ht="14.5">
      <c r="A131" s="44" t="s">
        <v>154</v>
      </c>
      <c r="B131" s="45" t="s">
        <v>150</v>
      </c>
      <c r="C131" s="50">
        <v>0</v>
      </c>
      <c r="D131" s="65">
        <v>25</v>
      </c>
      <c r="E131" s="99" t="s">
        <v>590</v>
      </c>
      <c r="F131" s="99" t="s">
        <v>591</v>
      </c>
      <c r="G131" s="99" t="s">
        <v>148</v>
      </c>
      <c r="H131" s="99" t="s">
        <v>180</v>
      </c>
      <c r="I131" s="54" t="s">
        <v>249</v>
      </c>
      <c r="J131" s="140">
        <v>1679</v>
      </c>
      <c r="K131" s="264"/>
      <c r="L131" s="265"/>
      <c r="M131" s="265"/>
      <c r="N131" s="265"/>
      <c r="O131" s="265"/>
      <c r="P131" s="265"/>
      <c r="Q131" s="265"/>
      <c r="R131" s="265"/>
      <c r="S131" s="266"/>
      <c r="T131" s="267">
        <f t="shared" si="10"/>
        <v>0</v>
      </c>
      <c r="U131" s="327">
        <f>K131*Inflation!$F$19</f>
        <v>0</v>
      </c>
      <c r="V131" s="328">
        <f>L131*Inflation!$F$19</f>
        <v>0</v>
      </c>
      <c r="W131" s="328">
        <f>M131*Inflation!$F$19</f>
        <v>0</v>
      </c>
      <c r="X131" s="328">
        <f>N131*Inflation!$F$19*Inflation!$F$20</f>
        <v>0</v>
      </c>
      <c r="Y131" s="328">
        <f>O131*Inflation!$F$19*Inflation!$F$20</f>
        <v>0</v>
      </c>
      <c r="Z131" s="328">
        <f>P131*Inflation!$F$19*Inflation!$F$20</f>
        <v>0</v>
      </c>
      <c r="AA131" s="328">
        <f>Q131*Inflation!$F$19*Inflation!$F$20*Inflation!$F$21</f>
        <v>0</v>
      </c>
      <c r="AB131" s="328">
        <f>R131*Inflation!$F$19*Inflation!$F$20*Inflation!$F$21*Inflation!$F$22</f>
        <v>0</v>
      </c>
      <c r="AC131" s="328">
        <f>S131*Inflation!$F$19*Inflation!$F$20*Inflation!$F$21*Inflation!$F$22*Inflation!$F$23</f>
        <v>0</v>
      </c>
      <c r="AD131" s="325">
        <f t="shared" si="11"/>
        <v>0</v>
      </c>
    </row>
    <row r="132" spans="1:30" ht="14.5">
      <c r="A132" s="44" t="s">
        <v>154</v>
      </c>
      <c r="B132" s="45" t="s">
        <v>150</v>
      </c>
      <c r="C132" s="50">
        <v>0</v>
      </c>
      <c r="D132" s="65">
        <v>25</v>
      </c>
      <c r="E132" s="99" t="s">
        <v>590</v>
      </c>
      <c r="F132" s="99" t="s">
        <v>592</v>
      </c>
      <c r="G132" s="99" t="s">
        <v>149</v>
      </c>
      <c r="H132" s="99" t="s">
        <v>180</v>
      </c>
      <c r="I132" s="54" t="s">
        <v>249</v>
      </c>
      <c r="J132" s="140">
        <v>0</v>
      </c>
      <c r="K132" s="264"/>
      <c r="L132" s="265"/>
      <c r="M132" s="265"/>
      <c r="N132" s="265"/>
      <c r="O132" s="265"/>
      <c r="P132" s="265"/>
      <c r="Q132" s="265"/>
      <c r="R132" s="265"/>
      <c r="S132" s="266"/>
      <c r="T132" s="267">
        <f t="shared" si="10"/>
        <v>0</v>
      </c>
      <c r="U132" s="327">
        <f>K132*Inflation!$F$19</f>
        <v>0</v>
      </c>
      <c r="V132" s="328">
        <f>L132*Inflation!$F$19</f>
        <v>0</v>
      </c>
      <c r="W132" s="328">
        <f>M132*Inflation!$F$19</f>
        <v>0</v>
      </c>
      <c r="X132" s="328">
        <f>N132*Inflation!$F$19*Inflation!$F$20</f>
        <v>0</v>
      </c>
      <c r="Y132" s="328">
        <f>O132*Inflation!$F$19*Inflation!$F$20</f>
        <v>0</v>
      </c>
      <c r="Z132" s="328">
        <f>P132*Inflation!$F$19*Inflation!$F$20</f>
        <v>0</v>
      </c>
      <c r="AA132" s="328">
        <f>Q132*Inflation!$F$19*Inflation!$F$20*Inflation!$F$21</f>
        <v>0</v>
      </c>
      <c r="AB132" s="328">
        <f>R132*Inflation!$F$19*Inflation!$F$20*Inflation!$F$21*Inflation!$F$22</f>
        <v>0</v>
      </c>
      <c r="AC132" s="328">
        <f>S132*Inflation!$F$19*Inflation!$F$20*Inflation!$F$21*Inflation!$F$22*Inflation!$F$23</f>
        <v>0</v>
      </c>
      <c r="AD132" s="325">
        <f t="shared" si="11"/>
        <v>0</v>
      </c>
    </row>
    <row r="133" spans="1:30" ht="14.5">
      <c r="A133" s="44" t="s">
        <v>154</v>
      </c>
      <c r="B133" s="45" t="s">
        <v>150</v>
      </c>
      <c r="C133" s="50">
        <v>0</v>
      </c>
      <c r="D133" s="65">
        <v>25</v>
      </c>
      <c r="E133" s="99" t="s">
        <v>590</v>
      </c>
      <c r="F133" s="99" t="s">
        <v>593</v>
      </c>
      <c r="G133" s="99" t="s">
        <v>149</v>
      </c>
      <c r="H133" s="99" t="s">
        <v>180</v>
      </c>
      <c r="I133" s="54" t="s">
        <v>249</v>
      </c>
      <c r="J133" s="140">
        <v>0</v>
      </c>
      <c r="K133" s="264"/>
      <c r="L133" s="265"/>
      <c r="M133" s="265"/>
      <c r="N133" s="265"/>
      <c r="O133" s="265"/>
      <c r="P133" s="265"/>
      <c r="Q133" s="265"/>
      <c r="R133" s="265"/>
      <c r="S133" s="266"/>
      <c r="T133" s="267">
        <f t="shared" ref="T133:T136" si="12">SUM(S133,R133,Q133,P133,M133)</f>
        <v>0</v>
      </c>
      <c r="U133" s="327">
        <f>K133*Inflation!$F$19</f>
        <v>0</v>
      </c>
      <c r="V133" s="328">
        <f>L133*Inflation!$F$19</f>
        <v>0</v>
      </c>
      <c r="W133" s="328">
        <f>M133*Inflation!$F$19</f>
        <v>0</v>
      </c>
      <c r="X133" s="328">
        <f>N133*Inflation!$F$19*Inflation!$F$20</f>
        <v>0</v>
      </c>
      <c r="Y133" s="328">
        <f>O133*Inflation!$F$19*Inflation!$F$20</f>
        <v>0</v>
      </c>
      <c r="Z133" s="328">
        <f>P133*Inflation!$F$19*Inflation!$F$20</f>
        <v>0</v>
      </c>
      <c r="AA133" s="328">
        <f>Q133*Inflation!$F$19*Inflation!$F$20*Inflation!$F$21</f>
        <v>0</v>
      </c>
      <c r="AB133" s="328">
        <f>R133*Inflation!$F$19*Inflation!$F$20*Inflation!$F$21*Inflation!$F$22</f>
        <v>0</v>
      </c>
      <c r="AC133" s="328">
        <f>S133*Inflation!$F$19*Inflation!$F$20*Inflation!$F$21*Inflation!$F$22*Inflation!$F$23</f>
        <v>0</v>
      </c>
      <c r="AD133" s="325">
        <f t="shared" ref="AD133:AD136" si="13">SUM(AC133,AB133,AA133,Z133,W133)</f>
        <v>0</v>
      </c>
    </row>
    <row r="134" spans="1:30" ht="14.5">
      <c r="A134" s="44" t="s">
        <v>154</v>
      </c>
      <c r="B134" s="45" t="s">
        <v>150</v>
      </c>
      <c r="C134" s="50">
        <v>0</v>
      </c>
      <c r="D134" s="65">
        <v>25</v>
      </c>
      <c r="E134" s="99" t="s">
        <v>590</v>
      </c>
      <c r="F134" s="99" t="s">
        <v>594</v>
      </c>
      <c r="G134" s="99" t="s">
        <v>149</v>
      </c>
      <c r="H134" s="99" t="s">
        <v>180</v>
      </c>
      <c r="I134" s="54" t="s">
        <v>249</v>
      </c>
      <c r="J134" s="140">
        <v>261.87362999999999</v>
      </c>
      <c r="K134" s="264"/>
      <c r="L134" s="265"/>
      <c r="M134" s="265"/>
      <c r="N134" s="265"/>
      <c r="O134" s="265"/>
      <c r="P134" s="265"/>
      <c r="Q134" s="265"/>
      <c r="R134" s="265"/>
      <c r="S134" s="266"/>
      <c r="T134" s="267">
        <f t="shared" si="12"/>
        <v>0</v>
      </c>
      <c r="U134" s="327">
        <f>K134*Inflation!$F$19</f>
        <v>0</v>
      </c>
      <c r="V134" s="328">
        <f>L134*Inflation!$F$19</f>
        <v>0</v>
      </c>
      <c r="W134" s="328">
        <f>M134*Inflation!$F$19</f>
        <v>0</v>
      </c>
      <c r="X134" s="328">
        <f>N134*Inflation!$F$19*Inflation!$F$20</f>
        <v>0</v>
      </c>
      <c r="Y134" s="328">
        <f>O134*Inflation!$F$19*Inflation!$F$20</f>
        <v>0</v>
      </c>
      <c r="Z134" s="328">
        <f>P134*Inflation!$F$19*Inflation!$F$20</f>
        <v>0</v>
      </c>
      <c r="AA134" s="328">
        <f>Q134*Inflation!$F$19*Inflation!$F$20*Inflation!$F$21</f>
        <v>0</v>
      </c>
      <c r="AB134" s="328">
        <f>R134*Inflation!$F$19*Inflation!$F$20*Inflation!$F$21*Inflation!$F$22</f>
        <v>0</v>
      </c>
      <c r="AC134" s="328">
        <f>S134*Inflation!$F$19*Inflation!$F$20*Inflation!$F$21*Inflation!$F$22*Inflation!$F$23</f>
        <v>0</v>
      </c>
      <c r="AD134" s="325">
        <f t="shared" si="13"/>
        <v>0</v>
      </c>
    </row>
    <row r="135" spans="1:30" ht="14.5">
      <c r="A135" s="44" t="b">
        <v>0</v>
      </c>
      <c r="B135" s="45" t="s">
        <v>150</v>
      </c>
      <c r="C135" s="50">
        <v>0</v>
      </c>
      <c r="D135" s="65">
        <v>25</v>
      </c>
      <c r="E135" s="99">
        <v>10360</v>
      </c>
      <c r="F135" s="557" t="s">
        <v>1055</v>
      </c>
      <c r="G135" s="99" t="s">
        <v>148</v>
      </c>
      <c r="H135" s="99" t="s">
        <v>180</v>
      </c>
      <c r="I135" s="54"/>
      <c r="J135" s="140">
        <v>0</v>
      </c>
      <c r="K135" s="264"/>
      <c r="L135" s="265"/>
      <c r="M135" s="265"/>
      <c r="N135" s="265"/>
      <c r="O135" s="265"/>
      <c r="P135" s="265"/>
      <c r="Q135" s="265"/>
      <c r="R135" s="265"/>
      <c r="S135" s="266"/>
      <c r="T135" s="267">
        <f t="shared" si="12"/>
        <v>0</v>
      </c>
      <c r="U135" s="327">
        <f>K135*Inflation!$F$19</f>
        <v>0</v>
      </c>
      <c r="V135" s="328">
        <f>L135*Inflation!$F$19</f>
        <v>0</v>
      </c>
      <c r="W135" s="328">
        <f>M135*Inflation!$F$19</f>
        <v>0</v>
      </c>
      <c r="X135" s="328">
        <f>N135*Inflation!$F$19*Inflation!$F$20</f>
        <v>0</v>
      </c>
      <c r="Y135" s="328">
        <f>O135*Inflation!$F$19*Inflation!$F$20</f>
        <v>0</v>
      </c>
      <c r="Z135" s="328">
        <f>P135*Inflation!$F$19*Inflation!$F$20</f>
        <v>0</v>
      </c>
      <c r="AA135" s="328">
        <f>Q135*Inflation!$F$19*Inflation!$F$20*Inflation!$F$21</f>
        <v>0</v>
      </c>
      <c r="AB135" s="328">
        <f>R135*Inflation!$F$19*Inflation!$F$20*Inflation!$F$21*Inflation!$F$22</f>
        <v>0</v>
      </c>
      <c r="AC135" s="328">
        <f>S135*Inflation!$F$19*Inflation!$F$20*Inflation!$F$21*Inflation!$F$22*Inflation!$F$23</f>
        <v>0</v>
      </c>
      <c r="AD135" s="325">
        <f t="shared" si="13"/>
        <v>0</v>
      </c>
    </row>
    <row r="136" spans="1:30" ht="14.5">
      <c r="A136" s="44" t="s">
        <v>154</v>
      </c>
      <c r="B136" s="45" t="s">
        <v>150</v>
      </c>
      <c r="C136" s="50">
        <v>0</v>
      </c>
      <c r="D136" s="65">
        <v>25</v>
      </c>
      <c r="E136" s="99" t="s">
        <v>595</v>
      </c>
      <c r="F136" s="99" t="s">
        <v>596</v>
      </c>
      <c r="G136" s="99" t="s">
        <v>148</v>
      </c>
      <c r="H136" s="99" t="s">
        <v>180</v>
      </c>
      <c r="I136" s="54" t="s">
        <v>249</v>
      </c>
      <c r="J136" s="140">
        <v>1087.5542212959485</v>
      </c>
      <c r="K136" s="264"/>
      <c r="L136" s="265"/>
      <c r="M136" s="265"/>
      <c r="N136" s="265"/>
      <c r="O136" s="265"/>
      <c r="P136" s="265"/>
      <c r="Q136" s="265"/>
      <c r="R136" s="265"/>
      <c r="S136" s="266"/>
      <c r="T136" s="267">
        <f t="shared" si="12"/>
        <v>0</v>
      </c>
      <c r="U136" s="327">
        <f>K136*Inflation!$F$19</f>
        <v>0</v>
      </c>
      <c r="V136" s="328">
        <f>L136*Inflation!$F$19</f>
        <v>0</v>
      </c>
      <c r="W136" s="328">
        <f>M136*Inflation!$F$19</f>
        <v>0</v>
      </c>
      <c r="X136" s="328">
        <f>N136*Inflation!$F$19*Inflation!$F$20</f>
        <v>0</v>
      </c>
      <c r="Y136" s="328">
        <f>O136*Inflation!$F$19*Inflation!$F$20</f>
        <v>0</v>
      </c>
      <c r="Z136" s="328">
        <f>P136*Inflation!$F$19*Inflation!$F$20</f>
        <v>0</v>
      </c>
      <c r="AA136" s="328">
        <f>Q136*Inflation!$F$19*Inflation!$F$20*Inflation!$F$21</f>
        <v>0</v>
      </c>
      <c r="AB136" s="328">
        <f>R136*Inflation!$F$19*Inflation!$F$20*Inflation!$F$21*Inflation!$F$22</f>
        <v>0</v>
      </c>
      <c r="AC136" s="328">
        <f>S136*Inflation!$F$19*Inflation!$F$20*Inflation!$F$21*Inflation!$F$22*Inflation!$F$23</f>
        <v>0</v>
      </c>
      <c r="AD136" s="325">
        <f t="shared" si="13"/>
        <v>0</v>
      </c>
    </row>
    <row r="137" spans="1:30" ht="14.5">
      <c r="A137" s="44"/>
      <c r="B137" s="57">
        <v>0</v>
      </c>
      <c r="C137" s="73">
        <v>54</v>
      </c>
      <c r="D137" s="100">
        <v>25</v>
      </c>
      <c r="E137" s="101"/>
      <c r="F137" s="101" t="s">
        <v>597</v>
      </c>
      <c r="G137" s="101"/>
      <c r="H137" s="101"/>
      <c r="I137" s="101"/>
      <c r="J137" s="220">
        <v>53966.070575626072</v>
      </c>
      <c r="K137" s="221">
        <f>M137/2</f>
        <v>543.26644666666664</v>
      </c>
      <c r="L137" s="102">
        <f>M137/2</f>
        <v>543.26644666666664</v>
      </c>
      <c r="M137" s="102">
        <v>1086.5328933333333</v>
      </c>
      <c r="N137" s="102">
        <f>P137/2</f>
        <v>543.26644666666664</v>
      </c>
      <c r="O137" s="102">
        <f>P137/2</f>
        <v>543.26644666666664</v>
      </c>
      <c r="P137" s="102">
        <v>1086.5328933333333</v>
      </c>
      <c r="Q137" s="102">
        <v>1086.5328933333333</v>
      </c>
      <c r="R137" s="102">
        <v>1086.5328933333333</v>
      </c>
      <c r="S137" s="218">
        <v>1086.5328933333333</v>
      </c>
      <c r="T137" s="222">
        <f>SUM(S137,R137,Q137,P137,M137)</f>
        <v>5432.6644666666662</v>
      </c>
      <c r="U137" s="229">
        <f>K137*Inflation!$F$19</f>
        <v>554.88073433766226</v>
      </c>
      <c r="V137" s="230">
        <f>L137*Inflation!$F$19</f>
        <v>554.88073433766226</v>
      </c>
      <c r="W137" s="230">
        <f>M137*Inflation!$F$19</f>
        <v>1109.7614686753245</v>
      </c>
      <c r="X137" s="230">
        <f>N137*Inflation!$F$19*Inflation!$F$20</f>
        <v>566.53409811670997</v>
      </c>
      <c r="Y137" s="230">
        <f>O137*Inflation!$F$19*Inflation!$F$20</f>
        <v>566.53409811670997</v>
      </c>
      <c r="Z137" s="230">
        <f>P137*Inflation!$F$19*Inflation!$F$20</f>
        <v>1133.0681962334199</v>
      </c>
      <c r="AA137" s="230">
        <f>Q137*Inflation!$F$19*Inflation!$F$20*Inflation!$F$21</f>
        <v>1154.5947899802597</v>
      </c>
      <c r="AB137" s="230">
        <f>R137*Inflation!$F$19*Inflation!$F$20*Inflation!$F$21*Inflation!$F$22</f>
        <v>1176.5295119667533</v>
      </c>
      <c r="AC137" s="230">
        <f>S137*Inflation!$F$19*Inflation!$F$20*Inflation!$F$21*Inflation!$F$22*Inflation!$F$23</f>
        <v>1197.7087625309091</v>
      </c>
      <c r="AD137" s="232">
        <f>SUM(AC137,AB137,AA137,Z137,W137)</f>
        <v>5771.6627293866659</v>
      </c>
    </row>
    <row r="138" spans="1:30" ht="14.5">
      <c r="A138" s="44" t="s">
        <v>154</v>
      </c>
      <c r="B138" s="45" t="s">
        <v>150</v>
      </c>
      <c r="C138" s="50">
        <v>0</v>
      </c>
      <c r="D138" s="65">
        <v>27</v>
      </c>
      <c r="E138" s="99" t="s">
        <v>598</v>
      </c>
      <c r="F138" s="99" t="s">
        <v>599</v>
      </c>
      <c r="G138" s="99" t="s">
        <v>147</v>
      </c>
      <c r="H138" s="99" t="s">
        <v>27</v>
      </c>
      <c r="I138" s="99" t="s">
        <v>249</v>
      </c>
      <c r="J138" s="140">
        <v>0</v>
      </c>
      <c r="K138" s="264"/>
      <c r="L138" s="265"/>
      <c r="M138" s="265"/>
      <c r="N138" s="265"/>
      <c r="O138" s="265"/>
      <c r="P138" s="265"/>
      <c r="Q138" s="265"/>
      <c r="R138" s="265"/>
      <c r="S138" s="266"/>
      <c r="T138" s="267">
        <f>SUM(S138,R138,Q138,P138,M138)</f>
        <v>0</v>
      </c>
      <c r="U138" s="327">
        <f>K138*Inflation!$F$19</f>
        <v>0</v>
      </c>
      <c r="V138" s="328">
        <f>L138*Inflation!$F$19</f>
        <v>0</v>
      </c>
      <c r="W138" s="328">
        <f>M138*Inflation!$F$19</f>
        <v>0</v>
      </c>
      <c r="X138" s="328">
        <f>N138*Inflation!$F$19*Inflation!$F$20</f>
        <v>0</v>
      </c>
      <c r="Y138" s="328">
        <f>O138*Inflation!$F$19*Inflation!$F$20</f>
        <v>0</v>
      </c>
      <c r="Z138" s="328">
        <f>P138*Inflation!$F$19*Inflation!$F$20</f>
        <v>0</v>
      </c>
      <c r="AA138" s="328">
        <f>Q138*Inflation!$F$19*Inflation!$F$20*Inflation!$F$21</f>
        <v>0</v>
      </c>
      <c r="AB138" s="328">
        <f>R138*Inflation!$F$19*Inflation!$F$20*Inflation!$F$21*Inflation!$F$22</f>
        <v>0</v>
      </c>
      <c r="AC138" s="328">
        <f>S138*Inflation!$F$19*Inflation!$F$20*Inflation!$F$21*Inflation!$F$22*Inflation!$F$23</f>
        <v>0</v>
      </c>
      <c r="AD138" s="325">
        <f>SUM(AC138,AB138,AA138,Z138,W138)</f>
        <v>0</v>
      </c>
    </row>
    <row r="139" spans="1:30" ht="14.5">
      <c r="A139" s="44" t="s">
        <v>154</v>
      </c>
      <c r="B139" s="45" t="s">
        <v>150</v>
      </c>
      <c r="C139" s="50">
        <v>0</v>
      </c>
      <c r="D139" s="65">
        <v>27</v>
      </c>
      <c r="E139" s="99" t="s">
        <v>600</v>
      </c>
      <c r="F139" s="99" t="s">
        <v>601</v>
      </c>
      <c r="G139" s="99" t="s">
        <v>147</v>
      </c>
      <c r="H139" s="99" t="s">
        <v>172</v>
      </c>
      <c r="I139" s="99" t="s">
        <v>249</v>
      </c>
      <c r="J139" s="140">
        <v>0</v>
      </c>
      <c r="K139" s="264"/>
      <c r="L139" s="265"/>
      <c r="M139" s="265"/>
      <c r="N139" s="265"/>
      <c r="O139" s="265"/>
      <c r="P139" s="265"/>
      <c r="Q139" s="265"/>
      <c r="R139" s="265"/>
      <c r="S139" s="266"/>
      <c r="T139" s="267">
        <f>SUM(S139,R139,Q139,P139,M139)</f>
        <v>0</v>
      </c>
      <c r="U139" s="327">
        <f>K139*Inflation!$F$19</f>
        <v>0</v>
      </c>
      <c r="V139" s="328">
        <f>L139*Inflation!$F$19</f>
        <v>0</v>
      </c>
      <c r="W139" s="328">
        <f>M139*Inflation!$F$19</f>
        <v>0</v>
      </c>
      <c r="X139" s="328">
        <f>N139*Inflation!$F$19*Inflation!$F$20</f>
        <v>0</v>
      </c>
      <c r="Y139" s="328">
        <f>O139*Inflation!$F$19*Inflation!$F$20</f>
        <v>0</v>
      </c>
      <c r="Z139" s="328">
        <f>P139*Inflation!$F$19*Inflation!$F$20</f>
        <v>0</v>
      </c>
      <c r="AA139" s="328">
        <f>Q139*Inflation!$F$19*Inflation!$F$20*Inflation!$F$21</f>
        <v>0</v>
      </c>
      <c r="AB139" s="328">
        <f>R139*Inflation!$F$19*Inflation!$F$20*Inflation!$F$21*Inflation!$F$22</f>
        <v>0</v>
      </c>
      <c r="AC139" s="328">
        <f>S139*Inflation!$F$19*Inflation!$F$20*Inflation!$F$21*Inflation!$F$22*Inflation!$F$23</f>
        <v>0</v>
      </c>
      <c r="AD139" s="325">
        <f>SUM(AC139,AB139,AA139,Z139,W139)</f>
        <v>0</v>
      </c>
    </row>
    <row r="140" spans="1:30" ht="14.5">
      <c r="A140" s="44" t="s">
        <v>154</v>
      </c>
      <c r="B140" s="45" t="s">
        <v>154</v>
      </c>
      <c r="C140" s="50">
        <v>0</v>
      </c>
      <c r="D140" s="65">
        <v>27</v>
      </c>
      <c r="E140" s="99"/>
      <c r="F140" s="99" t="s">
        <v>400</v>
      </c>
      <c r="G140" s="99" t="s">
        <v>147</v>
      </c>
      <c r="H140" s="99" t="s">
        <v>172</v>
      </c>
      <c r="I140" s="99" t="s">
        <v>249</v>
      </c>
      <c r="J140" s="140"/>
      <c r="K140" s="264"/>
      <c r="L140" s="265"/>
      <c r="M140" s="265"/>
      <c r="N140" s="265"/>
      <c r="O140" s="265"/>
      <c r="P140" s="265"/>
      <c r="Q140" s="265"/>
      <c r="R140" s="265"/>
      <c r="S140" s="266"/>
      <c r="T140" s="267">
        <f>SUM(S140,R140,Q140,P140,M140)</f>
        <v>0</v>
      </c>
      <c r="U140" s="327">
        <f>K140*Inflation!$F$19</f>
        <v>0</v>
      </c>
      <c r="V140" s="328">
        <f>L140*Inflation!$F$19</f>
        <v>0</v>
      </c>
      <c r="W140" s="328">
        <f>M140*Inflation!$F$19</f>
        <v>0</v>
      </c>
      <c r="X140" s="328">
        <f>N140*Inflation!$F$19*Inflation!$F$20</f>
        <v>0</v>
      </c>
      <c r="Y140" s="328">
        <f>O140*Inflation!$F$19*Inflation!$F$20</f>
        <v>0</v>
      </c>
      <c r="Z140" s="328">
        <f>P140*Inflation!$F$19*Inflation!$F$20</f>
        <v>0</v>
      </c>
      <c r="AA140" s="328">
        <f>Q140*Inflation!$F$19*Inflation!$F$20*Inflation!$F$21</f>
        <v>0</v>
      </c>
      <c r="AB140" s="328">
        <f>R140*Inflation!$F$19*Inflation!$F$20*Inflation!$F$21*Inflation!$F$22</f>
        <v>0</v>
      </c>
      <c r="AC140" s="328">
        <f>S140*Inflation!$F$19*Inflation!$F$20*Inflation!$F$21*Inflation!$F$22*Inflation!$F$23</f>
        <v>0</v>
      </c>
      <c r="AD140" s="325">
        <f>SUM(AC140,AB140,AA140,Z140,W140)</f>
        <v>0</v>
      </c>
    </row>
    <row r="141" spans="1:30" ht="14.5">
      <c r="A141" s="44"/>
      <c r="B141" s="57">
        <v>0</v>
      </c>
      <c r="C141" s="73">
        <v>2</v>
      </c>
      <c r="D141" s="100">
        <v>27</v>
      </c>
      <c r="E141" s="101"/>
      <c r="F141" s="101" t="s">
        <v>602</v>
      </c>
      <c r="G141" s="101"/>
      <c r="H141" s="101"/>
      <c r="I141" s="101"/>
      <c r="J141" s="220">
        <v>0</v>
      </c>
      <c r="K141" s="221">
        <f>M141/2</f>
        <v>-1.59118</v>
      </c>
      <c r="L141" s="102">
        <f>M141/2</f>
        <v>-1.59118</v>
      </c>
      <c r="M141" s="102">
        <v>-3.1823600000000001</v>
      </c>
      <c r="N141" s="102">
        <f>P141/2</f>
        <v>-1.59118</v>
      </c>
      <c r="O141" s="102">
        <f>P141/2</f>
        <v>-1.59118</v>
      </c>
      <c r="P141" s="102">
        <v>-3.1823600000000001</v>
      </c>
      <c r="Q141" s="102">
        <v>-3.1823600000000001</v>
      </c>
      <c r="R141" s="102">
        <v>-3.1823600000000001</v>
      </c>
      <c r="S141" s="218">
        <v>-3.1823600000000001</v>
      </c>
      <c r="T141" s="222">
        <f>SUM(S141,R141,Q141,P141,M141)</f>
        <v>-15.911799999999999</v>
      </c>
      <c r="U141" s="229">
        <f>K141*Inflation!$F$19</f>
        <v>-1.6251972347652348</v>
      </c>
      <c r="V141" s="230">
        <f>L141*Inflation!$F$19</f>
        <v>-1.6251972347652348</v>
      </c>
      <c r="W141" s="230">
        <f>M141*Inflation!$F$19</f>
        <v>-3.2503944695304696</v>
      </c>
      <c r="X141" s="230">
        <f>N141*Inflation!$F$19*Inflation!$F$20</f>
        <v>-1.6593289200399604</v>
      </c>
      <c r="Y141" s="230">
        <f>O141*Inflation!$F$19*Inflation!$F$20</f>
        <v>-1.6593289200399604</v>
      </c>
      <c r="Z141" s="230">
        <f>P141*Inflation!$F$19*Inflation!$F$20</f>
        <v>-3.3186578400799207</v>
      </c>
      <c r="AA141" s="230">
        <f>Q141*Inflation!$F$19*Inflation!$F$20*Inflation!$F$21</f>
        <v>-3.3817073540859144</v>
      </c>
      <c r="AB141" s="230">
        <f>R141*Inflation!$F$19*Inflation!$F$20*Inflation!$F$21*Inflation!$F$22</f>
        <v>-3.4459522400799205</v>
      </c>
      <c r="AC141" s="230">
        <f>S141*Inflation!$F$19*Inflation!$F$20*Inflation!$F$21*Inflation!$F$22*Inflation!$F$23</f>
        <v>-3.5079844162237768</v>
      </c>
      <c r="AD141" s="232">
        <f>SUM(AC141,AB141,AA141,Z141,W141)</f>
        <v>-16.904696319999999</v>
      </c>
    </row>
    <row r="142" spans="1:30" ht="15" thickBot="1">
      <c r="A142" s="44"/>
      <c r="B142" s="57"/>
      <c r="C142" s="73"/>
      <c r="D142" s="100"/>
      <c r="E142" s="101"/>
      <c r="F142" s="101" t="s">
        <v>603</v>
      </c>
      <c r="G142" s="101"/>
      <c r="H142" s="101"/>
      <c r="I142" s="101"/>
      <c r="J142" s="220">
        <v>59017.070575626072</v>
      </c>
      <c r="K142" s="142">
        <f t="shared" ref="K142:T142" si="14">SUM(K141,K137,K68,K60,K17)</f>
        <v>693.89310166666667</v>
      </c>
      <c r="L142" s="62">
        <f t="shared" si="14"/>
        <v>693.89310166666667</v>
      </c>
      <c r="M142" s="62">
        <f t="shared" si="14"/>
        <v>1387.7862033333333</v>
      </c>
      <c r="N142" s="62">
        <f t="shared" si="14"/>
        <v>713.89310166666667</v>
      </c>
      <c r="O142" s="62">
        <f t="shared" si="14"/>
        <v>713.89310166666667</v>
      </c>
      <c r="P142" s="62">
        <f t="shared" si="14"/>
        <v>1427.7862033333333</v>
      </c>
      <c r="Q142" s="62">
        <f t="shared" si="14"/>
        <v>1447.7862033333333</v>
      </c>
      <c r="R142" s="62">
        <f t="shared" si="14"/>
        <v>1427.7862033333333</v>
      </c>
      <c r="S142" s="62">
        <f t="shared" si="14"/>
        <v>1467.7862033333333</v>
      </c>
      <c r="T142" s="130">
        <f t="shared" si="14"/>
        <v>7158.9310166666664</v>
      </c>
      <c r="U142" s="172">
        <f t="shared" ref="U142:AD142" si="15">SUM(U141,U137,U68,U60,U17)</f>
        <v>708.72757956443547</v>
      </c>
      <c r="V142" s="173">
        <f t="shared" si="15"/>
        <v>708.72757956443547</v>
      </c>
      <c r="W142" s="173">
        <f t="shared" si="15"/>
        <v>1417.4551591288709</v>
      </c>
      <c r="X142" s="173">
        <f t="shared" si="15"/>
        <v>744.46855127171511</v>
      </c>
      <c r="Y142" s="173">
        <f t="shared" si="15"/>
        <v>744.46855127171511</v>
      </c>
      <c r="Z142" s="173">
        <f t="shared" si="15"/>
        <v>1488.9371025434302</v>
      </c>
      <c r="AA142" s="173">
        <f t="shared" si="15"/>
        <v>1538.4774981323478</v>
      </c>
      <c r="AB142" s="173">
        <f t="shared" si="15"/>
        <v>1546.0485506767632</v>
      </c>
      <c r="AC142" s="173">
        <f t="shared" si="15"/>
        <v>1617.9725510758042</v>
      </c>
      <c r="AD142" s="174">
        <f t="shared" si="15"/>
        <v>7608.8908615572163</v>
      </c>
    </row>
    <row r="143" spans="1:30">
      <c r="K143" s="91"/>
      <c r="L143" s="91"/>
      <c r="M143" s="91"/>
      <c r="N143" s="91"/>
      <c r="O143" s="91"/>
      <c r="P143" s="91"/>
      <c r="Q143" s="91"/>
      <c r="R143" s="91"/>
      <c r="S143" s="91"/>
      <c r="T143" s="91"/>
    </row>
    <row r="144" spans="1:30">
      <c r="F144" s="524" t="s">
        <v>1060</v>
      </c>
      <c r="G144" s="524"/>
      <c r="H144" s="524"/>
      <c r="I144" s="524"/>
      <c r="J144" s="524"/>
      <c r="K144" s="525"/>
      <c r="L144" s="525"/>
      <c r="M144" s="525"/>
      <c r="N144" s="525"/>
      <c r="O144" s="525"/>
      <c r="P144" s="525"/>
      <c r="Q144" s="525"/>
      <c r="R144" s="525"/>
      <c r="S144" s="525"/>
      <c r="T144" s="525"/>
      <c r="U144" s="523">
        <f>K142*(Inflation!D19/Inflation!D18)</f>
        <v>708.72757956443559</v>
      </c>
      <c r="V144" s="523">
        <f>L142*(Inflation!D19/Inflation!D18)</f>
        <v>708.72757956443559</v>
      </c>
      <c r="W144" s="523">
        <f>M142*(Inflation!D19/Inflation!D18)</f>
        <v>1417.4551591288712</v>
      </c>
      <c r="X144" s="523">
        <f>N142*(Inflation!D20/Inflation!D18)</f>
        <v>744.46855127171489</v>
      </c>
      <c r="Y144" s="523">
        <f>O142*(Inflation!D20/Inflation!D18)</f>
        <v>744.46855127171489</v>
      </c>
      <c r="Z144" s="523">
        <f>P142*(Inflation!D20/Inflation!D18)</f>
        <v>1488.9371025434298</v>
      </c>
      <c r="AA144" s="523">
        <f>Q142*(Inflation!D21/Inflation!D18)</f>
        <v>1538.4774981323476</v>
      </c>
      <c r="AB144" s="523">
        <f>R142*(Inflation!D22/Inflation!D18)</f>
        <v>1546.0485506767632</v>
      </c>
      <c r="AC144" s="523">
        <f>S142*(Inflation!D23/Inflation!D18)</f>
        <v>1617.9725510758042</v>
      </c>
      <c r="AD144" s="523">
        <f>SUM(AC144,AB144,AA144,Z144,W144)</f>
        <v>7608.8908615572163</v>
      </c>
    </row>
    <row r="145" spans="9:30">
      <c r="I145" s="92"/>
      <c r="J145" s="92"/>
      <c r="K145" s="92"/>
      <c r="L145" s="92"/>
      <c r="M145" s="92"/>
      <c r="N145" s="92"/>
      <c r="O145" s="92"/>
      <c r="P145" s="92"/>
      <c r="Q145" s="92"/>
      <c r="R145" s="92"/>
      <c r="S145" s="92"/>
      <c r="T145" s="92"/>
      <c r="U145" s="526">
        <f>U144-U142</f>
        <v>0</v>
      </c>
      <c r="V145" s="526">
        <f t="shared" ref="V145:AD145" si="16">V144-V142</f>
        <v>0</v>
      </c>
      <c r="W145" s="526">
        <f t="shared" si="16"/>
        <v>0</v>
      </c>
      <c r="X145" s="526">
        <f t="shared" si="16"/>
        <v>0</v>
      </c>
      <c r="Y145" s="526">
        <f t="shared" si="16"/>
        <v>0</v>
      </c>
      <c r="Z145" s="526">
        <f t="shared" si="16"/>
        <v>0</v>
      </c>
      <c r="AA145" s="526">
        <f t="shared" si="16"/>
        <v>0</v>
      </c>
      <c r="AB145" s="526">
        <f t="shared" si="16"/>
        <v>0</v>
      </c>
      <c r="AC145" s="526">
        <f t="shared" si="16"/>
        <v>0</v>
      </c>
      <c r="AD145" s="526">
        <f t="shared" si="16"/>
        <v>0</v>
      </c>
    </row>
    <row r="148" spans="9:30" ht="13">
      <c r="I148" s="90"/>
      <c r="J148" s="90"/>
      <c r="K148" s="90"/>
      <c r="L148" s="90"/>
      <c r="M148" s="90"/>
      <c r="N148" s="90"/>
      <c r="O148" s="90"/>
      <c r="P148" s="90"/>
      <c r="Q148" s="90"/>
      <c r="R148" s="90"/>
      <c r="S148" s="90"/>
      <c r="T148" s="90"/>
    </row>
    <row r="149" spans="9:30">
      <c r="I149" s="92"/>
      <c r="J149" s="92"/>
      <c r="K149" s="92"/>
      <c r="L149" s="92"/>
      <c r="M149" s="92"/>
      <c r="N149" s="92"/>
      <c r="O149" s="92"/>
      <c r="P149" s="92"/>
      <c r="Q149" s="92"/>
      <c r="R149" s="92"/>
      <c r="S149" s="92"/>
      <c r="T149" s="92"/>
    </row>
    <row r="150" spans="9:30"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</row>
    <row r="151" spans="9:30"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</row>
    <row r="152" spans="9:30"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</row>
    <row r="153" spans="9:30"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</row>
    <row r="154" spans="9:30"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</row>
    <row r="155" spans="9:30"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</row>
    <row r="156" spans="9:30"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</row>
    <row r="158" spans="9:30"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</row>
    <row r="159" spans="9:30"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</row>
    <row r="160" spans="9:30"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</row>
    <row r="161" spans="9:20"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</row>
    <row r="162" spans="9:20"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</row>
    <row r="163" spans="9:20"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</row>
    <row r="164" spans="9:20"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</row>
    <row r="165" spans="9:20"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</row>
  </sheetData>
  <mergeCells count="4">
    <mergeCell ref="A3:B3"/>
    <mergeCell ref="A4:B4"/>
    <mergeCell ref="J4:T4"/>
    <mergeCell ref="U4:AD4"/>
  </mergeCells>
  <conditionalFormatting sqref="J68:T137 U6:AD142 J6:T60">
    <cfRule type="cellIs" priority="4" stopIfTrue="1" operator="equal">
      <formula>0</formula>
    </cfRule>
  </conditionalFormatting>
  <conditionalFormatting sqref="J138:T140">
    <cfRule type="cellIs" priority="3" stopIfTrue="1" operator="equal">
      <formula>0</formula>
    </cfRule>
  </conditionalFormatting>
  <conditionalFormatting sqref="J61:T67">
    <cfRule type="cellIs" priority="2" stopIfTrue="1" operator="equal">
      <formula>0</formula>
    </cfRule>
  </conditionalFormatting>
  <conditionalFormatting sqref="J141:T142">
    <cfRule type="cellIs" priority="1" stopIfTrue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5E426-F280-47E1-984D-FEDCF68C3C25}">
  <sheetPr>
    <tabColor rgb="FF00B0F0"/>
  </sheetPr>
  <dimension ref="A1:DL75"/>
  <sheetViews>
    <sheetView zoomScale="90" zoomScaleNormal="90" zoomScaleSheetLayoutView="90" workbookViewId="0">
      <pane xSplit="1" ySplit="9" topLeftCell="B54" activePane="bottomRight" state="frozen"/>
      <selection pane="topRight" activeCell="C20" sqref="C20"/>
      <selection pane="bottomLeft" activeCell="C20" sqref="C20"/>
      <selection pane="bottomRight" activeCell="M73" sqref="M73"/>
    </sheetView>
  </sheetViews>
  <sheetFormatPr defaultColWidth="11.1796875" defaultRowHeight="15.5"/>
  <cols>
    <col min="1" max="1" width="28.7265625" style="117" bestFit="1" customWidth="1"/>
    <col min="2" max="2" width="14.26953125" style="117" customWidth="1"/>
    <col min="3" max="13" width="11.1796875" style="117"/>
    <col min="14" max="14" width="14.26953125" style="117" customWidth="1"/>
    <col min="15" max="15" width="13.1796875" style="117" bestFit="1" customWidth="1"/>
    <col min="16" max="16" width="11.1796875" style="117"/>
    <col min="17" max="17" width="2.453125" style="117" customWidth="1"/>
    <col min="18" max="28" width="11.453125" style="117" customWidth="1"/>
    <col min="29" max="29" width="13.1796875" style="117" customWidth="1"/>
    <col min="30" max="30" width="13.1796875" style="117" bestFit="1" customWidth="1"/>
    <col min="31" max="31" width="12.81640625" style="117" customWidth="1"/>
    <col min="32" max="32" width="2.453125" style="117" customWidth="1"/>
    <col min="33" max="43" width="11.453125" style="117" customWidth="1"/>
    <col min="44" max="44" width="13.1796875" style="117" customWidth="1"/>
    <col min="45" max="45" width="13.1796875" style="117" bestFit="1" customWidth="1"/>
    <col min="46" max="46" width="11.453125" style="117" customWidth="1"/>
    <col min="47" max="47" width="2.453125" style="117" customWidth="1"/>
    <col min="48" max="58" width="11.453125" style="117" customWidth="1"/>
    <col min="59" max="59" width="13.1796875" style="117" customWidth="1"/>
    <col min="60" max="60" width="13.1796875" style="117" bestFit="1" customWidth="1"/>
    <col min="61" max="61" width="13.81640625" style="117" customWidth="1"/>
    <col min="62" max="72" width="11.453125" style="117" customWidth="1"/>
    <col min="73" max="73" width="13.1796875" style="117" customWidth="1"/>
    <col min="74" max="74" width="13.1796875" style="117" bestFit="1" customWidth="1"/>
    <col min="75" max="86" width="11.453125" style="117" customWidth="1"/>
    <col min="87" max="87" width="13.1796875" style="117" customWidth="1"/>
    <col min="88" max="88" width="13.1796875" style="117" bestFit="1" customWidth="1"/>
    <col min="89" max="89" width="11.1796875" style="117"/>
    <col min="90" max="100" width="11.453125" style="117" customWidth="1"/>
    <col min="101" max="101" width="13.1796875" style="117" customWidth="1"/>
    <col min="102" max="102" width="13.1796875" style="117" bestFit="1" customWidth="1"/>
    <col min="103" max="103" width="11.1796875" style="117"/>
    <col min="104" max="114" width="11.453125" style="117" customWidth="1"/>
    <col min="115" max="115" width="13.1796875" style="117" customWidth="1"/>
    <col min="116" max="116" width="13.1796875" style="117" bestFit="1" customWidth="1"/>
    <col min="117" max="16384" width="11.1796875" style="117"/>
  </cols>
  <sheetData>
    <row r="1" spans="1:116" ht="17.5">
      <c r="A1" s="532"/>
      <c r="B1" s="621" t="s">
        <v>407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532"/>
      <c r="Q1" s="621" t="s">
        <v>407</v>
      </c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532"/>
      <c r="AF1" s="533"/>
      <c r="AG1" s="621" t="s">
        <v>407</v>
      </c>
      <c r="AH1" s="621"/>
      <c r="AI1" s="621"/>
      <c r="AJ1" s="621"/>
      <c r="AK1" s="621"/>
      <c r="AL1" s="621"/>
      <c r="AM1" s="621"/>
      <c r="AN1" s="621"/>
      <c r="AO1" s="621"/>
      <c r="AP1" s="621"/>
      <c r="AQ1" s="621"/>
      <c r="AR1" s="621"/>
      <c r="AS1" s="621"/>
      <c r="AT1" s="532"/>
      <c r="AU1" s="621" t="s">
        <v>407</v>
      </c>
      <c r="AV1" s="621"/>
      <c r="AW1" s="621"/>
      <c r="AX1" s="621"/>
      <c r="AY1" s="621"/>
      <c r="AZ1" s="621"/>
      <c r="BA1" s="621"/>
      <c r="BB1" s="621"/>
      <c r="BC1" s="621"/>
      <c r="BD1" s="621"/>
      <c r="BE1" s="621"/>
      <c r="BF1" s="621"/>
      <c r="BG1" s="621"/>
      <c r="BH1" s="621"/>
      <c r="BI1" s="621" t="s">
        <v>407</v>
      </c>
      <c r="BJ1" s="621"/>
      <c r="BK1" s="621"/>
      <c r="BL1" s="621"/>
      <c r="BM1" s="621"/>
      <c r="BN1" s="621"/>
      <c r="BO1" s="621"/>
      <c r="BP1" s="621"/>
      <c r="BQ1" s="621"/>
      <c r="BR1" s="621"/>
      <c r="BS1" s="621"/>
      <c r="BT1" s="621"/>
      <c r="BU1" s="621"/>
      <c r="BV1" s="621"/>
      <c r="BW1" s="532"/>
      <c r="BX1" s="621" t="s">
        <v>407</v>
      </c>
      <c r="BY1" s="621"/>
      <c r="BZ1" s="621"/>
      <c r="CA1" s="621"/>
      <c r="CB1" s="621"/>
      <c r="CC1" s="621"/>
      <c r="CD1" s="621"/>
      <c r="CE1" s="621"/>
      <c r="CF1" s="621"/>
      <c r="CG1" s="621"/>
      <c r="CH1" s="621"/>
      <c r="CI1" s="621"/>
      <c r="CJ1" s="621"/>
      <c r="CK1" s="532"/>
      <c r="CL1" s="621" t="s">
        <v>407</v>
      </c>
      <c r="CM1" s="621"/>
      <c r="CN1" s="621"/>
      <c r="CO1" s="621"/>
      <c r="CP1" s="621"/>
      <c r="CQ1" s="621"/>
      <c r="CR1" s="621"/>
      <c r="CS1" s="621"/>
      <c r="CT1" s="621"/>
      <c r="CU1" s="621"/>
      <c r="CV1" s="621"/>
      <c r="CW1" s="621"/>
      <c r="CX1" s="621"/>
      <c r="CY1" s="532"/>
      <c r="CZ1" s="621" t="s">
        <v>407</v>
      </c>
      <c r="DA1" s="621"/>
      <c r="DB1" s="621"/>
      <c r="DC1" s="621"/>
      <c r="DD1" s="621"/>
      <c r="DE1" s="621"/>
      <c r="DF1" s="621"/>
      <c r="DG1" s="621"/>
      <c r="DH1" s="621"/>
      <c r="DI1" s="621"/>
      <c r="DJ1" s="621"/>
      <c r="DK1" s="621"/>
      <c r="DL1" s="621"/>
    </row>
    <row r="2" spans="1:116" ht="17.5">
      <c r="A2" s="532"/>
      <c r="B2" s="621" t="s">
        <v>408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532"/>
      <c r="Q2" s="621" t="s">
        <v>408</v>
      </c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532"/>
      <c r="AF2" s="533"/>
      <c r="AG2" s="621" t="s">
        <v>408</v>
      </c>
      <c r="AH2" s="621"/>
      <c r="AI2" s="621"/>
      <c r="AJ2" s="621"/>
      <c r="AK2" s="621"/>
      <c r="AL2" s="621"/>
      <c r="AM2" s="621"/>
      <c r="AN2" s="621"/>
      <c r="AO2" s="621"/>
      <c r="AP2" s="621"/>
      <c r="AQ2" s="621"/>
      <c r="AR2" s="621"/>
      <c r="AS2" s="621"/>
      <c r="AT2" s="532"/>
      <c r="AU2" s="621" t="s">
        <v>408</v>
      </c>
      <c r="AV2" s="621"/>
      <c r="AW2" s="621"/>
      <c r="AX2" s="621"/>
      <c r="AY2" s="621"/>
      <c r="AZ2" s="621"/>
      <c r="BA2" s="621"/>
      <c r="BB2" s="621"/>
      <c r="BC2" s="621"/>
      <c r="BD2" s="621"/>
      <c r="BE2" s="621"/>
      <c r="BF2" s="621"/>
      <c r="BG2" s="621"/>
      <c r="BH2" s="621"/>
      <c r="BI2" s="621" t="s">
        <v>408</v>
      </c>
      <c r="BJ2" s="621"/>
      <c r="BK2" s="621"/>
      <c r="BL2" s="621"/>
      <c r="BM2" s="621"/>
      <c r="BN2" s="621"/>
      <c r="BO2" s="621"/>
      <c r="BP2" s="621"/>
      <c r="BQ2" s="621"/>
      <c r="BR2" s="621"/>
      <c r="BS2" s="621"/>
      <c r="BT2" s="621"/>
      <c r="BU2" s="621"/>
      <c r="BV2" s="621"/>
      <c r="BW2" s="532"/>
      <c r="BX2" s="621" t="s">
        <v>408</v>
      </c>
      <c r="BY2" s="621"/>
      <c r="BZ2" s="621"/>
      <c r="CA2" s="621"/>
      <c r="CB2" s="621"/>
      <c r="CC2" s="621"/>
      <c r="CD2" s="621"/>
      <c r="CE2" s="621"/>
      <c r="CF2" s="621"/>
      <c r="CG2" s="621"/>
      <c r="CH2" s="621"/>
      <c r="CI2" s="621"/>
      <c r="CJ2" s="621"/>
      <c r="CK2" s="532"/>
      <c r="CL2" s="621" t="s">
        <v>408</v>
      </c>
      <c r="CM2" s="621"/>
      <c r="CN2" s="621"/>
      <c r="CO2" s="621"/>
      <c r="CP2" s="621"/>
      <c r="CQ2" s="621"/>
      <c r="CR2" s="621"/>
      <c r="CS2" s="621"/>
      <c r="CT2" s="621"/>
      <c r="CU2" s="621"/>
      <c r="CV2" s="621"/>
      <c r="CW2" s="621"/>
      <c r="CX2" s="621"/>
      <c r="CY2" s="532"/>
      <c r="CZ2" s="621" t="s">
        <v>408</v>
      </c>
      <c r="DA2" s="621"/>
      <c r="DB2" s="621"/>
      <c r="DC2" s="621"/>
      <c r="DD2" s="621"/>
      <c r="DE2" s="621"/>
      <c r="DF2" s="621"/>
      <c r="DG2" s="621"/>
      <c r="DH2" s="621"/>
      <c r="DI2" s="621"/>
      <c r="DJ2" s="621"/>
      <c r="DK2" s="621"/>
      <c r="DL2" s="621"/>
    </row>
    <row r="3" spans="1:116" ht="17.5">
      <c r="A3" s="532"/>
      <c r="B3" s="620">
        <v>2022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532"/>
      <c r="Q3" s="620">
        <v>2023</v>
      </c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  <c r="AC3" s="620"/>
      <c r="AD3" s="620"/>
      <c r="AE3" s="532"/>
      <c r="AF3" s="533"/>
      <c r="AG3" s="620">
        <v>2024</v>
      </c>
      <c r="AH3" s="620"/>
      <c r="AI3" s="620"/>
      <c r="AJ3" s="620"/>
      <c r="AK3" s="620"/>
      <c r="AL3" s="620"/>
      <c r="AM3" s="620"/>
      <c r="AN3" s="620"/>
      <c r="AO3" s="620"/>
      <c r="AP3" s="620"/>
      <c r="AQ3" s="620"/>
      <c r="AR3" s="620"/>
      <c r="AS3" s="620"/>
      <c r="AT3" s="532"/>
      <c r="AU3" s="620">
        <v>2025</v>
      </c>
      <c r="AV3" s="620"/>
      <c r="AW3" s="620"/>
      <c r="AX3" s="620"/>
      <c r="AY3" s="620"/>
      <c r="AZ3" s="620"/>
      <c r="BA3" s="620"/>
      <c r="BB3" s="620"/>
      <c r="BC3" s="620"/>
      <c r="BD3" s="620"/>
      <c r="BE3" s="620"/>
      <c r="BF3" s="620"/>
      <c r="BG3" s="620"/>
      <c r="BH3" s="620"/>
      <c r="BI3" s="620">
        <v>2026</v>
      </c>
      <c r="BJ3" s="620"/>
      <c r="BK3" s="620"/>
      <c r="BL3" s="620"/>
      <c r="BM3" s="620"/>
      <c r="BN3" s="620"/>
      <c r="BO3" s="620"/>
      <c r="BP3" s="620"/>
      <c r="BQ3" s="620"/>
      <c r="BR3" s="620"/>
      <c r="BS3" s="620"/>
      <c r="BT3" s="620"/>
      <c r="BU3" s="620"/>
      <c r="BV3" s="620"/>
      <c r="BW3" s="532"/>
      <c r="BX3" s="620">
        <v>2027</v>
      </c>
      <c r="BY3" s="620"/>
      <c r="BZ3" s="620"/>
      <c r="CA3" s="620"/>
      <c r="CB3" s="620"/>
      <c r="CC3" s="620"/>
      <c r="CD3" s="620"/>
      <c r="CE3" s="620"/>
      <c r="CF3" s="620"/>
      <c r="CG3" s="620"/>
      <c r="CH3" s="620"/>
      <c r="CI3" s="620"/>
      <c r="CJ3" s="620"/>
      <c r="CK3" s="532"/>
      <c r="CL3" s="620">
        <v>2028</v>
      </c>
      <c r="CM3" s="620"/>
      <c r="CN3" s="620"/>
      <c r="CO3" s="620"/>
      <c r="CP3" s="620"/>
      <c r="CQ3" s="620"/>
      <c r="CR3" s="620"/>
      <c r="CS3" s="620"/>
      <c r="CT3" s="620"/>
      <c r="CU3" s="620"/>
      <c r="CV3" s="620"/>
      <c r="CW3" s="620"/>
      <c r="CX3" s="620"/>
      <c r="CY3" s="532"/>
      <c r="CZ3" s="620">
        <v>2029</v>
      </c>
      <c r="DA3" s="620"/>
      <c r="DB3" s="620"/>
      <c r="DC3" s="620"/>
      <c r="DD3" s="620"/>
      <c r="DE3" s="620"/>
      <c r="DF3" s="620"/>
      <c r="DG3" s="620"/>
      <c r="DH3" s="620"/>
      <c r="DI3" s="620"/>
      <c r="DJ3" s="620"/>
      <c r="DK3" s="620"/>
      <c r="DL3" s="620"/>
    </row>
    <row r="4" spans="1:116">
      <c r="A4" s="532" t="s">
        <v>604</v>
      </c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4" t="s">
        <v>1062</v>
      </c>
      <c r="O4" s="532"/>
      <c r="P4" s="532"/>
      <c r="Q4" s="532"/>
      <c r="R4" s="532"/>
      <c r="S4" s="532"/>
      <c r="T4" s="532"/>
      <c r="U4" s="532"/>
      <c r="V4" s="532"/>
      <c r="W4" s="532"/>
      <c r="X4" s="532"/>
      <c r="Y4" s="532"/>
      <c r="Z4" s="532"/>
      <c r="AA4" s="532"/>
      <c r="AB4" s="532"/>
      <c r="AC4" s="534" t="s">
        <v>1062</v>
      </c>
      <c r="AD4" s="532"/>
      <c r="AE4" s="532"/>
      <c r="AF4" s="532"/>
      <c r="AG4" s="532"/>
      <c r="AH4" s="532"/>
      <c r="AI4" s="532"/>
      <c r="AJ4" s="532"/>
      <c r="AK4" s="532"/>
      <c r="AL4" s="532"/>
      <c r="AM4" s="532"/>
      <c r="AN4" s="532"/>
      <c r="AO4" s="532"/>
      <c r="AP4" s="532"/>
      <c r="AQ4" s="532"/>
      <c r="AR4" s="534" t="s">
        <v>1062</v>
      </c>
      <c r="AS4" s="532"/>
      <c r="AT4" s="532"/>
      <c r="AU4" s="532"/>
      <c r="AV4" s="532"/>
      <c r="AW4" s="532"/>
      <c r="AX4" s="532"/>
      <c r="AY4" s="532"/>
      <c r="AZ4" s="532"/>
      <c r="BA4" s="532"/>
      <c r="BB4" s="532"/>
      <c r="BC4" s="532"/>
      <c r="BD4" s="532"/>
      <c r="BE4" s="532"/>
      <c r="BF4" s="532"/>
      <c r="BG4" s="534" t="s">
        <v>1062</v>
      </c>
      <c r="BH4" s="532"/>
      <c r="BI4" s="532"/>
      <c r="BJ4" s="532"/>
      <c r="BK4" s="532"/>
      <c r="BL4" s="532"/>
      <c r="BM4" s="532"/>
      <c r="BN4" s="532"/>
      <c r="BO4" s="532"/>
      <c r="BP4" s="532"/>
      <c r="BQ4" s="532"/>
      <c r="BR4" s="532"/>
      <c r="BS4" s="532"/>
      <c r="BT4" s="532"/>
      <c r="BU4" s="534" t="s">
        <v>1062</v>
      </c>
      <c r="BV4" s="532"/>
      <c r="BW4" s="532"/>
      <c r="BX4" s="532"/>
      <c r="BY4" s="532"/>
      <c r="BZ4" s="532"/>
      <c r="CA4" s="532"/>
      <c r="CB4" s="532"/>
      <c r="CC4" s="532"/>
      <c r="CD4" s="532"/>
      <c r="CE4" s="532"/>
      <c r="CF4" s="532"/>
      <c r="CG4" s="532"/>
      <c r="CH4" s="532"/>
      <c r="CI4" s="534" t="s">
        <v>1062</v>
      </c>
      <c r="CJ4" s="532"/>
      <c r="CK4" s="532"/>
      <c r="CL4" s="532"/>
      <c r="CM4" s="532"/>
      <c r="CN4" s="532"/>
      <c r="CO4" s="532"/>
      <c r="CP4" s="532"/>
      <c r="CQ4" s="532"/>
      <c r="CR4" s="532"/>
      <c r="CS4" s="532"/>
      <c r="CT4" s="532"/>
      <c r="CU4" s="532"/>
      <c r="CV4" s="532"/>
      <c r="CW4" s="534" t="s">
        <v>1062</v>
      </c>
      <c r="CX4" s="532"/>
      <c r="CY4" s="532"/>
      <c r="CZ4" s="532"/>
      <c r="DA4" s="532"/>
      <c r="DB4" s="532"/>
      <c r="DC4" s="532"/>
      <c r="DD4" s="532"/>
      <c r="DE4" s="532"/>
      <c r="DF4" s="532"/>
      <c r="DG4" s="532"/>
      <c r="DH4" s="532"/>
      <c r="DI4" s="532"/>
      <c r="DJ4" s="532"/>
      <c r="DK4" s="534" t="s">
        <v>1062</v>
      </c>
      <c r="DL4" s="532"/>
    </row>
    <row r="5" spans="1:116">
      <c r="A5" s="532" t="s">
        <v>605</v>
      </c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4" t="s">
        <v>1063</v>
      </c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2"/>
      <c r="Z5" s="532"/>
      <c r="AA5" s="532"/>
      <c r="AB5" s="532"/>
      <c r="AC5" s="534" t="s">
        <v>1063</v>
      </c>
      <c r="AD5" s="532"/>
      <c r="AE5" s="532"/>
      <c r="AF5" s="532"/>
      <c r="AG5" s="532"/>
      <c r="AH5" s="532"/>
      <c r="AI5" s="532"/>
      <c r="AJ5" s="532"/>
      <c r="AK5" s="532"/>
      <c r="AL5" s="532"/>
      <c r="AM5" s="532"/>
      <c r="AN5" s="532"/>
      <c r="AO5" s="532"/>
      <c r="AP5" s="532"/>
      <c r="AQ5" s="532"/>
      <c r="AR5" s="534" t="s">
        <v>1063</v>
      </c>
      <c r="AS5" s="532"/>
      <c r="AT5" s="532"/>
      <c r="AU5" s="532"/>
      <c r="AV5" s="532"/>
      <c r="AW5" s="532"/>
      <c r="AX5" s="532"/>
      <c r="AY5" s="532"/>
      <c r="AZ5" s="532"/>
      <c r="BA5" s="532"/>
      <c r="BB5" s="532"/>
      <c r="BC5" s="532"/>
      <c r="BD5" s="532"/>
      <c r="BE5" s="532"/>
      <c r="BF5" s="532"/>
      <c r="BG5" s="534" t="s">
        <v>1063</v>
      </c>
      <c r="BH5" s="532"/>
      <c r="BI5" s="532"/>
      <c r="BJ5" s="532"/>
      <c r="BK5" s="532"/>
      <c r="BL5" s="532"/>
      <c r="BM5" s="532"/>
      <c r="BN5" s="532"/>
      <c r="BO5" s="532"/>
      <c r="BP5" s="532"/>
      <c r="BQ5" s="532"/>
      <c r="BR5" s="532"/>
      <c r="BS5" s="532"/>
      <c r="BT5" s="532"/>
      <c r="BU5" s="534" t="s">
        <v>1063</v>
      </c>
      <c r="BV5" s="532"/>
      <c r="BW5" s="532"/>
      <c r="BX5" s="532"/>
      <c r="BY5" s="532"/>
      <c r="BZ5" s="532"/>
      <c r="CA5" s="532"/>
      <c r="CB5" s="532"/>
      <c r="CC5" s="532"/>
      <c r="CD5" s="532"/>
      <c r="CE5" s="532"/>
      <c r="CF5" s="532"/>
      <c r="CG5" s="532"/>
      <c r="CH5" s="532"/>
      <c r="CI5" s="534" t="s">
        <v>1063</v>
      </c>
      <c r="CJ5" s="532"/>
      <c r="CK5" s="532"/>
      <c r="CL5" s="532"/>
      <c r="CM5" s="532"/>
      <c r="CN5" s="532"/>
      <c r="CO5" s="532"/>
      <c r="CP5" s="532"/>
      <c r="CQ5" s="532"/>
      <c r="CR5" s="532"/>
      <c r="CS5" s="532"/>
      <c r="CT5" s="532"/>
      <c r="CU5" s="532"/>
      <c r="CV5" s="532"/>
      <c r="CW5" s="534" t="s">
        <v>1063</v>
      </c>
      <c r="CX5" s="532"/>
      <c r="CY5" s="532"/>
      <c r="CZ5" s="532"/>
      <c r="DA5" s="532"/>
      <c r="DB5" s="532"/>
      <c r="DC5" s="532"/>
      <c r="DD5" s="532"/>
      <c r="DE5" s="532"/>
      <c r="DF5" s="532"/>
      <c r="DG5" s="532"/>
      <c r="DH5" s="532"/>
      <c r="DI5" s="532"/>
      <c r="DJ5" s="532"/>
      <c r="DK5" s="534" t="s">
        <v>1063</v>
      </c>
      <c r="DL5" s="532"/>
    </row>
    <row r="6" spans="1:116">
      <c r="A6" s="535" t="s">
        <v>411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6"/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2"/>
      <c r="Z6" s="532"/>
      <c r="AA6" s="532"/>
      <c r="AB6" s="532"/>
      <c r="AC6" s="536"/>
      <c r="AD6" s="532"/>
      <c r="AE6" s="532"/>
      <c r="AF6" s="532"/>
      <c r="AG6" s="532"/>
      <c r="AH6" s="532"/>
      <c r="AI6" s="532"/>
      <c r="AJ6" s="532"/>
      <c r="AK6" s="532"/>
      <c r="AL6" s="532"/>
      <c r="AM6" s="532"/>
      <c r="AN6" s="532"/>
      <c r="AO6" s="532"/>
      <c r="AP6" s="532"/>
      <c r="AQ6" s="532"/>
      <c r="AR6" s="536"/>
      <c r="AS6" s="532"/>
      <c r="AT6" s="532"/>
      <c r="AU6" s="532"/>
      <c r="AV6" s="532"/>
      <c r="AW6" s="532"/>
      <c r="AX6" s="532"/>
      <c r="AY6" s="532"/>
      <c r="AZ6" s="532"/>
      <c r="BA6" s="532"/>
      <c r="BB6" s="532"/>
      <c r="BC6" s="532"/>
      <c r="BD6" s="532"/>
      <c r="BE6" s="532"/>
      <c r="BF6" s="532"/>
      <c r="BG6" s="536"/>
      <c r="BH6" s="532"/>
      <c r="BI6" s="532"/>
      <c r="BJ6" s="532"/>
      <c r="BK6" s="532"/>
      <c r="BL6" s="532"/>
      <c r="BM6" s="532"/>
      <c r="BN6" s="532"/>
      <c r="BO6" s="532"/>
      <c r="BP6" s="532"/>
      <c r="BQ6" s="532"/>
      <c r="BR6" s="532"/>
      <c r="BS6" s="532"/>
      <c r="BT6" s="532"/>
      <c r="BU6" s="536"/>
      <c r="BV6" s="532"/>
      <c r="BW6" s="532"/>
      <c r="BX6" s="532"/>
      <c r="BY6" s="532"/>
      <c r="BZ6" s="532"/>
      <c r="CA6" s="532"/>
      <c r="CB6" s="532"/>
      <c r="CC6" s="532"/>
      <c r="CD6" s="532"/>
      <c r="CE6" s="532"/>
      <c r="CF6" s="532"/>
      <c r="CG6" s="532"/>
      <c r="CH6" s="532"/>
      <c r="CI6" s="536"/>
      <c r="CJ6" s="532"/>
      <c r="CK6" s="532"/>
      <c r="CL6" s="532"/>
      <c r="CM6" s="532"/>
      <c r="CN6" s="532"/>
      <c r="CO6" s="532"/>
      <c r="CP6" s="532"/>
      <c r="CQ6" s="532"/>
      <c r="CR6" s="532"/>
      <c r="CS6" s="532"/>
      <c r="CT6" s="532"/>
      <c r="CU6" s="532"/>
      <c r="CV6" s="532"/>
      <c r="CW6" s="536"/>
      <c r="CX6" s="532"/>
      <c r="CY6" s="532"/>
      <c r="CZ6" s="532"/>
      <c r="DA6" s="532"/>
      <c r="DB6" s="532"/>
      <c r="DC6" s="532"/>
      <c r="DD6" s="532"/>
      <c r="DE6" s="532"/>
      <c r="DF6" s="532"/>
      <c r="DG6" s="532"/>
      <c r="DH6" s="532"/>
      <c r="DI6" s="532"/>
      <c r="DJ6" s="532"/>
      <c r="DK6" s="536"/>
      <c r="DL6" s="532"/>
    </row>
    <row r="8" spans="1:116">
      <c r="A8" s="532"/>
      <c r="B8" s="532"/>
      <c r="C8" s="537">
        <v>2021</v>
      </c>
      <c r="D8" s="537">
        <v>2022</v>
      </c>
      <c r="E8" s="537">
        <v>2022</v>
      </c>
      <c r="F8" s="537">
        <v>2022</v>
      </c>
      <c r="G8" s="537">
        <v>2022</v>
      </c>
      <c r="H8" s="537">
        <v>2022</v>
      </c>
      <c r="I8" s="537">
        <v>2022</v>
      </c>
      <c r="J8" s="537">
        <v>2022</v>
      </c>
      <c r="K8" s="537">
        <v>2022</v>
      </c>
      <c r="L8" s="537">
        <v>2022</v>
      </c>
      <c r="M8" s="537">
        <v>2022</v>
      </c>
      <c r="N8" s="537">
        <v>2022</v>
      </c>
      <c r="O8" s="537">
        <v>2022</v>
      </c>
      <c r="P8" s="532"/>
      <c r="Q8" s="532"/>
      <c r="R8" s="537">
        <v>2022</v>
      </c>
      <c r="S8" s="537">
        <v>2023</v>
      </c>
      <c r="T8" s="537">
        <v>2023</v>
      </c>
      <c r="U8" s="537">
        <v>2023</v>
      </c>
      <c r="V8" s="537">
        <v>2023</v>
      </c>
      <c r="W8" s="537">
        <v>2023</v>
      </c>
      <c r="X8" s="537">
        <v>2023</v>
      </c>
      <c r="Y8" s="537">
        <v>2023</v>
      </c>
      <c r="Z8" s="537">
        <v>2023</v>
      </c>
      <c r="AA8" s="537">
        <v>2023</v>
      </c>
      <c r="AB8" s="537">
        <v>2023</v>
      </c>
      <c r="AC8" s="537">
        <v>2023</v>
      </c>
      <c r="AD8" s="537">
        <v>2023</v>
      </c>
      <c r="AE8" s="532"/>
      <c r="AF8" s="532"/>
      <c r="AG8" s="537">
        <v>2023</v>
      </c>
      <c r="AH8" s="537">
        <v>2024</v>
      </c>
      <c r="AI8" s="537">
        <v>2024</v>
      </c>
      <c r="AJ8" s="538">
        <v>2024</v>
      </c>
      <c r="AK8" s="538">
        <v>2024</v>
      </c>
      <c r="AL8" s="538">
        <v>2024</v>
      </c>
      <c r="AM8" s="538">
        <v>2024</v>
      </c>
      <c r="AN8" s="538">
        <v>2024</v>
      </c>
      <c r="AO8" s="538">
        <v>2024</v>
      </c>
      <c r="AP8" s="538">
        <v>2024</v>
      </c>
      <c r="AQ8" s="538">
        <v>2024</v>
      </c>
      <c r="AR8" s="538">
        <v>2024</v>
      </c>
      <c r="AS8" s="538">
        <v>2024</v>
      </c>
      <c r="AT8" s="532"/>
      <c r="AU8" s="532"/>
      <c r="AV8" s="538">
        <v>2024</v>
      </c>
      <c r="AW8" s="538">
        <v>2025</v>
      </c>
      <c r="AX8" s="538">
        <v>2025</v>
      </c>
      <c r="AY8" s="538">
        <v>2025</v>
      </c>
      <c r="AZ8" s="538">
        <v>2025</v>
      </c>
      <c r="BA8" s="538">
        <v>2025</v>
      </c>
      <c r="BB8" s="538">
        <v>2025</v>
      </c>
      <c r="BC8" s="538">
        <v>2025</v>
      </c>
      <c r="BD8" s="538">
        <v>2025</v>
      </c>
      <c r="BE8" s="538">
        <v>2025</v>
      </c>
      <c r="BF8" s="538">
        <v>2025</v>
      </c>
      <c r="BG8" s="538">
        <v>2025</v>
      </c>
      <c r="BH8" s="538">
        <v>2025</v>
      </c>
      <c r="BI8" s="532"/>
      <c r="BJ8" s="538">
        <v>2025</v>
      </c>
      <c r="BK8" s="538">
        <v>2026</v>
      </c>
      <c r="BL8" s="538">
        <v>2026</v>
      </c>
      <c r="BM8" s="538">
        <v>2026</v>
      </c>
      <c r="BN8" s="538">
        <v>2026</v>
      </c>
      <c r="BO8" s="538">
        <v>2026</v>
      </c>
      <c r="BP8" s="538">
        <v>2026</v>
      </c>
      <c r="BQ8" s="538">
        <v>2026</v>
      </c>
      <c r="BR8" s="538">
        <v>2026</v>
      </c>
      <c r="BS8" s="538">
        <v>2026</v>
      </c>
      <c r="BT8" s="538">
        <v>2026</v>
      </c>
      <c r="BU8" s="538">
        <v>2026</v>
      </c>
      <c r="BV8" s="538">
        <v>2026</v>
      </c>
      <c r="BW8" s="532"/>
      <c r="BX8" s="538">
        <v>2026</v>
      </c>
      <c r="BY8" s="538">
        <v>2027</v>
      </c>
      <c r="BZ8" s="538">
        <v>2027</v>
      </c>
      <c r="CA8" s="538">
        <v>2027</v>
      </c>
      <c r="CB8" s="538">
        <v>2027</v>
      </c>
      <c r="CC8" s="538">
        <v>2027</v>
      </c>
      <c r="CD8" s="538">
        <v>2027</v>
      </c>
      <c r="CE8" s="538">
        <v>2027</v>
      </c>
      <c r="CF8" s="538">
        <v>2027</v>
      </c>
      <c r="CG8" s="538">
        <v>2027</v>
      </c>
      <c r="CH8" s="538">
        <v>2027</v>
      </c>
      <c r="CI8" s="538">
        <v>2027</v>
      </c>
      <c r="CJ8" s="538">
        <v>2027</v>
      </c>
      <c r="CK8" s="532"/>
      <c r="CL8" s="538">
        <v>2027</v>
      </c>
      <c r="CM8" s="538">
        <v>2028</v>
      </c>
      <c r="CN8" s="538">
        <v>2028</v>
      </c>
      <c r="CO8" s="538">
        <v>2028</v>
      </c>
      <c r="CP8" s="538">
        <v>2028</v>
      </c>
      <c r="CQ8" s="538">
        <v>2028</v>
      </c>
      <c r="CR8" s="538">
        <v>2028</v>
      </c>
      <c r="CS8" s="538">
        <v>2028</v>
      </c>
      <c r="CT8" s="538">
        <v>2028</v>
      </c>
      <c r="CU8" s="538">
        <v>2028</v>
      </c>
      <c r="CV8" s="538">
        <v>2028</v>
      </c>
      <c r="CW8" s="538">
        <v>2028</v>
      </c>
      <c r="CX8" s="538">
        <v>2028</v>
      </c>
      <c r="CY8" s="532"/>
      <c r="CZ8" s="538">
        <v>2028</v>
      </c>
      <c r="DA8" s="538">
        <v>2029</v>
      </c>
      <c r="DB8" s="538">
        <v>2029</v>
      </c>
      <c r="DC8" s="538">
        <v>2029</v>
      </c>
      <c r="DD8" s="538">
        <v>2029</v>
      </c>
      <c r="DE8" s="538">
        <v>2029</v>
      </c>
      <c r="DF8" s="538">
        <v>2029</v>
      </c>
      <c r="DG8" s="538">
        <v>2029</v>
      </c>
      <c r="DH8" s="538">
        <v>2029</v>
      </c>
      <c r="DI8" s="538">
        <v>2029</v>
      </c>
      <c r="DJ8" s="538">
        <v>2029</v>
      </c>
      <c r="DK8" s="538">
        <v>2029</v>
      </c>
      <c r="DL8" s="538">
        <v>2029</v>
      </c>
    </row>
    <row r="9" spans="1:116">
      <c r="A9" s="539" t="s">
        <v>412</v>
      </c>
      <c r="B9" s="532"/>
      <c r="C9" s="540" t="s">
        <v>413</v>
      </c>
      <c r="D9" s="540" t="s">
        <v>414</v>
      </c>
      <c r="E9" s="540" t="s">
        <v>415</v>
      </c>
      <c r="F9" s="540" t="s">
        <v>416</v>
      </c>
      <c r="G9" s="540" t="s">
        <v>417</v>
      </c>
      <c r="H9" s="541" t="s">
        <v>418</v>
      </c>
      <c r="I9" s="541" t="s">
        <v>419</v>
      </c>
      <c r="J9" s="541" t="s">
        <v>420</v>
      </c>
      <c r="K9" s="540" t="s">
        <v>421</v>
      </c>
      <c r="L9" s="540" t="s">
        <v>422</v>
      </c>
      <c r="M9" s="540" t="s">
        <v>423</v>
      </c>
      <c r="N9" s="540" t="s">
        <v>424</v>
      </c>
      <c r="O9" s="540" t="s">
        <v>413</v>
      </c>
      <c r="P9" s="532"/>
      <c r="Q9" s="532"/>
      <c r="R9" s="540" t="s">
        <v>413</v>
      </c>
      <c r="S9" s="540" t="s">
        <v>414</v>
      </c>
      <c r="T9" s="540" t="s">
        <v>415</v>
      </c>
      <c r="U9" s="540" t="s">
        <v>416</v>
      </c>
      <c r="V9" s="540" t="s">
        <v>417</v>
      </c>
      <c r="W9" s="541" t="s">
        <v>418</v>
      </c>
      <c r="X9" s="541" t="s">
        <v>419</v>
      </c>
      <c r="Y9" s="541" t="s">
        <v>420</v>
      </c>
      <c r="Z9" s="540" t="s">
        <v>421</v>
      </c>
      <c r="AA9" s="540" t="s">
        <v>422</v>
      </c>
      <c r="AB9" s="540" t="s">
        <v>423</v>
      </c>
      <c r="AC9" s="540" t="s">
        <v>424</v>
      </c>
      <c r="AD9" s="540" t="s">
        <v>413</v>
      </c>
      <c r="AE9" s="532"/>
      <c r="AF9" s="532"/>
      <c r="AG9" s="540" t="s">
        <v>413</v>
      </c>
      <c r="AH9" s="540" t="s">
        <v>414</v>
      </c>
      <c r="AI9" s="540" t="s">
        <v>415</v>
      </c>
      <c r="AJ9" s="542" t="s">
        <v>416</v>
      </c>
      <c r="AK9" s="542" t="s">
        <v>417</v>
      </c>
      <c r="AL9" s="543" t="s">
        <v>418</v>
      </c>
      <c r="AM9" s="543" t="s">
        <v>419</v>
      </c>
      <c r="AN9" s="543" t="s">
        <v>420</v>
      </c>
      <c r="AO9" s="542" t="s">
        <v>421</v>
      </c>
      <c r="AP9" s="542" t="s">
        <v>422</v>
      </c>
      <c r="AQ9" s="542" t="s">
        <v>423</v>
      </c>
      <c r="AR9" s="542" t="s">
        <v>424</v>
      </c>
      <c r="AS9" s="542" t="s">
        <v>413</v>
      </c>
      <c r="AT9" s="532"/>
      <c r="AU9" s="532"/>
      <c r="AV9" s="542" t="s">
        <v>413</v>
      </c>
      <c r="AW9" s="542" t="s">
        <v>414</v>
      </c>
      <c r="AX9" s="542" t="s">
        <v>415</v>
      </c>
      <c r="AY9" s="542" t="s">
        <v>416</v>
      </c>
      <c r="AZ9" s="542" t="s">
        <v>417</v>
      </c>
      <c r="BA9" s="543" t="s">
        <v>418</v>
      </c>
      <c r="BB9" s="543" t="s">
        <v>419</v>
      </c>
      <c r="BC9" s="543" t="s">
        <v>420</v>
      </c>
      <c r="BD9" s="542" t="s">
        <v>421</v>
      </c>
      <c r="BE9" s="542" t="s">
        <v>422</v>
      </c>
      <c r="BF9" s="542" t="s">
        <v>423</v>
      </c>
      <c r="BG9" s="542" t="s">
        <v>424</v>
      </c>
      <c r="BH9" s="542" t="s">
        <v>413</v>
      </c>
      <c r="BI9" s="532"/>
      <c r="BJ9" s="542" t="s">
        <v>413</v>
      </c>
      <c r="BK9" s="542" t="s">
        <v>414</v>
      </c>
      <c r="BL9" s="542" t="s">
        <v>415</v>
      </c>
      <c r="BM9" s="542" t="s">
        <v>416</v>
      </c>
      <c r="BN9" s="542" t="s">
        <v>417</v>
      </c>
      <c r="BO9" s="543" t="s">
        <v>418</v>
      </c>
      <c r="BP9" s="543" t="s">
        <v>419</v>
      </c>
      <c r="BQ9" s="543" t="s">
        <v>420</v>
      </c>
      <c r="BR9" s="542" t="s">
        <v>421</v>
      </c>
      <c r="BS9" s="542" t="s">
        <v>422</v>
      </c>
      <c r="BT9" s="542" t="s">
        <v>423</v>
      </c>
      <c r="BU9" s="542" t="s">
        <v>424</v>
      </c>
      <c r="BV9" s="542" t="s">
        <v>413</v>
      </c>
      <c r="BW9" s="532"/>
      <c r="BX9" s="542" t="s">
        <v>413</v>
      </c>
      <c r="BY9" s="542" t="s">
        <v>414</v>
      </c>
      <c r="BZ9" s="542" t="s">
        <v>415</v>
      </c>
      <c r="CA9" s="542" t="s">
        <v>416</v>
      </c>
      <c r="CB9" s="542" t="s">
        <v>417</v>
      </c>
      <c r="CC9" s="543" t="s">
        <v>418</v>
      </c>
      <c r="CD9" s="543" t="s">
        <v>419</v>
      </c>
      <c r="CE9" s="543" t="s">
        <v>420</v>
      </c>
      <c r="CF9" s="542" t="s">
        <v>421</v>
      </c>
      <c r="CG9" s="542" t="s">
        <v>422</v>
      </c>
      <c r="CH9" s="542" t="s">
        <v>423</v>
      </c>
      <c r="CI9" s="542" t="s">
        <v>424</v>
      </c>
      <c r="CJ9" s="542" t="s">
        <v>413</v>
      </c>
      <c r="CK9" s="532"/>
      <c r="CL9" s="542" t="s">
        <v>413</v>
      </c>
      <c r="CM9" s="542" t="s">
        <v>414</v>
      </c>
      <c r="CN9" s="542" t="s">
        <v>415</v>
      </c>
      <c r="CO9" s="542" t="s">
        <v>416</v>
      </c>
      <c r="CP9" s="542" t="s">
        <v>417</v>
      </c>
      <c r="CQ9" s="543" t="s">
        <v>418</v>
      </c>
      <c r="CR9" s="543" t="s">
        <v>419</v>
      </c>
      <c r="CS9" s="543" t="s">
        <v>420</v>
      </c>
      <c r="CT9" s="542" t="s">
        <v>421</v>
      </c>
      <c r="CU9" s="542" t="s">
        <v>422</v>
      </c>
      <c r="CV9" s="542" t="s">
        <v>423</v>
      </c>
      <c r="CW9" s="542" t="s">
        <v>424</v>
      </c>
      <c r="CX9" s="542" t="s">
        <v>413</v>
      </c>
      <c r="CY9" s="532"/>
      <c r="CZ9" s="542" t="s">
        <v>413</v>
      </c>
      <c r="DA9" s="542" t="s">
        <v>414</v>
      </c>
      <c r="DB9" s="542" t="s">
        <v>415</v>
      </c>
      <c r="DC9" s="542" t="s">
        <v>416</v>
      </c>
      <c r="DD9" s="542" t="s">
        <v>417</v>
      </c>
      <c r="DE9" s="543" t="s">
        <v>418</v>
      </c>
      <c r="DF9" s="543" t="s">
        <v>419</v>
      </c>
      <c r="DG9" s="543" t="s">
        <v>420</v>
      </c>
      <c r="DH9" s="542" t="s">
        <v>421</v>
      </c>
      <c r="DI9" s="542" t="s">
        <v>422</v>
      </c>
      <c r="DJ9" s="542" t="s">
        <v>423</v>
      </c>
      <c r="DK9" s="542" t="s">
        <v>424</v>
      </c>
      <c r="DL9" s="542" t="s">
        <v>413</v>
      </c>
    </row>
    <row r="11" spans="1:116">
      <c r="A11" s="532" t="s">
        <v>34</v>
      </c>
      <c r="B11" s="532"/>
      <c r="C11" s="532">
        <v>0</v>
      </c>
      <c r="D11" s="532">
        <v>0</v>
      </c>
      <c r="E11" s="532">
        <v>0</v>
      </c>
      <c r="F11" s="532">
        <v>0</v>
      </c>
      <c r="G11" s="532">
        <v>0</v>
      </c>
      <c r="H11" s="532">
        <v>0</v>
      </c>
      <c r="I11" s="532">
        <v>0</v>
      </c>
      <c r="J11" s="532">
        <v>0</v>
      </c>
      <c r="K11" s="532">
        <v>0</v>
      </c>
      <c r="L11" s="532">
        <v>0</v>
      </c>
      <c r="M11" s="532">
        <v>0</v>
      </c>
      <c r="N11" s="532">
        <v>0</v>
      </c>
      <c r="O11" s="532">
        <v>0</v>
      </c>
      <c r="P11" s="532"/>
      <c r="Q11" s="532"/>
      <c r="R11" s="532">
        <v>0</v>
      </c>
      <c r="S11" s="532">
        <v>0</v>
      </c>
      <c r="T11" s="532">
        <v>0</v>
      </c>
      <c r="U11" s="532">
        <v>0</v>
      </c>
      <c r="V11" s="532">
        <v>0</v>
      </c>
      <c r="W11" s="532">
        <v>0</v>
      </c>
      <c r="X11" s="532">
        <v>0</v>
      </c>
      <c r="Y11" s="532">
        <v>0</v>
      </c>
      <c r="Z11" s="532">
        <v>0</v>
      </c>
      <c r="AA11" s="532">
        <v>0</v>
      </c>
      <c r="AB11" s="532">
        <v>0</v>
      </c>
      <c r="AC11" s="532">
        <v>0</v>
      </c>
      <c r="AD11" s="532">
        <v>0</v>
      </c>
      <c r="AE11" s="532"/>
      <c r="AF11" s="532"/>
      <c r="AG11" s="532">
        <v>0</v>
      </c>
      <c r="AH11" s="532">
        <v>0</v>
      </c>
      <c r="AI11" s="532">
        <v>0</v>
      </c>
      <c r="AJ11" s="532">
        <v>0</v>
      </c>
      <c r="AK11" s="532">
        <v>0</v>
      </c>
      <c r="AL11" s="532">
        <v>0</v>
      </c>
      <c r="AM11" s="532">
        <v>0</v>
      </c>
      <c r="AN11" s="532">
        <v>0</v>
      </c>
      <c r="AO11" s="532">
        <v>0</v>
      </c>
      <c r="AP11" s="532">
        <v>0</v>
      </c>
      <c r="AQ11" s="532">
        <v>0</v>
      </c>
      <c r="AR11" s="532">
        <v>0</v>
      </c>
      <c r="AS11" s="532">
        <v>0</v>
      </c>
      <c r="AT11" s="532"/>
      <c r="AU11" s="532"/>
      <c r="AV11" s="532">
        <v>0</v>
      </c>
      <c r="AW11" s="532">
        <v>0</v>
      </c>
      <c r="AX11" s="532">
        <v>0</v>
      </c>
      <c r="AY11" s="532">
        <v>0</v>
      </c>
      <c r="AZ11" s="532">
        <v>0</v>
      </c>
      <c r="BA11" s="532">
        <v>0</v>
      </c>
      <c r="BB11" s="532">
        <v>0</v>
      </c>
      <c r="BC11" s="532">
        <v>0</v>
      </c>
      <c r="BD11" s="532">
        <v>0</v>
      </c>
      <c r="BE11" s="532">
        <v>0</v>
      </c>
      <c r="BF11" s="532">
        <v>0</v>
      </c>
      <c r="BG11" s="532">
        <v>0</v>
      </c>
      <c r="BH11" s="532">
        <v>0</v>
      </c>
      <c r="BI11" s="532"/>
      <c r="BJ11" s="532">
        <v>0</v>
      </c>
      <c r="BK11" s="532">
        <v>0</v>
      </c>
      <c r="BL11" s="532">
        <v>0</v>
      </c>
      <c r="BM11" s="532">
        <v>0</v>
      </c>
      <c r="BN11" s="532">
        <v>0</v>
      </c>
      <c r="BO11" s="532">
        <v>0</v>
      </c>
      <c r="BP11" s="532">
        <v>0</v>
      </c>
      <c r="BQ11" s="532">
        <v>0</v>
      </c>
      <c r="BR11" s="532">
        <v>0</v>
      </c>
      <c r="BS11" s="532">
        <v>0</v>
      </c>
      <c r="BT11" s="532">
        <v>0</v>
      </c>
      <c r="BU11" s="532">
        <v>0</v>
      </c>
      <c r="BV11" s="532">
        <v>0</v>
      </c>
      <c r="BW11" s="532"/>
      <c r="BX11" s="532">
        <v>0</v>
      </c>
      <c r="BY11" s="532">
        <v>0</v>
      </c>
      <c r="BZ11" s="532">
        <v>0</v>
      </c>
      <c r="CA11" s="532">
        <v>0</v>
      </c>
      <c r="CB11" s="532">
        <v>0</v>
      </c>
      <c r="CC11" s="532">
        <v>0</v>
      </c>
      <c r="CD11" s="532">
        <v>0</v>
      </c>
      <c r="CE11" s="532">
        <v>0</v>
      </c>
      <c r="CF11" s="532">
        <v>0</v>
      </c>
      <c r="CG11" s="532">
        <v>0</v>
      </c>
      <c r="CH11" s="532">
        <v>0</v>
      </c>
      <c r="CI11" s="532">
        <v>0</v>
      </c>
      <c r="CJ11" s="532">
        <v>0</v>
      </c>
      <c r="CK11" s="532"/>
      <c r="CL11" s="532">
        <v>0</v>
      </c>
      <c r="CM11" s="532">
        <v>0</v>
      </c>
      <c r="CN11" s="532">
        <v>0</v>
      </c>
      <c r="CO11" s="532">
        <v>0</v>
      </c>
      <c r="CP11" s="532">
        <v>0</v>
      </c>
      <c r="CQ11" s="532">
        <v>0</v>
      </c>
      <c r="CR11" s="532">
        <v>0</v>
      </c>
      <c r="CS11" s="532">
        <v>0</v>
      </c>
      <c r="CT11" s="532">
        <v>0</v>
      </c>
      <c r="CU11" s="532">
        <v>0</v>
      </c>
      <c r="CV11" s="532">
        <v>0</v>
      </c>
      <c r="CW11" s="532">
        <v>0</v>
      </c>
      <c r="CX11" s="532">
        <v>0</v>
      </c>
      <c r="CY11" s="532"/>
      <c r="CZ11" s="532">
        <v>0</v>
      </c>
      <c r="DA11" s="532">
        <v>0</v>
      </c>
      <c r="DB11" s="532">
        <v>0</v>
      </c>
      <c r="DC11" s="532">
        <v>0</v>
      </c>
      <c r="DD11" s="532">
        <v>0</v>
      </c>
      <c r="DE11" s="532">
        <v>0</v>
      </c>
      <c r="DF11" s="532">
        <v>0</v>
      </c>
      <c r="DG11" s="532">
        <v>0</v>
      </c>
      <c r="DH11" s="532">
        <v>0</v>
      </c>
      <c r="DI11" s="532">
        <v>0</v>
      </c>
      <c r="DJ11" s="532">
        <v>0</v>
      </c>
      <c r="DK11" s="532">
        <v>0</v>
      </c>
      <c r="DL11" s="532">
        <v>0</v>
      </c>
    </row>
    <row r="12" spans="1:116">
      <c r="A12" s="532" t="s">
        <v>606</v>
      </c>
      <c r="B12" s="532"/>
      <c r="C12" s="532">
        <v>0</v>
      </c>
      <c r="D12" s="532">
        <v>0</v>
      </c>
      <c r="E12" s="532">
        <v>0</v>
      </c>
      <c r="F12" s="532">
        <v>0</v>
      </c>
      <c r="G12" s="532">
        <v>0</v>
      </c>
      <c r="H12" s="532">
        <v>0</v>
      </c>
      <c r="I12" s="532">
        <v>0</v>
      </c>
      <c r="J12" s="532">
        <v>0</v>
      </c>
      <c r="K12" s="532">
        <v>0</v>
      </c>
      <c r="L12" s="532">
        <v>0</v>
      </c>
      <c r="M12" s="532">
        <v>0</v>
      </c>
      <c r="N12" s="532">
        <v>0</v>
      </c>
      <c r="O12" s="532">
        <v>0</v>
      </c>
      <c r="P12" s="532"/>
      <c r="Q12" s="532"/>
      <c r="R12" s="532">
        <v>0</v>
      </c>
      <c r="S12" s="532">
        <v>0</v>
      </c>
      <c r="T12" s="532">
        <v>0</v>
      </c>
      <c r="U12" s="532">
        <v>0</v>
      </c>
      <c r="V12" s="532">
        <v>0</v>
      </c>
      <c r="W12" s="532">
        <v>0</v>
      </c>
      <c r="X12" s="532">
        <v>0</v>
      </c>
      <c r="Y12" s="532">
        <v>0</v>
      </c>
      <c r="Z12" s="532">
        <v>0</v>
      </c>
      <c r="AA12" s="532">
        <v>0</v>
      </c>
      <c r="AB12" s="532">
        <v>0</v>
      </c>
      <c r="AC12" s="532">
        <v>0</v>
      </c>
      <c r="AD12" s="532">
        <v>0</v>
      </c>
      <c r="AE12" s="532"/>
      <c r="AF12" s="532"/>
      <c r="AG12" s="532">
        <v>0</v>
      </c>
      <c r="AH12" s="532">
        <v>0</v>
      </c>
      <c r="AI12" s="532">
        <v>0</v>
      </c>
      <c r="AJ12" s="532">
        <v>0</v>
      </c>
      <c r="AK12" s="532">
        <v>0</v>
      </c>
      <c r="AL12" s="532">
        <v>0</v>
      </c>
      <c r="AM12" s="532">
        <v>0</v>
      </c>
      <c r="AN12" s="532">
        <v>0</v>
      </c>
      <c r="AO12" s="532">
        <v>0</v>
      </c>
      <c r="AP12" s="532">
        <v>0</v>
      </c>
      <c r="AQ12" s="532">
        <v>0</v>
      </c>
      <c r="AR12" s="532">
        <v>0</v>
      </c>
      <c r="AS12" s="532">
        <v>0</v>
      </c>
      <c r="AT12" s="532"/>
      <c r="AU12" s="532"/>
      <c r="AV12" s="532">
        <v>0</v>
      </c>
      <c r="AW12" s="532">
        <v>0</v>
      </c>
      <c r="AX12" s="532">
        <v>0</v>
      </c>
      <c r="AY12" s="532">
        <v>0</v>
      </c>
      <c r="AZ12" s="532">
        <v>0</v>
      </c>
      <c r="BA12" s="532">
        <v>0</v>
      </c>
      <c r="BB12" s="532">
        <v>0</v>
      </c>
      <c r="BC12" s="532">
        <v>0</v>
      </c>
      <c r="BD12" s="532">
        <v>0</v>
      </c>
      <c r="BE12" s="532">
        <v>0</v>
      </c>
      <c r="BF12" s="532">
        <v>0</v>
      </c>
      <c r="BG12" s="532">
        <v>0</v>
      </c>
      <c r="BH12" s="532">
        <v>0</v>
      </c>
      <c r="BI12" s="532"/>
      <c r="BJ12" s="532">
        <v>0</v>
      </c>
      <c r="BK12" s="532">
        <v>0</v>
      </c>
      <c r="BL12" s="532">
        <v>0</v>
      </c>
      <c r="BM12" s="532">
        <v>0</v>
      </c>
      <c r="BN12" s="532">
        <v>0</v>
      </c>
      <c r="BO12" s="532">
        <v>0</v>
      </c>
      <c r="BP12" s="532">
        <v>0</v>
      </c>
      <c r="BQ12" s="532">
        <v>0</v>
      </c>
      <c r="BR12" s="532">
        <v>0</v>
      </c>
      <c r="BS12" s="532">
        <v>0</v>
      </c>
      <c r="BT12" s="532">
        <v>0</v>
      </c>
      <c r="BU12" s="532">
        <v>0</v>
      </c>
      <c r="BV12" s="532">
        <v>0</v>
      </c>
      <c r="BW12" s="532"/>
      <c r="BX12" s="532">
        <v>0</v>
      </c>
      <c r="BY12" s="532">
        <v>0</v>
      </c>
      <c r="BZ12" s="532">
        <v>0</v>
      </c>
      <c r="CA12" s="532">
        <v>0</v>
      </c>
      <c r="CB12" s="532">
        <v>0</v>
      </c>
      <c r="CC12" s="532">
        <v>0</v>
      </c>
      <c r="CD12" s="532">
        <v>0</v>
      </c>
      <c r="CE12" s="532">
        <v>0</v>
      </c>
      <c r="CF12" s="532">
        <v>0</v>
      </c>
      <c r="CG12" s="532">
        <v>0</v>
      </c>
      <c r="CH12" s="532">
        <v>0</v>
      </c>
      <c r="CI12" s="532">
        <v>0</v>
      </c>
      <c r="CJ12" s="532">
        <v>0</v>
      </c>
      <c r="CK12" s="532"/>
      <c r="CL12" s="532">
        <v>0</v>
      </c>
      <c r="CM12" s="532">
        <v>0</v>
      </c>
      <c r="CN12" s="532">
        <v>0</v>
      </c>
      <c r="CO12" s="532">
        <v>0</v>
      </c>
      <c r="CP12" s="532">
        <v>0</v>
      </c>
      <c r="CQ12" s="532">
        <v>0</v>
      </c>
      <c r="CR12" s="532">
        <v>0</v>
      </c>
      <c r="CS12" s="532">
        <v>0</v>
      </c>
      <c r="CT12" s="532">
        <v>0</v>
      </c>
      <c r="CU12" s="532">
        <v>0</v>
      </c>
      <c r="CV12" s="532">
        <v>0</v>
      </c>
      <c r="CW12" s="532">
        <v>0</v>
      </c>
      <c r="CX12" s="532">
        <v>0</v>
      </c>
      <c r="CY12" s="532"/>
      <c r="CZ12" s="532">
        <v>0</v>
      </c>
      <c r="DA12" s="532">
        <v>0</v>
      </c>
      <c r="DB12" s="532">
        <v>0</v>
      </c>
      <c r="DC12" s="532">
        <v>0</v>
      </c>
      <c r="DD12" s="532">
        <v>0</v>
      </c>
      <c r="DE12" s="532">
        <v>0</v>
      </c>
      <c r="DF12" s="532">
        <v>0</v>
      </c>
      <c r="DG12" s="532">
        <v>0</v>
      </c>
      <c r="DH12" s="532">
        <v>0</v>
      </c>
      <c r="DI12" s="532">
        <v>0</v>
      </c>
      <c r="DJ12" s="532">
        <v>0</v>
      </c>
      <c r="DK12" s="532">
        <v>0</v>
      </c>
      <c r="DL12" s="532">
        <v>0</v>
      </c>
    </row>
    <row r="13" spans="1:116">
      <c r="A13" s="532" t="s">
        <v>19</v>
      </c>
      <c r="B13" s="532"/>
      <c r="C13" s="532">
        <v>818</v>
      </c>
      <c r="D13" s="532">
        <v>333</v>
      </c>
      <c r="E13" s="532">
        <v>334</v>
      </c>
      <c r="F13" s="532">
        <v>328</v>
      </c>
      <c r="G13" s="532">
        <v>427</v>
      </c>
      <c r="H13" s="532">
        <v>333</v>
      </c>
      <c r="I13" s="532">
        <v>454</v>
      </c>
      <c r="J13" s="532">
        <v>451</v>
      </c>
      <c r="K13" s="532">
        <v>421</v>
      </c>
      <c r="L13" s="532">
        <v>549</v>
      </c>
      <c r="M13" s="532">
        <v>604</v>
      </c>
      <c r="N13" s="532">
        <v>761</v>
      </c>
      <c r="O13" s="532">
        <v>780</v>
      </c>
      <c r="P13" s="532"/>
      <c r="Q13" s="532"/>
      <c r="R13" s="532">
        <v>780</v>
      </c>
      <c r="S13" s="532">
        <v>802</v>
      </c>
      <c r="T13" s="532">
        <v>806</v>
      </c>
      <c r="U13" s="532">
        <v>983</v>
      </c>
      <c r="V13" s="532">
        <v>1045</v>
      </c>
      <c r="W13" s="532">
        <v>858</v>
      </c>
      <c r="X13" s="532">
        <v>804</v>
      </c>
      <c r="Y13" s="532">
        <v>649</v>
      </c>
      <c r="Z13" s="532">
        <v>809</v>
      </c>
      <c r="AA13" s="532">
        <v>1230</v>
      </c>
      <c r="AB13" s="532">
        <v>963</v>
      </c>
      <c r="AC13" s="532">
        <v>964</v>
      </c>
      <c r="AD13" s="532">
        <v>732</v>
      </c>
      <c r="AE13" s="532"/>
      <c r="AF13" s="532"/>
      <c r="AG13" s="532">
        <v>732</v>
      </c>
      <c r="AH13" s="532">
        <v>809</v>
      </c>
      <c r="AI13" s="532">
        <v>867</v>
      </c>
      <c r="AJ13" s="532">
        <v>1466.0721387941996</v>
      </c>
      <c r="AK13" s="532">
        <v>2050.849226688506</v>
      </c>
      <c r="AL13" s="532">
        <v>2454.3451719458635</v>
      </c>
      <c r="AM13" s="532">
        <v>925.57395434249554</v>
      </c>
      <c r="AN13" s="532">
        <v>1134.7673053087194</v>
      </c>
      <c r="AO13" s="532">
        <v>1428.0568503523689</v>
      </c>
      <c r="AP13" s="532">
        <v>1719.4482258661831</v>
      </c>
      <c r="AQ13" s="532">
        <v>2007.9470972240124</v>
      </c>
      <c r="AR13" s="532">
        <v>1947.5591589298344</v>
      </c>
      <c r="AS13" s="532">
        <v>1537.5461347675334</v>
      </c>
      <c r="AT13" s="532"/>
      <c r="AU13" s="532"/>
      <c r="AV13" s="532">
        <v>1537.5461347675337</v>
      </c>
      <c r="AW13" s="532">
        <v>1800.9446502375843</v>
      </c>
      <c r="AX13" s="532">
        <v>2076.6919068790121</v>
      </c>
      <c r="AY13" s="532">
        <v>2350.7947848467384</v>
      </c>
      <c r="AZ13" s="532">
        <v>2617.2601993925086</v>
      </c>
      <c r="BA13" s="532">
        <v>2791.0951010439271</v>
      </c>
      <c r="BB13" s="532">
        <v>3048.3064757844054</v>
      </c>
      <c r="BC13" s="532">
        <v>3696.8860417308783</v>
      </c>
      <c r="BD13" s="532">
        <v>4391.8812453427126</v>
      </c>
      <c r="BE13" s="532">
        <v>5088.3095103604965</v>
      </c>
      <c r="BF13" s="532">
        <v>5786.1883494062431</v>
      </c>
      <c r="BG13" s="532">
        <v>6307.5353644367869</v>
      </c>
      <c r="BH13" s="532">
        <v>1152.0585511994959</v>
      </c>
      <c r="BI13" s="532"/>
      <c r="BJ13" s="532">
        <v>1152.0585511994962</v>
      </c>
      <c r="BK13" s="532">
        <v>1475.8016294693798</v>
      </c>
      <c r="BL13" s="532">
        <v>1808.2382288380725</v>
      </c>
      <c r="BM13" s="532">
        <v>2140.377263292869</v>
      </c>
      <c r="BN13" s="532">
        <v>2468.2276937405695</v>
      </c>
      <c r="BO13" s="532">
        <v>2737.798528254441</v>
      </c>
      <c r="BP13" s="532">
        <v>3058.0988223224845</v>
      </c>
      <c r="BQ13" s="532">
        <v>3803.1166247687133</v>
      </c>
      <c r="BR13" s="532">
        <v>4580.0927346382778</v>
      </c>
      <c r="BS13" s="532">
        <v>5360.0479868071698</v>
      </c>
      <c r="BT13" s="532">
        <v>6142.0033258174608</v>
      </c>
      <c r="BU13" s="532">
        <v>6812.9798064545394</v>
      </c>
      <c r="BV13" s="532">
        <v>1240.4796710633834</v>
      </c>
      <c r="BW13" s="532"/>
      <c r="BX13" s="532">
        <v>1240.4796710633825</v>
      </c>
      <c r="BY13" s="532">
        <v>1708.1435606080781</v>
      </c>
      <c r="BZ13" s="532">
        <v>2183.2269287612662</v>
      </c>
      <c r="CA13" s="532">
        <v>2659.7425106471755</v>
      </c>
      <c r="CB13" s="532">
        <v>3134.7031084224072</v>
      </c>
      <c r="CC13" s="532">
        <v>3566.1215916287633</v>
      </c>
      <c r="CD13" s="532">
        <v>4045.0108975479361</v>
      </c>
      <c r="CE13" s="532">
        <v>4511.39982230428</v>
      </c>
      <c r="CF13" s="532">
        <v>5001.2857321004767</v>
      </c>
      <c r="CG13" s="532">
        <v>5493.6791382311812</v>
      </c>
      <c r="CH13" s="532">
        <v>5987.5958709001843</v>
      </c>
      <c r="CI13" s="532">
        <v>6396.0492118438169</v>
      </c>
      <c r="CJ13" s="532">
        <v>1158.5972461745421</v>
      </c>
      <c r="CK13" s="532"/>
      <c r="CL13" s="532">
        <v>1158.597246174543</v>
      </c>
      <c r="CM13" s="532">
        <v>1527.1484275408122</v>
      </c>
      <c r="CN13" s="532">
        <v>1901.6159717752469</v>
      </c>
      <c r="CO13" s="532">
        <v>2277.0101213392677</v>
      </c>
      <c r="CP13" s="532">
        <v>2650.3411734375891</v>
      </c>
      <c r="CQ13" s="532">
        <v>2984.6194803108083</v>
      </c>
      <c r="CR13" s="532">
        <v>3360.8554495295584</v>
      </c>
      <c r="CS13" s="532">
        <v>3727.0916127306846</v>
      </c>
      <c r="CT13" s="532">
        <v>4113.3065919906703</v>
      </c>
      <c r="CU13" s="532">
        <v>4500.5109635670069</v>
      </c>
      <c r="CV13" s="532">
        <v>4889.7153602445342</v>
      </c>
      <c r="CW13" s="532">
        <v>5202.9304716375627</v>
      </c>
      <c r="CX13" s="532">
        <v>103.63222214479569</v>
      </c>
      <c r="CY13" s="532"/>
      <c r="CZ13" s="532">
        <v>103.63222214479427</v>
      </c>
      <c r="DA13" s="532">
        <v>487.6278539449691</v>
      </c>
      <c r="DB13" s="532">
        <v>877.63103221725612</v>
      </c>
      <c r="DC13" s="532">
        <v>1268.652649638464</v>
      </c>
      <c r="DD13" s="532">
        <v>1657.703657987598</v>
      </c>
      <c r="DE13" s="532">
        <v>2007.7950684665423</v>
      </c>
      <c r="DF13" s="532">
        <v>2390.9379520224788</v>
      </c>
      <c r="DG13" s="532">
        <v>2773.127162076059</v>
      </c>
      <c r="DH13" s="532">
        <v>3175.3900793152875</v>
      </c>
      <c r="DI13" s="532">
        <v>3578.7379553960945</v>
      </c>
      <c r="DJ13" s="532">
        <v>3984.18210302438</v>
      </c>
      <c r="DK13" s="532">
        <v>4313.7338962872627</v>
      </c>
      <c r="DL13" s="532">
        <v>1250.4873992041821</v>
      </c>
    </row>
    <row r="14" spans="1:116">
      <c r="A14" s="532" t="s">
        <v>607</v>
      </c>
      <c r="B14" s="532"/>
      <c r="C14" s="532">
        <v>903</v>
      </c>
      <c r="D14" s="532">
        <v>890</v>
      </c>
      <c r="E14" s="532">
        <v>897</v>
      </c>
      <c r="F14" s="532">
        <v>910</v>
      </c>
      <c r="G14" s="532">
        <v>967</v>
      </c>
      <c r="H14" s="532">
        <v>1085</v>
      </c>
      <c r="I14" s="532">
        <v>1195</v>
      </c>
      <c r="J14" s="532">
        <v>1178</v>
      </c>
      <c r="K14" s="532">
        <v>1614</v>
      </c>
      <c r="L14" s="532">
        <v>1922</v>
      </c>
      <c r="M14" s="532">
        <v>1998</v>
      </c>
      <c r="N14" s="532">
        <v>1628</v>
      </c>
      <c r="O14" s="532">
        <v>1553</v>
      </c>
      <c r="P14" s="532"/>
      <c r="Q14" s="532"/>
      <c r="R14" s="532">
        <v>1553</v>
      </c>
      <c r="S14" s="532">
        <v>1601</v>
      </c>
      <c r="T14" s="532">
        <v>1638</v>
      </c>
      <c r="U14" s="532">
        <v>1866</v>
      </c>
      <c r="V14" s="532">
        <v>1984</v>
      </c>
      <c r="W14" s="532">
        <v>2177</v>
      </c>
      <c r="X14" s="532">
        <v>2641</v>
      </c>
      <c r="Y14" s="532">
        <v>2806</v>
      </c>
      <c r="Z14" s="532">
        <v>3088</v>
      </c>
      <c r="AA14" s="532">
        <v>3245</v>
      </c>
      <c r="AB14" s="532">
        <v>3358</v>
      </c>
      <c r="AC14" s="532">
        <v>3593</v>
      </c>
      <c r="AD14" s="532">
        <v>653</v>
      </c>
      <c r="AE14" s="532"/>
      <c r="AF14" s="532"/>
      <c r="AG14" s="532">
        <v>653</v>
      </c>
      <c r="AH14" s="532">
        <v>530</v>
      </c>
      <c r="AI14" s="532">
        <v>580</v>
      </c>
      <c r="AJ14" s="532">
        <v>577.07198497051809</v>
      </c>
      <c r="AK14" s="532">
        <v>605.39114568538253</v>
      </c>
      <c r="AL14" s="532">
        <v>679.94332771795871</v>
      </c>
      <c r="AM14" s="532">
        <v>753.72972921343853</v>
      </c>
      <c r="AN14" s="532">
        <v>955.75155447761711</v>
      </c>
      <c r="AO14" s="532">
        <v>1114.6167444743646</v>
      </c>
      <c r="AP14" s="532">
        <v>1301.3296356026392</v>
      </c>
      <c r="AQ14" s="532">
        <v>1522.8945865582236</v>
      </c>
      <c r="AR14" s="532">
        <v>1700.3159784483714</v>
      </c>
      <c r="AS14" s="532">
        <v>553.84361490704146</v>
      </c>
      <c r="AT14" s="532"/>
      <c r="AU14" s="532"/>
      <c r="AV14" s="532">
        <v>553.84361490704123</v>
      </c>
      <c r="AW14" s="532">
        <v>649.9333863527911</v>
      </c>
      <c r="AX14" s="532">
        <v>803.25826945269591</v>
      </c>
      <c r="AY14" s="532">
        <v>754.81946355073546</v>
      </c>
      <c r="AZ14" s="532">
        <v>781.61817410894457</v>
      </c>
      <c r="BA14" s="532">
        <v>910.65561273862181</v>
      </c>
      <c r="BB14" s="532">
        <v>1036.9329972316984</v>
      </c>
      <c r="BC14" s="532">
        <v>1304.4515515922667</v>
      </c>
      <c r="BD14" s="532">
        <v>1474.5236772989683</v>
      </c>
      <c r="BE14" s="532">
        <v>1704.152198212083</v>
      </c>
      <c r="BF14" s="532">
        <v>2010.3399525968753</v>
      </c>
      <c r="BG14" s="532">
        <v>2216.0897931970767</v>
      </c>
      <c r="BH14" s="532">
        <v>1048.7382128887436</v>
      </c>
      <c r="BI14" s="532"/>
      <c r="BJ14" s="532">
        <v>1048.7382128887439</v>
      </c>
      <c r="BK14" s="532">
        <v>1152.7390507842083</v>
      </c>
      <c r="BL14" s="532">
        <v>1333.066235178514</v>
      </c>
      <c r="BM14" s="532">
        <v>1242.7214838232419</v>
      </c>
      <c r="BN14" s="532">
        <v>1252.7065235114992</v>
      </c>
      <c r="BO14" s="532">
        <v>1401.0230901255102</v>
      </c>
      <c r="BP14" s="532">
        <v>1542.6729286844579</v>
      </c>
      <c r="BQ14" s="532">
        <v>1861.6420026463591</v>
      </c>
      <c r="BR14" s="532">
        <v>2049.3793968091404</v>
      </c>
      <c r="BS14" s="532">
        <v>2316.8891552892369</v>
      </c>
      <c r="BT14" s="532">
        <v>2688.1753434896232</v>
      </c>
      <c r="BU14" s="532">
        <v>2925.2420482118555</v>
      </c>
      <c r="BV14" s="532">
        <v>1389.7832475918356</v>
      </c>
      <c r="BW14" s="532"/>
      <c r="BX14" s="532">
        <v>1389.2832475918358</v>
      </c>
      <c r="BY14" s="532">
        <v>1658.2833092831108</v>
      </c>
      <c r="BZ14" s="532">
        <v>2001.2571339825595</v>
      </c>
      <c r="CA14" s="532">
        <v>2083.2098471716945</v>
      </c>
      <c r="CB14" s="532">
        <v>2263.1466013104218</v>
      </c>
      <c r="CC14" s="532">
        <v>2577.0725759790421</v>
      </c>
      <c r="CD14" s="532">
        <v>2879.9929780210027</v>
      </c>
      <c r="CE14" s="532">
        <v>3129.8867237760346</v>
      </c>
      <c r="CF14" s="532">
        <v>3253.7852544290208</v>
      </c>
      <c r="CG14" s="532">
        <v>3454.6938587477366</v>
      </c>
      <c r="CH14" s="532">
        <v>3756.6178533378215</v>
      </c>
      <c r="CI14" s="532">
        <v>3929.5625827893045</v>
      </c>
      <c r="CJ14" s="532">
        <v>1343.3606026351486</v>
      </c>
      <c r="CK14" s="532"/>
      <c r="CL14" s="532">
        <v>1343.3606026351481</v>
      </c>
      <c r="CM14" s="532">
        <v>1651.3620023831818</v>
      </c>
      <c r="CN14" s="532">
        <v>2025.6621814508508</v>
      </c>
      <c r="CO14" s="532">
        <v>2169.2680814760338</v>
      </c>
      <c r="CP14" s="532">
        <v>2400.1866811978603</v>
      </c>
      <c r="CQ14" s="532">
        <v>2750.4249966550055</v>
      </c>
      <c r="CR14" s="532">
        <v>3102.9900813850486</v>
      </c>
      <c r="CS14" s="532">
        <v>3397.9104055851953</v>
      </c>
      <c r="CT14" s="532">
        <v>3581.1718336978515</v>
      </c>
      <c r="CU14" s="532">
        <v>3832.7815335748437</v>
      </c>
      <c r="CV14" s="532">
        <v>4173.7467113783032</v>
      </c>
      <c r="CW14" s="532">
        <v>4401.0746117854251</v>
      </c>
      <c r="CX14" s="532">
        <v>1195.939929657791</v>
      </c>
      <c r="CY14" s="532"/>
      <c r="CZ14" s="532">
        <v>1195.939929657791</v>
      </c>
      <c r="DA14" s="532">
        <v>1474.9435856502846</v>
      </c>
      <c r="DB14" s="532">
        <v>1819.98360175839</v>
      </c>
      <c r="DC14" s="532">
        <v>1934.0656011325316</v>
      </c>
      <c r="DD14" s="532">
        <v>2135.1952374335906</v>
      </c>
      <c r="DE14" s="532">
        <v>2455.3781949984505</v>
      </c>
      <c r="DF14" s="532">
        <v>2774.6201890064413</v>
      </c>
      <c r="DG14" s="532">
        <v>3038.9269656466872</v>
      </c>
      <c r="DH14" s="532">
        <v>3191.3043022863599</v>
      </c>
      <c r="DI14" s="532">
        <v>3411.7580076398481</v>
      </c>
      <c r="DJ14" s="532">
        <v>3721.2939219388418</v>
      </c>
      <c r="DK14" s="532">
        <v>3916.917917103342</v>
      </c>
      <c r="DL14" s="532">
        <v>1234.4152058794452</v>
      </c>
    </row>
    <row r="15" spans="1:116">
      <c r="A15" s="532" t="s">
        <v>427</v>
      </c>
      <c r="B15" s="532"/>
      <c r="C15" s="532">
        <v>5909.0502631791032</v>
      </c>
      <c r="D15" s="532">
        <v>5781.0502631791032</v>
      </c>
      <c r="E15" s="532">
        <v>5878.0502631791032</v>
      </c>
      <c r="F15" s="532">
        <v>5753.0502631791032</v>
      </c>
      <c r="G15" s="532">
        <v>6032.0502631791032</v>
      </c>
      <c r="H15" s="532">
        <v>5004.0502631791032</v>
      </c>
      <c r="I15" s="532">
        <v>5660.0502631791032</v>
      </c>
      <c r="J15" s="532">
        <v>5113.0502631791032</v>
      </c>
      <c r="K15" s="532">
        <v>5378.0502631791032</v>
      </c>
      <c r="L15" s="532">
        <v>6008.0502631791032</v>
      </c>
      <c r="M15" s="532">
        <v>6820.0502631791032</v>
      </c>
      <c r="N15" s="532">
        <v>5863.0502631791032</v>
      </c>
      <c r="O15" s="532">
        <v>5046.0502631791032</v>
      </c>
      <c r="P15" s="532"/>
      <c r="Q15" s="532"/>
      <c r="R15" s="532">
        <v>5046.0502631791032</v>
      </c>
      <c r="S15" s="532">
        <v>4712.0502631791032</v>
      </c>
      <c r="T15" s="532">
        <v>4758.0502631791032</v>
      </c>
      <c r="U15" s="532">
        <v>4680.0502631791032</v>
      </c>
      <c r="V15" s="532">
        <v>5074.0502631791032</v>
      </c>
      <c r="W15" s="532">
        <v>4951.0502631791032</v>
      </c>
      <c r="X15" s="532">
        <v>5184.0502631791032</v>
      </c>
      <c r="Y15" s="532">
        <v>5637.0502631791032</v>
      </c>
      <c r="Z15" s="532">
        <v>6562.0502631791032</v>
      </c>
      <c r="AA15" s="532">
        <v>7261.0502631791032</v>
      </c>
      <c r="AB15" s="532">
        <v>8081.0502631791023</v>
      </c>
      <c r="AC15" s="532">
        <v>8317.0502631791023</v>
      </c>
      <c r="AD15" s="532">
        <v>9293.0502631791023</v>
      </c>
      <c r="AE15" s="532"/>
      <c r="AF15" s="532"/>
      <c r="AG15" s="532">
        <v>9293.0502631791041</v>
      </c>
      <c r="AH15" s="532">
        <v>6357.0502631791041</v>
      </c>
      <c r="AI15" s="532">
        <v>6807.0502631791041</v>
      </c>
      <c r="AJ15" s="532">
        <v>7283.0505216214942</v>
      </c>
      <c r="AK15" s="532">
        <v>7383.0507813927397</v>
      </c>
      <c r="AL15" s="532">
        <v>7227.0510424996728</v>
      </c>
      <c r="AM15" s="532">
        <v>7254.051304949161</v>
      </c>
      <c r="AN15" s="532">
        <v>7440.0515687481065</v>
      </c>
      <c r="AO15" s="532">
        <v>7762.2422337206426</v>
      </c>
      <c r="AP15" s="532">
        <v>8508.6345624356218</v>
      </c>
      <c r="AQ15" s="532">
        <v>8966.2398753715825</v>
      </c>
      <c r="AR15" s="532">
        <v>9265.0695512145212</v>
      </c>
      <c r="AS15" s="532">
        <v>9341.8998271571691</v>
      </c>
      <c r="AT15" s="532"/>
      <c r="AU15" s="532"/>
      <c r="AV15" s="532">
        <v>9341.8998271571691</v>
      </c>
      <c r="AW15" s="532">
        <v>10042.102338003362</v>
      </c>
      <c r="AX15" s="532">
        <v>10754.876870420407</v>
      </c>
      <c r="AY15" s="532">
        <v>11750.236544721705</v>
      </c>
      <c r="AZ15" s="532">
        <v>12353.194548149582</v>
      </c>
      <c r="BA15" s="532">
        <v>12689.764135216692</v>
      </c>
      <c r="BB15" s="532">
        <v>13223.958628049186</v>
      </c>
      <c r="BC15" s="532">
        <v>13016.801619067044</v>
      </c>
      <c r="BD15" s="532">
        <v>12949.791743019527</v>
      </c>
      <c r="BE15" s="532">
        <v>13326.929750456409</v>
      </c>
      <c r="BF15" s="532">
        <v>13398.21639575615</v>
      </c>
      <c r="BG15" s="532">
        <v>13300.652437145414</v>
      </c>
      <c r="BH15" s="532">
        <v>6396.1671922387122</v>
      </c>
      <c r="BI15" s="532"/>
      <c r="BJ15" s="532">
        <v>6396.1671922387141</v>
      </c>
      <c r="BK15" s="532">
        <v>6375.1696863171719</v>
      </c>
      <c r="BL15" s="532">
        <v>6361.1721935234164</v>
      </c>
      <c r="BM15" s="532">
        <v>6545.1747139265472</v>
      </c>
      <c r="BN15" s="532">
        <v>6449.1772475960261</v>
      </c>
      <c r="BO15" s="532">
        <v>6162.1797946016823</v>
      </c>
      <c r="BP15" s="532">
        <v>6012.1823550137124</v>
      </c>
      <c r="BQ15" s="532">
        <v>5685.1849289026813</v>
      </c>
      <c r="BR15" s="532">
        <v>5457.1875163395262</v>
      </c>
      <c r="BS15" s="532">
        <v>5544.1901173955566</v>
      </c>
      <c r="BT15" s="532">
        <v>5414.1927321424591</v>
      </c>
      <c r="BU15" s="532">
        <v>5164.1953606522966</v>
      </c>
      <c r="BV15" s="532">
        <v>4409.1900537387592</v>
      </c>
      <c r="BW15" s="532"/>
      <c r="BX15" s="532">
        <v>4409.1900537387601</v>
      </c>
      <c r="BY15" s="532">
        <v>4429.1927099921759</v>
      </c>
      <c r="BZ15" s="532">
        <v>4455.1953802269991</v>
      </c>
      <c r="CA15" s="532">
        <v>4636.1980645168223</v>
      </c>
      <c r="CB15" s="532">
        <v>4598.2007629356258</v>
      </c>
      <c r="CC15" s="532">
        <v>4410.2034755577779</v>
      </c>
      <c r="CD15" s="532">
        <v>4329.2062024580391</v>
      </c>
      <c r="CE15" s="532">
        <v>4110.2089437115637</v>
      </c>
      <c r="CF15" s="532">
        <v>3968.2116993939017</v>
      </c>
      <c r="CG15" s="532">
        <v>4073.2144695809998</v>
      </c>
      <c r="CH15" s="532">
        <v>4008.2172543492056</v>
      </c>
      <c r="CI15" s="532">
        <v>3849.2200537752665</v>
      </c>
      <c r="CJ15" s="532">
        <v>3389.6100691546153</v>
      </c>
      <c r="CK15" s="532"/>
      <c r="CL15" s="532">
        <v>3389.6100691546162</v>
      </c>
      <c r="CM15" s="532">
        <v>3441.6129417475699</v>
      </c>
      <c r="CN15" s="532">
        <v>3498.6158296937865</v>
      </c>
      <c r="CO15" s="532">
        <v>3691.6187330753251</v>
      </c>
      <c r="CP15" s="532">
        <v>3691.6216519746831</v>
      </c>
      <c r="CQ15" s="532">
        <v>3560.6245864747998</v>
      </c>
      <c r="CR15" s="532">
        <v>3521.6275366590567</v>
      </c>
      <c r="CS15" s="532">
        <v>3362.6305026112814</v>
      </c>
      <c r="CT15" s="532">
        <v>3271.63348441575</v>
      </c>
      <c r="CU15" s="532">
        <v>3397.6364821571883</v>
      </c>
      <c r="CV15" s="532">
        <v>3374.6394959207755</v>
      </c>
      <c r="CW15" s="532">
        <v>3268.642525792146</v>
      </c>
      <c r="CX15" s="532">
        <v>2948.3659092575886</v>
      </c>
      <c r="CY15" s="532"/>
      <c r="CZ15" s="532">
        <v>2947.8659092575886</v>
      </c>
      <c r="DA15" s="532">
        <v>3037.8662906525569</v>
      </c>
      <c r="DB15" s="532">
        <v>3132.8666741169231</v>
      </c>
      <c r="DC15" s="532">
        <v>3363.8670596619154</v>
      </c>
      <c r="DD15" s="532">
        <v>3401.8674472988228</v>
      </c>
      <c r="DE15" s="532">
        <v>3308.8678370389957</v>
      </c>
      <c r="DF15" s="532">
        <v>3308.8682288938467</v>
      </c>
      <c r="DG15" s="532">
        <v>3187.8686228748493</v>
      </c>
      <c r="DH15" s="532">
        <v>3134.8690189935396</v>
      </c>
      <c r="DI15" s="532">
        <v>3298.8694172615164</v>
      </c>
      <c r="DJ15" s="532">
        <v>3313.8698176904418</v>
      </c>
      <c r="DK15" s="532">
        <v>3245.8702202920408</v>
      </c>
      <c r="DL15" s="532">
        <v>2947.8311642096442</v>
      </c>
    </row>
    <row r="16" spans="1:116">
      <c r="A16" s="532" t="s">
        <v>428</v>
      </c>
      <c r="B16" s="532"/>
      <c r="C16" s="532">
        <v>10342.5</v>
      </c>
      <c r="D16" s="532">
        <v>10814.5</v>
      </c>
      <c r="E16" s="532">
        <v>8842.5</v>
      </c>
      <c r="F16" s="532">
        <v>8204.5</v>
      </c>
      <c r="G16" s="532">
        <v>9752.5</v>
      </c>
      <c r="H16" s="532">
        <v>11630.5</v>
      </c>
      <c r="I16" s="532">
        <v>9639.5</v>
      </c>
      <c r="J16" s="532">
        <v>9381.9126264151728</v>
      </c>
      <c r="K16" s="532">
        <v>12068.912626415173</v>
      </c>
      <c r="L16" s="532">
        <v>12301.912626415173</v>
      </c>
      <c r="M16" s="532">
        <v>12767.912626415171</v>
      </c>
      <c r="N16" s="532">
        <v>11075.912626415171</v>
      </c>
      <c r="O16" s="532">
        <v>5309.912626415171</v>
      </c>
      <c r="P16" s="532"/>
      <c r="Q16" s="532"/>
      <c r="R16" s="532">
        <v>5309.909730791207</v>
      </c>
      <c r="S16" s="532">
        <v>5737.909730791207</v>
      </c>
      <c r="T16" s="532">
        <v>7184.909730791207</v>
      </c>
      <c r="U16" s="532">
        <v>8376.909730791207</v>
      </c>
      <c r="V16" s="532">
        <v>11999.909730791207</v>
      </c>
      <c r="W16" s="532">
        <v>13003.909730791209</v>
      </c>
      <c r="X16" s="532">
        <v>12568.909730791209</v>
      </c>
      <c r="Y16" s="532">
        <v>17056.909730791209</v>
      </c>
      <c r="Z16" s="532">
        <v>14514.909730791209</v>
      </c>
      <c r="AA16" s="532">
        <v>15554.909730791209</v>
      </c>
      <c r="AB16" s="532">
        <v>15205.909730791209</v>
      </c>
      <c r="AC16" s="532">
        <v>14005.909730791209</v>
      </c>
      <c r="AD16" s="532">
        <v>9002.9097307912089</v>
      </c>
      <c r="AE16" s="532"/>
      <c r="AF16" s="532"/>
      <c r="AG16" s="532">
        <v>9002.909730791207</v>
      </c>
      <c r="AH16" s="532">
        <v>6626.909730791207</v>
      </c>
      <c r="AI16" s="532">
        <v>5076.909730791207</v>
      </c>
      <c r="AJ16" s="532">
        <v>4006.4957376251937</v>
      </c>
      <c r="AK16" s="532">
        <v>7949.9412491095218</v>
      </c>
      <c r="AL16" s="532">
        <v>12274.91163456032</v>
      </c>
      <c r="AM16" s="532">
        <v>10905.455868818421</v>
      </c>
      <c r="AN16" s="532">
        <v>13636.480471992169</v>
      </c>
      <c r="AO16" s="532">
        <v>17260.968577489595</v>
      </c>
      <c r="AP16" s="532">
        <v>19164.963702808222</v>
      </c>
      <c r="AQ16" s="532">
        <v>17210.50958920312</v>
      </c>
      <c r="AR16" s="532">
        <v>20769.643368993329</v>
      </c>
      <c r="AS16" s="532">
        <v>9058.8026718654219</v>
      </c>
      <c r="AT16" s="532"/>
      <c r="AU16" s="532"/>
      <c r="AV16" s="532">
        <v>9058.8026718654291</v>
      </c>
      <c r="AW16" s="532">
        <v>10724.809592476151</v>
      </c>
      <c r="AX16" s="532">
        <v>14320.305575980492</v>
      </c>
      <c r="AY16" s="532">
        <v>12749.414347302378</v>
      </c>
      <c r="AZ16" s="532">
        <v>17148.195145220121</v>
      </c>
      <c r="BA16" s="532">
        <v>22582.845071099731</v>
      </c>
      <c r="BB16" s="532">
        <v>12492.118087907844</v>
      </c>
      <c r="BC16" s="532">
        <v>15418.941435322622</v>
      </c>
      <c r="BD16" s="532">
        <v>19537.970975948258</v>
      </c>
      <c r="BE16" s="532">
        <v>20008.268975623498</v>
      </c>
      <c r="BF16" s="532">
        <v>18964.985935559867</v>
      </c>
      <c r="BG16" s="532">
        <v>23019.579879274144</v>
      </c>
      <c r="BH16" s="532">
        <v>11614.803139394291</v>
      </c>
      <c r="BI16" s="532"/>
      <c r="BJ16" s="532">
        <v>11613.303139394284</v>
      </c>
      <c r="BK16" s="532">
        <v>14959.296464902691</v>
      </c>
      <c r="BL16" s="532">
        <v>18899.311937921135</v>
      </c>
      <c r="BM16" s="532">
        <v>18049.423365173876</v>
      </c>
      <c r="BN16" s="532">
        <v>23465.105296485726</v>
      </c>
      <c r="BO16" s="532">
        <v>29440.455479228931</v>
      </c>
      <c r="BP16" s="532">
        <v>21940.572175277051</v>
      </c>
      <c r="BQ16" s="532">
        <v>24673.655163882078</v>
      </c>
      <c r="BR16" s="532">
        <v>25293.981681205631</v>
      </c>
      <c r="BS16" s="532">
        <v>26246.664725406899</v>
      </c>
      <c r="BT16" s="532">
        <v>25570.6731687182</v>
      </c>
      <c r="BU16" s="532">
        <v>29500.27093588225</v>
      </c>
      <c r="BV16" s="532">
        <v>12574.421848657805</v>
      </c>
      <c r="BW16" s="532"/>
      <c r="BX16" s="532">
        <v>12574.92184865781</v>
      </c>
      <c r="BY16" s="532">
        <v>14713.915068230857</v>
      </c>
      <c r="BZ16" s="532">
        <v>17779.835206716114</v>
      </c>
      <c r="CA16" s="532">
        <v>15737.439915857571</v>
      </c>
      <c r="CB16" s="532">
        <v>20427.183076997739</v>
      </c>
      <c r="CC16" s="532">
        <v>26070.889250078286</v>
      </c>
      <c r="CD16" s="532">
        <v>20322.666305029652</v>
      </c>
      <c r="CE16" s="532">
        <v>23099.090224031934</v>
      </c>
      <c r="CF16" s="532">
        <v>27202.275297310993</v>
      </c>
      <c r="CG16" s="532">
        <v>26096.286062458672</v>
      </c>
      <c r="CH16" s="532">
        <v>25677.217849944678</v>
      </c>
      <c r="CI16" s="532">
        <v>29938.454485554917</v>
      </c>
      <c r="CJ16" s="532">
        <v>16528.210287199123</v>
      </c>
      <c r="CK16" s="532"/>
      <c r="CL16" s="532">
        <v>16529.210287199123</v>
      </c>
      <c r="CM16" s="532">
        <v>19429.938757824992</v>
      </c>
      <c r="CN16" s="532">
        <v>22983.189036799708</v>
      </c>
      <c r="CO16" s="532">
        <v>21405.022705194093</v>
      </c>
      <c r="CP16" s="532">
        <v>26746.316750415928</v>
      </c>
      <c r="CQ16" s="532">
        <v>33392.164493640979</v>
      </c>
      <c r="CR16" s="532">
        <v>20846.347625474533</v>
      </c>
      <c r="CS16" s="532">
        <v>23775.623078199766</v>
      </c>
      <c r="CT16" s="532">
        <v>25043.195044086016</v>
      </c>
      <c r="CU16" s="532">
        <v>21997.587274266301</v>
      </c>
      <c r="CV16" s="532">
        <v>23146.583942603953</v>
      </c>
      <c r="CW16" s="532">
        <v>27224.05253976028</v>
      </c>
      <c r="CX16" s="532">
        <v>16698.710341415106</v>
      </c>
      <c r="CY16" s="532"/>
      <c r="CZ16" s="532">
        <v>16699.21034141511</v>
      </c>
      <c r="DA16" s="532">
        <v>17909.552064432857</v>
      </c>
      <c r="DB16" s="532">
        <v>19766.440875964465</v>
      </c>
      <c r="DC16" s="532">
        <v>15397.909586697868</v>
      </c>
      <c r="DD16" s="532">
        <v>17936.985759482046</v>
      </c>
      <c r="DE16" s="532">
        <v>21078.699819650945</v>
      </c>
      <c r="DF16" s="532">
        <v>20423.082357622283</v>
      </c>
      <c r="DG16" s="532">
        <v>21364.18040738926</v>
      </c>
      <c r="DH16" s="532">
        <v>23731.00870295319</v>
      </c>
      <c r="DI16" s="532">
        <v>23328.598335856095</v>
      </c>
      <c r="DJ16" s="532">
        <v>23595.983279271186</v>
      </c>
      <c r="DK16" s="532">
        <v>26790.1922648402</v>
      </c>
      <c r="DL16" s="532">
        <v>12449.205373146344</v>
      </c>
    </row>
    <row r="17" spans="1:116">
      <c r="A17" s="532" t="s">
        <v>608</v>
      </c>
      <c r="B17" s="532"/>
      <c r="C17" s="532">
        <v>0</v>
      </c>
      <c r="D17" s="532">
        <v>0</v>
      </c>
      <c r="E17" s="532">
        <v>0</v>
      </c>
      <c r="F17" s="532">
        <v>0</v>
      </c>
      <c r="G17" s="532">
        <v>0</v>
      </c>
      <c r="H17" s="532">
        <v>0</v>
      </c>
      <c r="I17" s="532">
        <v>0</v>
      </c>
      <c r="J17" s="532">
        <v>0</v>
      </c>
      <c r="K17" s="532">
        <v>0</v>
      </c>
      <c r="L17" s="532">
        <v>0</v>
      </c>
      <c r="M17" s="532">
        <v>0</v>
      </c>
      <c r="N17" s="532">
        <v>0</v>
      </c>
      <c r="O17" s="532">
        <v>0</v>
      </c>
      <c r="P17" s="532"/>
      <c r="Q17" s="532"/>
      <c r="R17" s="532">
        <v>0</v>
      </c>
      <c r="S17" s="532">
        <v>0</v>
      </c>
      <c r="T17" s="532">
        <v>0</v>
      </c>
      <c r="U17" s="532">
        <v>0</v>
      </c>
      <c r="V17" s="532">
        <v>0</v>
      </c>
      <c r="W17" s="532">
        <v>0</v>
      </c>
      <c r="X17" s="532">
        <v>0</v>
      </c>
      <c r="Y17" s="532">
        <v>0</v>
      </c>
      <c r="Z17" s="532">
        <v>0</v>
      </c>
      <c r="AA17" s="532">
        <v>0</v>
      </c>
      <c r="AB17" s="532">
        <v>0</v>
      </c>
      <c r="AC17" s="532">
        <v>0</v>
      </c>
      <c r="AD17" s="532">
        <v>0</v>
      </c>
      <c r="AE17" s="532"/>
      <c r="AF17" s="532"/>
      <c r="AG17" s="532">
        <v>0</v>
      </c>
      <c r="AH17" s="532">
        <v>0</v>
      </c>
      <c r="AI17" s="532">
        <v>0</v>
      </c>
      <c r="AJ17" s="532">
        <v>0</v>
      </c>
      <c r="AK17" s="532">
        <v>0</v>
      </c>
      <c r="AL17" s="532">
        <v>0</v>
      </c>
      <c r="AM17" s="532">
        <v>0</v>
      </c>
      <c r="AN17" s="532">
        <v>0</v>
      </c>
      <c r="AO17" s="532">
        <v>0</v>
      </c>
      <c r="AP17" s="532">
        <v>0</v>
      </c>
      <c r="AQ17" s="532">
        <v>0</v>
      </c>
      <c r="AR17" s="532">
        <v>0</v>
      </c>
      <c r="AS17" s="532">
        <v>0</v>
      </c>
      <c r="AT17" s="532"/>
      <c r="AU17" s="532"/>
      <c r="AV17" s="532">
        <v>0</v>
      </c>
      <c r="AW17" s="532">
        <v>0</v>
      </c>
      <c r="AX17" s="532">
        <v>0</v>
      </c>
      <c r="AY17" s="532">
        <v>0</v>
      </c>
      <c r="AZ17" s="532">
        <v>0</v>
      </c>
      <c r="BA17" s="532">
        <v>0</v>
      </c>
      <c r="BB17" s="532">
        <v>0</v>
      </c>
      <c r="BC17" s="532">
        <v>0</v>
      </c>
      <c r="BD17" s="532">
        <v>0</v>
      </c>
      <c r="BE17" s="532">
        <v>0</v>
      </c>
      <c r="BF17" s="532">
        <v>0</v>
      </c>
      <c r="BG17" s="532">
        <v>0</v>
      </c>
      <c r="BH17" s="532">
        <v>0</v>
      </c>
      <c r="BI17" s="532"/>
      <c r="BJ17" s="532">
        <v>0</v>
      </c>
      <c r="BK17" s="532">
        <v>0</v>
      </c>
      <c r="BL17" s="532">
        <v>0</v>
      </c>
      <c r="BM17" s="532">
        <v>0</v>
      </c>
      <c r="BN17" s="532">
        <v>0</v>
      </c>
      <c r="BO17" s="532">
        <v>0</v>
      </c>
      <c r="BP17" s="532">
        <v>0</v>
      </c>
      <c r="BQ17" s="532">
        <v>0</v>
      </c>
      <c r="BR17" s="532">
        <v>0</v>
      </c>
      <c r="BS17" s="532">
        <v>0</v>
      </c>
      <c r="BT17" s="532">
        <v>0</v>
      </c>
      <c r="BU17" s="532">
        <v>0</v>
      </c>
      <c r="BV17" s="532">
        <v>0</v>
      </c>
      <c r="BW17" s="532"/>
      <c r="BX17" s="532">
        <v>0</v>
      </c>
      <c r="BY17" s="532">
        <v>0</v>
      </c>
      <c r="BZ17" s="532">
        <v>0</v>
      </c>
      <c r="CA17" s="532">
        <v>0</v>
      </c>
      <c r="CB17" s="532">
        <v>0</v>
      </c>
      <c r="CC17" s="532">
        <v>0</v>
      </c>
      <c r="CD17" s="532">
        <v>0</v>
      </c>
      <c r="CE17" s="532">
        <v>0</v>
      </c>
      <c r="CF17" s="532">
        <v>0</v>
      </c>
      <c r="CG17" s="532">
        <v>0</v>
      </c>
      <c r="CH17" s="532">
        <v>0</v>
      </c>
      <c r="CI17" s="532">
        <v>0</v>
      </c>
      <c r="CJ17" s="532">
        <v>0</v>
      </c>
      <c r="CK17" s="532"/>
      <c r="CL17" s="532">
        <v>0</v>
      </c>
      <c r="CM17" s="532">
        <v>0</v>
      </c>
      <c r="CN17" s="532">
        <v>0</v>
      </c>
      <c r="CO17" s="532">
        <v>0</v>
      </c>
      <c r="CP17" s="532">
        <v>0</v>
      </c>
      <c r="CQ17" s="532">
        <v>0</v>
      </c>
      <c r="CR17" s="532">
        <v>0</v>
      </c>
      <c r="CS17" s="532">
        <v>0</v>
      </c>
      <c r="CT17" s="532">
        <v>0</v>
      </c>
      <c r="CU17" s="532">
        <v>0</v>
      </c>
      <c r="CV17" s="532">
        <v>0</v>
      </c>
      <c r="CW17" s="532">
        <v>0</v>
      </c>
      <c r="CX17" s="532">
        <v>0</v>
      </c>
      <c r="CY17" s="532"/>
      <c r="CZ17" s="532">
        <v>0</v>
      </c>
      <c r="DA17" s="532">
        <v>0</v>
      </c>
      <c r="DB17" s="532">
        <v>0</v>
      </c>
      <c r="DC17" s="532">
        <v>0</v>
      </c>
      <c r="DD17" s="532">
        <v>0</v>
      </c>
      <c r="DE17" s="532">
        <v>0</v>
      </c>
      <c r="DF17" s="532">
        <v>0</v>
      </c>
      <c r="DG17" s="532">
        <v>0</v>
      </c>
      <c r="DH17" s="532">
        <v>0</v>
      </c>
      <c r="DI17" s="532">
        <v>0</v>
      </c>
      <c r="DJ17" s="532">
        <v>0</v>
      </c>
      <c r="DK17" s="532">
        <v>0</v>
      </c>
      <c r="DL17" s="532">
        <v>0</v>
      </c>
    </row>
    <row r="18" spans="1:116">
      <c r="A18" s="532" t="s">
        <v>430</v>
      </c>
      <c r="B18" s="532"/>
      <c r="C18" s="532">
        <v>1293</v>
      </c>
      <c r="D18" s="532">
        <v>1296</v>
      </c>
      <c r="E18" s="532">
        <v>1241</v>
      </c>
      <c r="F18" s="532">
        <v>1297</v>
      </c>
      <c r="G18" s="532">
        <v>1317</v>
      </c>
      <c r="H18" s="532">
        <v>1348</v>
      </c>
      <c r="I18" s="532">
        <v>1161</v>
      </c>
      <c r="J18" s="532">
        <v>1154</v>
      </c>
      <c r="K18" s="532">
        <v>1211</v>
      </c>
      <c r="L18" s="532">
        <v>1260</v>
      </c>
      <c r="M18" s="532">
        <v>1390</v>
      </c>
      <c r="N18" s="532">
        <v>1406</v>
      </c>
      <c r="O18" s="532">
        <v>1480</v>
      </c>
      <c r="P18" s="532"/>
      <c r="Q18" s="532"/>
      <c r="R18" s="532">
        <v>1480</v>
      </c>
      <c r="S18" s="532">
        <v>1463</v>
      </c>
      <c r="T18" s="532">
        <v>1560</v>
      </c>
      <c r="U18" s="532">
        <v>1588</v>
      </c>
      <c r="V18" s="532">
        <v>1634</v>
      </c>
      <c r="W18" s="532">
        <v>2174</v>
      </c>
      <c r="X18" s="532">
        <v>1399</v>
      </c>
      <c r="Y18" s="532">
        <v>1493</v>
      </c>
      <c r="Z18" s="532">
        <v>1479</v>
      </c>
      <c r="AA18" s="532">
        <v>1413</v>
      </c>
      <c r="AB18" s="532">
        <v>1512</v>
      </c>
      <c r="AC18" s="532">
        <v>1541</v>
      </c>
      <c r="AD18" s="532">
        <v>1430</v>
      </c>
      <c r="AE18" s="532"/>
      <c r="AF18" s="532"/>
      <c r="AG18" s="532">
        <v>1430</v>
      </c>
      <c r="AH18" s="532">
        <v>1572</v>
      </c>
      <c r="AI18" s="532">
        <v>1398</v>
      </c>
      <c r="AJ18" s="532">
        <v>1408</v>
      </c>
      <c r="AK18" s="532">
        <v>1442</v>
      </c>
      <c r="AL18" s="532">
        <v>1462</v>
      </c>
      <c r="AM18" s="532">
        <v>1463</v>
      </c>
      <c r="AN18" s="532">
        <v>1495</v>
      </c>
      <c r="AO18" s="532">
        <v>1537</v>
      </c>
      <c r="AP18" s="532">
        <v>1552</v>
      </c>
      <c r="AQ18" s="532">
        <v>1557</v>
      </c>
      <c r="AR18" s="532">
        <v>1563</v>
      </c>
      <c r="AS18" s="532">
        <v>1580</v>
      </c>
      <c r="AT18" s="532"/>
      <c r="AU18" s="532"/>
      <c r="AV18" s="532">
        <v>1580</v>
      </c>
      <c r="AW18" s="532">
        <v>1601</v>
      </c>
      <c r="AX18" s="532">
        <v>1653</v>
      </c>
      <c r="AY18" s="532">
        <v>1671</v>
      </c>
      <c r="AZ18" s="532">
        <v>1732</v>
      </c>
      <c r="BA18" s="532">
        <v>1767</v>
      </c>
      <c r="BB18" s="532">
        <v>1769</v>
      </c>
      <c r="BC18" s="532">
        <v>1826</v>
      </c>
      <c r="BD18" s="532">
        <v>1901</v>
      </c>
      <c r="BE18" s="532">
        <v>1928</v>
      </c>
      <c r="BF18" s="532">
        <v>1936</v>
      </c>
      <c r="BG18" s="532">
        <v>1947</v>
      </c>
      <c r="BH18" s="532">
        <v>1958</v>
      </c>
      <c r="BI18" s="532"/>
      <c r="BJ18" s="532">
        <v>1958</v>
      </c>
      <c r="BK18" s="532">
        <v>1965</v>
      </c>
      <c r="BL18" s="532">
        <v>1982</v>
      </c>
      <c r="BM18" s="532">
        <v>1988</v>
      </c>
      <c r="BN18" s="532">
        <v>2008</v>
      </c>
      <c r="BO18" s="532">
        <v>2019</v>
      </c>
      <c r="BP18" s="532">
        <v>2020</v>
      </c>
      <c r="BQ18" s="532">
        <v>2038</v>
      </c>
      <c r="BR18" s="532">
        <v>2062</v>
      </c>
      <c r="BS18" s="532">
        <v>2071</v>
      </c>
      <c r="BT18" s="532">
        <v>2074</v>
      </c>
      <c r="BU18" s="532">
        <v>2077</v>
      </c>
      <c r="BV18" s="532">
        <v>2080</v>
      </c>
      <c r="BW18" s="532"/>
      <c r="BX18" s="532">
        <v>2080</v>
      </c>
      <c r="BY18" s="532">
        <v>2084</v>
      </c>
      <c r="BZ18" s="532">
        <v>2095</v>
      </c>
      <c r="CA18" s="532">
        <v>2099</v>
      </c>
      <c r="CB18" s="532">
        <v>2112</v>
      </c>
      <c r="CC18" s="532">
        <v>2119</v>
      </c>
      <c r="CD18" s="532">
        <v>2120</v>
      </c>
      <c r="CE18" s="532">
        <v>2132</v>
      </c>
      <c r="CF18" s="532">
        <v>2148</v>
      </c>
      <c r="CG18" s="532">
        <v>2154</v>
      </c>
      <c r="CH18" s="532">
        <v>2156</v>
      </c>
      <c r="CI18" s="532">
        <v>2158</v>
      </c>
      <c r="CJ18" s="532">
        <v>2159</v>
      </c>
      <c r="CK18" s="532"/>
      <c r="CL18" s="532">
        <v>2159</v>
      </c>
      <c r="CM18" s="532">
        <v>2165</v>
      </c>
      <c r="CN18" s="532">
        <v>2180</v>
      </c>
      <c r="CO18" s="532">
        <v>2185</v>
      </c>
      <c r="CP18" s="532">
        <v>2202</v>
      </c>
      <c r="CQ18" s="532">
        <v>2212</v>
      </c>
      <c r="CR18" s="532">
        <v>2213</v>
      </c>
      <c r="CS18" s="532">
        <v>2229</v>
      </c>
      <c r="CT18" s="532">
        <v>2250</v>
      </c>
      <c r="CU18" s="532">
        <v>2258</v>
      </c>
      <c r="CV18" s="532">
        <v>2260</v>
      </c>
      <c r="CW18" s="532">
        <v>2263</v>
      </c>
      <c r="CX18" s="532">
        <v>2266</v>
      </c>
      <c r="CY18" s="532"/>
      <c r="CZ18" s="532">
        <v>2266</v>
      </c>
      <c r="DA18" s="532">
        <v>2268</v>
      </c>
      <c r="DB18" s="532">
        <v>2274</v>
      </c>
      <c r="DC18" s="532">
        <v>2276</v>
      </c>
      <c r="DD18" s="532">
        <v>2283</v>
      </c>
      <c r="DE18" s="532">
        <v>2287</v>
      </c>
      <c r="DF18" s="532">
        <v>2287</v>
      </c>
      <c r="DG18" s="532">
        <v>2294</v>
      </c>
      <c r="DH18" s="532">
        <v>2303</v>
      </c>
      <c r="DI18" s="532">
        <v>2306</v>
      </c>
      <c r="DJ18" s="532">
        <v>2307</v>
      </c>
      <c r="DK18" s="532">
        <v>2308</v>
      </c>
      <c r="DL18" s="532">
        <v>2311</v>
      </c>
    </row>
    <row r="19" spans="1:116">
      <c r="A19" s="532" t="s">
        <v>609</v>
      </c>
      <c r="B19" s="532"/>
      <c r="C19" s="532">
        <v>0</v>
      </c>
      <c r="D19" s="532">
        <v>0</v>
      </c>
      <c r="E19" s="532">
        <v>0</v>
      </c>
      <c r="F19" s="532">
        <v>0</v>
      </c>
      <c r="G19" s="532">
        <v>0</v>
      </c>
      <c r="H19" s="532">
        <v>0</v>
      </c>
      <c r="I19" s="532">
        <v>0</v>
      </c>
      <c r="J19" s="532">
        <v>0</v>
      </c>
      <c r="K19" s="532">
        <v>0</v>
      </c>
      <c r="L19" s="532">
        <v>0</v>
      </c>
      <c r="M19" s="532">
        <v>0</v>
      </c>
      <c r="N19" s="532">
        <v>0</v>
      </c>
      <c r="O19" s="532">
        <v>0</v>
      </c>
      <c r="P19" s="532"/>
      <c r="Q19" s="532"/>
      <c r="R19" s="532">
        <v>0</v>
      </c>
      <c r="S19" s="532">
        <v>0</v>
      </c>
      <c r="T19" s="532">
        <v>0</v>
      </c>
      <c r="U19" s="532">
        <v>0</v>
      </c>
      <c r="V19" s="532">
        <v>0</v>
      </c>
      <c r="W19" s="532">
        <v>0</v>
      </c>
      <c r="X19" s="532">
        <v>0</v>
      </c>
      <c r="Y19" s="532">
        <v>0</v>
      </c>
      <c r="Z19" s="532">
        <v>0</v>
      </c>
      <c r="AA19" s="532">
        <v>0</v>
      </c>
      <c r="AB19" s="532">
        <v>0</v>
      </c>
      <c r="AC19" s="532">
        <v>0</v>
      </c>
      <c r="AD19" s="532">
        <v>0</v>
      </c>
      <c r="AE19" s="532"/>
      <c r="AF19" s="532"/>
      <c r="AG19" s="532">
        <v>0</v>
      </c>
      <c r="AH19" s="532">
        <v>0</v>
      </c>
      <c r="AI19" s="532">
        <v>0</v>
      </c>
      <c r="AJ19" s="532">
        <v>0</v>
      </c>
      <c r="AK19" s="532">
        <v>0</v>
      </c>
      <c r="AL19" s="532">
        <v>0</v>
      </c>
      <c r="AM19" s="532">
        <v>0</v>
      </c>
      <c r="AN19" s="532">
        <v>0</v>
      </c>
      <c r="AO19" s="532">
        <v>0</v>
      </c>
      <c r="AP19" s="532">
        <v>0</v>
      </c>
      <c r="AQ19" s="532">
        <v>0</v>
      </c>
      <c r="AR19" s="532">
        <v>0</v>
      </c>
      <c r="AS19" s="532">
        <v>0</v>
      </c>
      <c r="AT19" s="532"/>
      <c r="AU19" s="532"/>
      <c r="AV19" s="532">
        <v>0</v>
      </c>
      <c r="AW19" s="532">
        <v>0</v>
      </c>
      <c r="AX19" s="532">
        <v>0</v>
      </c>
      <c r="AY19" s="532">
        <v>0</v>
      </c>
      <c r="AZ19" s="532">
        <v>0</v>
      </c>
      <c r="BA19" s="532">
        <v>0</v>
      </c>
      <c r="BB19" s="532">
        <v>0</v>
      </c>
      <c r="BC19" s="532">
        <v>0</v>
      </c>
      <c r="BD19" s="532">
        <v>0</v>
      </c>
      <c r="BE19" s="532">
        <v>0</v>
      </c>
      <c r="BF19" s="532">
        <v>0</v>
      </c>
      <c r="BG19" s="532">
        <v>0</v>
      </c>
      <c r="BH19" s="532">
        <v>0</v>
      </c>
      <c r="BI19" s="532"/>
      <c r="BJ19" s="532">
        <v>0</v>
      </c>
      <c r="BK19" s="532">
        <v>0</v>
      </c>
      <c r="BL19" s="532">
        <v>0</v>
      </c>
      <c r="BM19" s="532">
        <v>0</v>
      </c>
      <c r="BN19" s="532">
        <v>0</v>
      </c>
      <c r="BO19" s="532">
        <v>0</v>
      </c>
      <c r="BP19" s="532">
        <v>0</v>
      </c>
      <c r="BQ19" s="532">
        <v>0</v>
      </c>
      <c r="BR19" s="532">
        <v>0</v>
      </c>
      <c r="BS19" s="532">
        <v>0</v>
      </c>
      <c r="BT19" s="532">
        <v>0</v>
      </c>
      <c r="BU19" s="532">
        <v>0</v>
      </c>
      <c r="BV19" s="532">
        <v>0</v>
      </c>
      <c r="BW19" s="532"/>
      <c r="BX19" s="532">
        <v>0</v>
      </c>
      <c r="BY19" s="532">
        <v>0</v>
      </c>
      <c r="BZ19" s="532">
        <v>0</v>
      </c>
      <c r="CA19" s="532">
        <v>0</v>
      </c>
      <c r="CB19" s="532">
        <v>0</v>
      </c>
      <c r="CC19" s="532">
        <v>0</v>
      </c>
      <c r="CD19" s="532">
        <v>0</v>
      </c>
      <c r="CE19" s="532">
        <v>0</v>
      </c>
      <c r="CF19" s="532">
        <v>0</v>
      </c>
      <c r="CG19" s="532">
        <v>0</v>
      </c>
      <c r="CH19" s="532">
        <v>0</v>
      </c>
      <c r="CI19" s="532">
        <v>0</v>
      </c>
      <c r="CJ19" s="532">
        <v>0</v>
      </c>
      <c r="CK19" s="532"/>
      <c r="CL19" s="532">
        <v>0</v>
      </c>
      <c r="CM19" s="532">
        <v>0</v>
      </c>
      <c r="CN19" s="532">
        <v>0</v>
      </c>
      <c r="CO19" s="532">
        <v>0</v>
      </c>
      <c r="CP19" s="532">
        <v>0</v>
      </c>
      <c r="CQ19" s="532">
        <v>0</v>
      </c>
      <c r="CR19" s="532">
        <v>0</v>
      </c>
      <c r="CS19" s="532">
        <v>0</v>
      </c>
      <c r="CT19" s="532">
        <v>0</v>
      </c>
      <c r="CU19" s="532">
        <v>0</v>
      </c>
      <c r="CV19" s="532">
        <v>0</v>
      </c>
      <c r="CW19" s="532">
        <v>0</v>
      </c>
      <c r="CX19" s="532">
        <v>0</v>
      </c>
      <c r="CY19" s="532"/>
      <c r="CZ19" s="532">
        <v>0</v>
      </c>
      <c r="DA19" s="532">
        <v>0</v>
      </c>
      <c r="DB19" s="532">
        <v>0</v>
      </c>
      <c r="DC19" s="532">
        <v>0</v>
      </c>
      <c r="DD19" s="532">
        <v>0</v>
      </c>
      <c r="DE19" s="532">
        <v>0</v>
      </c>
      <c r="DF19" s="532">
        <v>0</v>
      </c>
      <c r="DG19" s="532">
        <v>0</v>
      </c>
      <c r="DH19" s="532">
        <v>0</v>
      </c>
      <c r="DI19" s="532">
        <v>0</v>
      </c>
      <c r="DJ19" s="532">
        <v>0</v>
      </c>
      <c r="DK19" s="532">
        <v>0</v>
      </c>
      <c r="DL19" s="532">
        <v>0</v>
      </c>
    </row>
    <row r="20" spans="1:116">
      <c r="A20" s="532" t="s">
        <v>432</v>
      </c>
      <c r="B20" s="532"/>
      <c r="C20" s="532">
        <v>0</v>
      </c>
      <c r="D20" s="532">
        <v>0</v>
      </c>
      <c r="E20" s="532">
        <v>0</v>
      </c>
      <c r="F20" s="532">
        <v>0</v>
      </c>
      <c r="G20" s="532">
        <v>0</v>
      </c>
      <c r="H20" s="532">
        <v>0</v>
      </c>
      <c r="I20" s="532">
        <v>0</v>
      </c>
      <c r="J20" s="532">
        <v>0</v>
      </c>
      <c r="K20" s="532">
        <v>0</v>
      </c>
      <c r="L20" s="532">
        <v>0</v>
      </c>
      <c r="M20" s="532">
        <v>0</v>
      </c>
      <c r="N20" s="532">
        <v>0</v>
      </c>
      <c r="O20" s="532">
        <v>0</v>
      </c>
      <c r="P20" s="532"/>
      <c r="Q20" s="532"/>
      <c r="R20" s="532">
        <v>0</v>
      </c>
      <c r="S20" s="532">
        <v>0</v>
      </c>
      <c r="T20" s="532">
        <v>0</v>
      </c>
      <c r="U20" s="532">
        <v>0</v>
      </c>
      <c r="V20" s="532">
        <v>0</v>
      </c>
      <c r="W20" s="532">
        <v>0</v>
      </c>
      <c r="X20" s="532">
        <v>0</v>
      </c>
      <c r="Y20" s="532">
        <v>0</v>
      </c>
      <c r="Z20" s="532">
        <v>0</v>
      </c>
      <c r="AA20" s="532">
        <v>0</v>
      </c>
      <c r="AB20" s="532">
        <v>0</v>
      </c>
      <c r="AC20" s="532">
        <v>0</v>
      </c>
      <c r="AD20" s="532">
        <v>0</v>
      </c>
      <c r="AE20" s="532"/>
      <c r="AF20" s="532"/>
      <c r="AG20" s="532">
        <v>0</v>
      </c>
      <c r="AH20" s="532">
        <v>0</v>
      </c>
      <c r="AI20" s="532">
        <v>0</v>
      </c>
      <c r="AJ20" s="532">
        <v>0</v>
      </c>
      <c r="AK20" s="532">
        <v>0</v>
      </c>
      <c r="AL20" s="532">
        <v>0</v>
      </c>
      <c r="AM20" s="532">
        <v>0</v>
      </c>
      <c r="AN20" s="532">
        <v>0</v>
      </c>
      <c r="AO20" s="532">
        <v>0</v>
      </c>
      <c r="AP20" s="532">
        <v>0</v>
      </c>
      <c r="AQ20" s="532">
        <v>0</v>
      </c>
      <c r="AR20" s="532">
        <v>0</v>
      </c>
      <c r="AS20" s="532">
        <v>0</v>
      </c>
      <c r="AT20" s="532"/>
      <c r="AU20" s="532"/>
      <c r="AV20" s="532">
        <v>0</v>
      </c>
      <c r="AW20" s="532">
        <v>0</v>
      </c>
      <c r="AX20" s="532">
        <v>0</v>
      </c>
      <c r="AY20" s="532">
        <v>0</v>
      </c>
      <c r="AZ20" s="532">
        <v>0</v>
      </c>
      <c r="BA20" s="532">
        <v>0</v>
      </c>
      <c r="BB20" s="532">
        <v>0</v>
      </c>
      <c r="BC20" s="532">
        <v>0</v>
      </c>
      <c r="BD20" s="532">
        <v>0</v>
      </c>
      <c r="BE20" s="532">
        <v>0</v>
      </c>
      <c r="BF20" s="532">
        <v>0</v>
      </c>
      <c r="BG20" s="532">
        <v>0</v>
      </c>
      <c r="BH20" s="532">
        <v>0</v>
      </c>
      <c r="BI20" s="532"/>
      <c r="BJ20" s="532">
        <v>0</v>
      </c>
      <c r="BK20" s="532">
        <v>0</v>
      </c>
      <c r="BL20" s="532">
        <v>0</v>
      </c>
      <c r="BM20" s="532">
        <v>0</v>
      </c>
      <c r="BN20" s="532">
        <v>0</v>
      </c>
      <c r="BO20" s="532">
        <v>0</v>
      </c>
      <c r="BP20" s="532">
        <v>0</v>
      </c>
      <c r="BQ20" s="532">
        <v>0</v>
      </c>
      <c r="BR20" s="532">
        <v>0</v>
      </c>
      <c r="BS20" s="532">
        <v>0</v>
      </c>
      <c r="BT20" s="532">
        <v>0</v>
      </c>
      <c r="BU20" s="532">
        <v>0</v>
      </c>
      <c r="BV20" s="532">
        <v>0</v>
      </c>
      <c r="BW20" s="532"/>
      <c r="BX20" s="532">
        <v>0</v>
      </c>
      <c r="BY20" s="532">
        <v>0</v>
      </c>
      <c r="BZ20" s="532">
        <v>0</v>
      </c>
      <c r="CA20" s="532">
        <v>0</v>
      </c>
      <c r="CB20" s="532">
        <v>0</v>
      </c>
      <c r="CC20" s="532">
        <v>0</v>
      </c>
      <c r="CD20" s="532">
        <v>0</v>
      </c>
      <c r="CE20" s="532">
        <v>0</v>
      </c>
      <c r="CF20" s="532">
        <v>0</v>
      </c>
      <c r="CG20" s="532">
        <v>0</v>
      </c>
      <c r="CH20" s="532">
        <v>0</v>
      </c>
      <c r="CI20" s="532">
        <v>0</v>
      </c>
      <c r="CJ20" s="532">
        <v>0</v>
      </c>
      <c r="CK20" s="532"/>
      <c r="CL20" s="532">
        <v>0</v>
      </c>
      <c r="CM20" s="532">
        <v>0</v>
      </c>
      <c r="CN20" s="532">
        <v>0</v>
      </c>
      <c r="CO20" s="532">
        <v>0</v>
      </c>
      <c r="CP20" s="532">
        <v>0</v>
      </c>
      <c r="CQ20" s="532">
        <v>0</v>
      </c>
      <c r="CR20" s="532">
        <v>0</v>
      </c>
      <c r="CS20" s="532">
        <v>0</v>
      </c>
      <c r="CT20" s="532">
        <v>0</v>
      </c>
      <c r="CU20" s="532">
        <v>0</v>
      </c>
      <c r="CV20" s="532">
        <v>0</v>
      </c>
      <c r="CW20" s="532">
        <v>0</v>
      </c>
      <c r="CX20" s="532">
        <v>0</v>
      </c>
      <c r="CY20" s="532"/>
      <c r="CZ20" s="532">
        <v>0</v>
      </c>
      <c r="DA20" s="532">
        <v>0</v>
      </c>
      <c r="DB20" s="532">
        <v>0</v>
      </c>
      <c r="DC20" s="532">
        <v>0</v>
      </c>
      <c r="DD20" s="532">
        <v>0</v>
      </c>
      <c r="DE20" s="532">
        <v>0</v>
      </c>
      <c r="DF20" s="532">
        <v>0</v>
      </c>
      <c r="DG20" s="532">
        <v>0</v>
      </c>
      <c r="DH20" s="532">
        <v>0</v>
      </c>
      <c r="DI20" s="532">
        <v>0</v>
      </c>
      <c r="DJ20" s="532">
        <v>0</v>
      </c>
      <c r="DK20" s="532">
        <v>0</v>
      </c>
      <c r="DL20" s="532">
        <v>0</v>
      </c>
    </row>
    <row r="22" spans="1:116">
      <c r="A22" s="543" t="s">
        <v>58</v>
      </c>
      <c r="B22" s="532"/>
      <c r="C22" s="532">
        <v>19265.550263179102</v>
      </c>
      <c r="D22" s="532">
        <v>19114.550263179102</v>
      </c>
      <c r="E22" s="532">
        <v>17192.550263179102</v>
      </c>
      <c r="F22" s="532">
        <v>16492.550263179102</v>
      </c>
      <c r="G22" s="532">
        <v>18495.550263179102</v>
      </c>
      <c r="H22" s="532">
        <v>19400.550263179102</v>
      </c>
      <c r="I22" s="532">
        <v>18109.550263179102</v>
      </c>
      <c r="J22" s="532">
        <v>17277.962889594277</v>
      </c>
      <c r="K22" s="532">
        <v>20692.962889594277</v>
      </c>
      <c r="L22" s="532">
        <v>22040.962889594273</v>
      </c>
      <c r="M22" s="532">
        <v>23579.962889594273</v>
      </c>
      <c r="N22" s="532">
        <v>20733.962889594273</v>
      </c>
      <c r="O22" s="532">
        <v>14168.962889594273</v>
      </c>
      <c r="P22" s="532"/>
      <c r="Q22" s="532"/>
      <c r="R22" s="532">
        <v>14168.959993970311</v>
      </c>
      <c r="S22" s="532">
        <v>14315.959993970311</v>
      </c>
      <c r="T22" s="532">
        <v>15946.959993970311</v>
      </c>
      <c r="U22" s="532">
        <v>17493.959993970311</v>
      </c>
      <c r="V22" s="532">
        <v>21736.959993970311</v>
      </c>
      <c r="W22" s="532">
        <v>23163.959993970311</v>
      </c>
      <c r="X22" s="532">
        <v>22596.959993970311</v>
      </c>
      <c r="Y22" s="532">
        <v>27641.959993970311</v>
      </c>
      <c r="Z22" s="532">
        <v>26452.959993970311</v>
      </c>
      <c r="AA22" s="532">
        <v>28703.959993970311</v>
      </c>
      <c r="AB22" s="532">
        <v>29119.959993970311</v>
      </c>
      <c r="AC22" s="532">
        <v>28420.959993970311</v>
      </c>
      <c r="AD22" s="532">
        <v>21110.959993970311</v>
      </c>
      <c r="AE22" s="532"/>
      <c r="AF22" s="532"/>
      <c r="AG22" s="532">
        <v>21110.959993970311</v>
      </c>
      <c r="AH22" s="532">
        <v>15894.959993970311</v>
      </c>
      <c r="AI22" s="532">
        <v>14728.959993970311</v>
      </c>
      <c r="AJ22" s="532">
        <v>14740.690383011404</v>
      </c>
      <c r="AK22" s="532">
        <v>19431.23240287615</v>
      </c>
      <c r="AL22" s="532">
        <v>24098.251176723817</v>
      </c>
      <c r="AM22" s="532">
        <v>21301.810857323515</v>
      </c>
      <c r="AN22" s="532">
        <v>24662.050900526614</v>
      </c>
      <c r="AO22" s="532">
        <v>29102.88440603697</v>
      </c>
      <c r="AP22" s="532">
        <v>32246.376126712665</v>
      </c>
      <c r="AQ22" s="532">
        <v>31264.59114835694</v>
      </c>
      <c r="AR22" s="532">
        <v>35245.588057586057</v>
      </c>
      <c r="AS22" s="532">
        <v>22072.092248697165</v>
      </c>
      <c r="AT22" s="532"/>
      <c r="AU22" s="532"/>
      <c r="AV22" s="532">
        <v>22072.092248697172</v>
      </c>
      <c r="AW22" s="532">
        <v>24818.78996706989</v>
      </c>
      <c r="AX22" s="532">
        <v>29608.132622732606</v>
      </c>
      <c r="AY22" s="532">
        <v>29276.265140421558</v>
      </c>
      <c r="AZ22" s="532">
        <v>34632.268066871155</v>
      </c>
      <c r="BA22" s="532">
        <v>40741.35992009897</v>
      </c>
      <c r="BB22" s="532">
        <v>31570.316188973135</v>
      </c>
      <c r="BC22" s="532">
        <v>35263.080647712814</v>
      </c>
      <c r="BD22" s="532">
        <v>40255.167641609463</v>
      </c>
      <c r="BE22" s="532">
        <v>42055.660434652484</v>
      </c>
      <c r="BF22" s="532">
        <v>42095.730633319137</v>
      </c>
      <c r="BG22" s="532">
        <v>46790.857474053424</v>
      </c>
      <c r="BH22" s="532">
        <v>22169.767095721243</v>
      </c>
      <c r="BI22" s="532"/>
      <c r="BJ22" s="532">
        <v>22168.267095721239</v>
      </c>
      <c r="BK22" s="532">
        <v>25928.006831473453</v>
      </c>
      <c r="BL22" s="532">
        <v>30383.788595461137</v>
      </c>
      <c r="BM22" s="532">
        <v>29965.696826216532</v>
      </c>
      <c r="BN22" s="532">
        <v>35643.216761333824</v>
      </c>
      <c r="BO22" s="532">
        <v>41760.456892210568</v>
      </c>
      <c r="BP22" s="532">
        <v>34573.526281297702</v>
      </c>
      <c r="BQ22" s="532">
        <v>38061.598720199836</v>
      </c>
      <c r="BR22" s="532">
        <v>39442.641328992577</v>
      </c>
      <c r="BS22" s="532">
        <v>41538.791984898868</v>
      </c>
      <c r="BT22" s="532">
        <v>41889.044570167745</v>
      </c>
      <c r="BU22" s="532">
        <v>46479.688151200942</v>
      </c>
      <c r="BV22" s="532">
        <v>21693.874821051781</v>
      </c>
      <c r="BW22" s="532"/>
      <c r="BX22" s="532">
        <v>21693.874821051788</v>
      </c>
      <c r="BY22" s="532">
        <v>24593.534648114222</v>
      </c>
      <c r="BZ22" s="532">
        <v>28514.514649686938</v>
      </c>
      <c r="CA22" s="532">
        <v>27215.590338193266</v>
      </c>
      <c r="CB22" s="532">
        <v>32535.233549666194</v>
      </c>
      <c r="CC22" s="532">
        <v>38743.286893243872</v>
      </c>
      <c r="CD22" s="532">
        <v>33696.876383056631</v>
      </c>
      <c r="CE22" s="532">
        <v>36982.585713823813</v>
      </c>
      <c r="CF22" s="532">
        <v>41573.557983234394</v>
      </c>
      <c r="CG22" s="532">
        <v>41271.873529018587</v>
      </c>
      <c r="CH22" s="532">
        <v>41585.648828531892</v>
      </c>
      <c r="CI22" s="532">
        <v>46271.286333963304</v>
      </c>
      <c r="CJ22" s="532">
        <v>24578.778205163428</v>
      </c>
      <c r="CK22" s="532"/>
      <c r="CL22" s="532">
        <v>24579.778205163431</v>
      </c>
      <c r="CM22" s="532">
        <v>28215.062129496553</v>
      </c>
      <c r="CN22" s="532">
        <v>32589.08301971959</v>
      </c>
      <c r="CO22" s="532">
        <v>31727.919641084722</v>
      </c>
      <c r="CP22" s="532">
        <v>37690.466257026063</v>
      </c>
      <c r="CQ22" s="532">
        <v>44899.833557081591</v>
      </c>
      <c r="CR22" s="532">
        <v>33044.820693048197</v>
      </c>
      <c r="CS22" s="532">
        <v>36492.255599126926</v>
      </c>
      <c r="CT22" s="532">
        <v>38259.306954190288</v>
      </c>
      <c r="CU22" s="532">
        <v>35986.516253565336</v>
      </c>
      <c r="CV22" s="532">
        <v>37844.685510147567</v>
      </c>
      <c r="CW22" s="532">
        <v>42359.700148975411</v>
      </c>
      <c r="CX22" s="532">
        <v>23212.648402475279</v>
      </c>
      <c r="CY22" s="532"/>
      <c r="CZ22" s="532">
        <v>23212.648402475283</v>
      </c>
      <c r="DA22" s="532">
        <v>25177.989794680667</v>
      </c>
      <c r="DB22" s="532">
        <v>27870.922184057032</v>
      </c>
      <c r="DC22" s="532">
        <v>24240.494897130779</v>
      </c>
      <c r="DD22" s="532">
        <v>27414.752102202059</v>
      </c>
      <c r="DE22" s="532">
        <v>31137.740920154931</v>
      </c>
      <c r="DF22" s="532">
        <v>31184.50872754505</v>
      </c>
      <c r="DG22" s="532">
        <v>32658.103157986854</v>
      </c>
      <c r="DH22" s="532">
        <v>35535.572103548373</v>
      </c>
      <c r="DI22" s="532">
        <v>35923.96371615355</v>
      </c>
      <c r="DJ22" s="532">
        <v>36922.329121924849</v>
      </c>
      <c r="DK22" s="532">
        <v>40574.714298522842</v>
      </c>
      <c r="DL22" s="532">
        <v>20192.939142439616</v>
      </c>
    </row>
    <row r="24" spans="1:116">
      <c r="A24" s="532"/>
      <c r="B24" s="532"/>
      <c r="C24" s="532"/>
      <c r="D24" s="532"/>
      <c r="E24" s="532"/>
      <c r="F24" s="532"/>
      <c r="G24" s="532"/>
      <c r="H24" s="532"/>
      <c r="I24" s="532"/>
      <c r="J24" s="532"/>
      <c r="K24" s="532"/>
      <c r="L24" s="532"/>
      <c r="M24" s="532"/>
      <c r="N24" s="532"/>
      <c r="O24" s="532"/>
      <c r="P24" s="542"/>
      <c r="Q24" s="532"/>
      <c r="R24" s="532"/>
      <c r="S24" s="532"/>
      <c r="T24" s="532"/>
      <c r="U24" s="532"/>
      <c r="V24" s="532"/>
      <c r="W24" s="532"/>
      <c r="X24" s="532"/>
      <c r="Y24" s="532"/>
      <c r="Z24" s="532"/>
      <c r="AA24" s="532"/>
      <c r="AB24" s="532"/>
      <c r="AC24" s="532"/>
      <c r="AD24" s="532"/>
      <c r="AE24" s="532"/>
      <c r="AF24" s="532"/>
      <c r="AG24" s="532"/>
      <c r="AH24" s="532"/>
      <c r="AI24" s="532"/>
      <c r="AJ24" s="532"/>
      <c r="AK24" s="532"/>
      <c r="AL24" s="532"/>
      <c r="AM24" s="532"/>
      <c r="AN24" s="532"/>
      <c r="AO24" s="532"/>
      <c r="AP24" s="532"/>
      <c r="AQ24" s="532"/>
      <c r="AR24" s="532"/>
      <c r="AS24" s="532"/>
      <c r="AT24" s="532"/>
      <c r="AU24" s="532"/>
      <c r="AV24" s="532"/>
      <c r="AW24" s="532"/>
      <c r="AX24" s="532"/>
      <c r="AY24" s="532"/>
      <c r="AZ24" s="532"/>
      <c r="BA24" s="532"/>
      <c r="BB24" s="532"/>
      <c r="BC24" s="532"/>
      <c r="BD24" s="532"/>
      <c r="BE24" s="532"/>
      <c r="BF24" s="532"/>
      <c r="BG24" s="532"/>
      <c r="BH24" s="532"/>
      <c r="BI24" s="532"/>
      <c r="BJ24" s="532"/>
      <c r="BK24" s="532"/>
      <c r="BL24" s="532"/>
      <c r="BM24" s="532"/>
      <c r="BN24" s="532"/>
      <c r="BO24" s="532"/>
      <c r="BP24" s="532"/>
      <c r="BQ24" s="532"/>
      <c r="BR24" s="532"/>
      <c r="BS24" s="532"/>
      <c r="BT24" s="532"/>
      <c r="BU24" s="532"/>
      <c r="BV24" s="532"/>
      <c r="BW24" s="532"/>
      <c r="BX24" s="532"/>
      <c r="BY24" s="532"/>
      <c r="BZ24" s="532"/>
      <c r="CA24" s="532"/>
      <c r="CB24" s="532"/>
      <c r="CC24" s="532"/>
      <c r="CD24" s="532"/>
      <c r="CE24" s="532"/>
      <c r="CF24" s="532"/>
      <c r="CG24" s="532"/>
      <c r="CH24" s="532"/>
      <c r="CI24" s="532"/>
      <c r="CJ24" s="532"/>
      <c r="CK24" s="532"/>
      <c r="CL24" s="532"/>
      <c r="CM24" s="532"/>
      <c r="CN24" s="532"/>
      <c r="CO24" s="532"/>
      <c r="CP24" s="532"/>
      <c r="CQ24" s="532"/>
      <c r="CR24" s="532"/>
      <c r="CS24" s="532"/>
      <c r="CT24" s="532"/>
      <c r="CU24" s="532"/>
      <c r="CV24" s="532"/>
      <c r="CW24" s="532"/>
      <c r="CX24" s="532"/>
      <c r="CY24" s="532"/>
      <c r="CZ24" s="532"/>
      <c r="DA24" s="532"/>
      <c r="DB24" s="532"/>
      <c r="DC24" s="532"/>
      <c r="DD24" s="532"/>
      <c r="DE24" s="532"/>
      <c r="DF24" s="532"/>
      <c r="DG24" s="532"/>
      <c r="DH24" s="532"/>
      <c r="DI24" s="532"/>
      <c r="DJ24" s="532"/>
      <c r="DK24" s="532"/>
      <c r="DL24" s="532"/>
    </row>
    <row r="25" spans="1:116">
      <c r="A25" s="544" t="s">
        <v>433</v>
      </c>
      <c r="B25" s="532"/>
      <c r="C25" s="540" t="s">
        <v>434</v>
      </c>
      <c r="D25" s="540" t="s">
        <v>435</v>
      </c>
      <c r="E25" s="540" t="s">
        <v>436</v>
      </c>
      <c r="F25" s="540" t="s">
        <v>437</v>
      </c>
      <c r="G25" s="540" t="s">
        <v>438</v>
      </c>
      <c r="H25" s="540" t="s">
        <v>439</v>
      </c>
      <c r="I25" s="540" t="s">
        <v>440</v>
      </c>
      <c r="J25" s="540" t="s">
        <v>441</v>
      </c>
      <c r="K25" s="540" t="s">
        <v>442</v>
      </c>
      <c r="L25" s="540" t="s">
        <v>443</v>
      </c>
      <c r="M25" s="540" t="s">
        <v>444</v>
      </c>
      <c r="N25" s="540" t="s">
        <v>445</v>
      </c>
      <c r="O25" s="542" t="s">
        <v>58</v>
      </c>
      <c r="P25" s="542"/>
      <c r="Q25" s="532"/>
      <c r="R25" s="540" t="s">
        <v>434</v>
      </c>
      <c r="S25" s="540" t="s">
        <v>435</v>
      </c>
      <c r="T25" s="540" t="s">
        <v>436</v>
      </c>
      <c r="U25" s="540" t="s">
        <v>437</v>
      </c>
      <c r="V25" s="540" t="s">
        <v>438</v>
      </c>
      <c r="W25" s="540" t="s">
        <v>439</v>
      </c>
      <c r="X25" s="540" t="s">
        <v>440</v>
      </c>
      <c r="Y25" s="540" t="s">
        <v>441</v>
      </c>
      <c r="Z25" s="540" t="s">
        <v>442</v>
      </c>
      <c r="AA25" s="540" t="s">
        <v>443</v>
      </c>
      <c r="AB25" s="540" t="s">
        <v>444</v>
      </c>
      <c r="AC25" s="540" t="s">
        <v>445</v>
      </c>
      <c r="AD25" s="542" t="s">
        <v>58</v>
      </c>
      <c r="AE25" s="542"/>
      <c r="AF25" s="532"/>
      <c r="AG25" s="540" t="s">
        <v>434</v>
      </c>
      <c r="AH25" s="540" t="s">
        <v>435</v>
      </c>
      <c r="AI25" s="542" t="s">
        <v>436</v>
      </c>
      <c r="AJ25" s="542" t="s">
        <v>437</v>
      </c>
      <c r="AK25" s="542" t="s">
        <v>438</v>
      </c>
      <c r="AL25" s="542" t="s">
        <v>439</v>
      </c>
      <c r="AM25" s="542" t="s">
        <v>440</v>
      </c>
      <c r="AN25" s="542" t="s">
        <v>441</v>
      </c>
      <c r="AO25" s="542" t="s">
        <v>442</v>
      </c>
      <c r="AP25" s="542" t="s">
        <v>443</v>
      </c>
      <c r="AQ25" s="542" t="s">
        <v>444</v>
      </c>
      <c r="AR25" s="542" t="s">
        <v>445</v>
      </c>
      <c r="AS25" s="542" t="s">
        <v>58</v>
      </c>
      <c r="AT25" s="542"/>
      <c r="AU25" s="532"/>
      <c r="AV25" s="542" t="s">
        <v>434</v>
      </c>
      <c r="AW25" s="542" t="s">
        <v>435</v>
      </c>
      <c r="AX25" s="542" t="s">
        <v>436</v>
      </c>
      <c r="AY25" s="542" t="s">
        <v>437</v>
      </c>
      <c r="AZ25" s="542" t="s">
        <v>438</v>
      </c>
      <c r="BA25" s="542" t="s">
        <v>439</v>
      </c>
      <c r="BB25" s="542" t="s">
        <v>440</v>
      </c>
      <c r="BC25" s="542" t="s">
        <v>441</v>
      </c>
      <c r="BD25" s="542" t="s">
        <v>442</v>
      </c>
      <c r="BE25" s="542" t="s">
        <v>443</v>
      </c>
      <c r="BF25" s="542" t="s">
        <v>444</v>
      </c>
      <c r="BG25" s="542" t="s">
        <v>445</v>
      </c>
      <c r="BH25" s="542" t="s">
        <v>58</v>
      </c>
      <c r="BI25" s="532"/>
      <c r="BJ25" s="542" t="s">
        <v>434</v>
      </c>
      <c r="BK25" s="542" t="s">
        <v>435</v>
      </c>
      <c r="BL25" s="542" t="s">
        <v>436</v>
      </c>
      <c r="BM25" s="542" t="s">
        <v>437</v>
      </c>
      <c r="BN25" s="542" t="s">
        <v>438</v>
      </c>
      <c r="BO25" s="542" t="s">
        <v>439</v>
      </c>
      <c r="BP25" s="542" t="s">
        <v>440</v>
      </c>
      <c r="BQ25" s="542" t="s">
        <v>441</v>
      </c>
      <c r="BR25" s="542" t="s">
        <v>442</v>
      </c>
      <c r="BS25" s="542" t="s">
        <v>443</v>
      </c>
      <c r="BT25" s="542" t="s">
        <v>444</v>
      </c>
      <c r="BU25" s="542" t="s">
        <v>445</v>
      </c>
      <c r="BV25" s="542" t="s">
        <v>58</v>
      </c>
      <c r="BW25" s="532"/>
      <c r="BX25" s="542" t="s">
        <v>434</v>
      </c>
      <c r="BY25" s="542" t="s">
        <v>435</v>
      </c>
      <c r="BZ25" s="542" t="s">
        <v>436</v>
      </c>
      <c r="CA25" s="542" t="s">
        <v>437</v>
      </c>
      <c r="CB25" s="542" t="s">
        <v>438</v>
      </c>
      <c r="CC25" s="542" t="s">
        <v>439</v>
      </c>
      <c r="CD25" s="542" t="s">
        <v>440</v>
      </c>
      <c r="CE25" s="542" t="s">
        <v>441</v>
      </c>
      <c r="CF25" s="542" t="s">
        <v>442</v>
      </c>
      <c r="CG25" s="542" t="s">
        <v>443</v>
      </c>
      <c r="CH25" s="542" t="s">
        <v>444</v>
      </c>
      <c r="CI25" s="542" t="s">
        <v>445</v>
      </c>
      <c r="CJ25" s="542" t="s">
        <v>58</v>
      </c>
      <c r="CK25" s="532"/>
      <c r="CL25" s="542" t="s">
        <v>434</v>
      </c>
      <c r="CM25" s="542" t="s">
        <v>435</v>
      </c>
      <c r="CN25" s="542" t="s">
        <v>436</v>
      </c>
      <c r="CO25" s="542" t="s">
        <v>437</v>
      </c>
      <c r="CP25" s="542" t="s">
        <v>438</v>
      </c>
      <c r="CQ25" s="542" t="s">
        <v>439</v>
      </c>
      <c r="CR25" s="542" t="s">
        <v>440</v>
      </c>
      <c r="CS25" s="542" t="s">
        <v>441</v>
      </c>
      <c r="CT25" s="542" t="s">
        <v>442</v>
      </c>
      <c r="CU25" s="542" t="s">
        <v>443</v>
      </c>
      <c r="CV25" s="542" t="s">
        <v>444</v>
      </c>
      <c r="CW25" s="542" t="s">
        <v>445</v>
      </c>
      <c r="CX25" s="542" t="s">
        <v>58</v>
      </c>
      <c r="CY25" s="532"/>
      <c r="CZ25" s="542" t="s">
        <v>434</v>
      </c>
      <c r="DA25" s="542" t="s">
        <v>435</v>
      </c>
      <c r="DB25" s="542" t="s">
        <v>436</v>
      </c>
      <c r="DC25" s="542" t="s">
        <v>437</v>
      </c>
      <c r="DD25" s="542" t="s">
        <v>438</v>
      </c>
      <c r="DE25" s="542" t="s">
        <v>439</v>
      </c>
      <c r="DF25" s="542" t="s">
        <v>440</v>
      </c>
      <c r="DG25" s="542" t="s">
        <v>441</v>
      </c>
      <c r="DH25" s="542" t="s">
        <v>442</v>
      </c>
      <c r="DI25" s="542" t="s">
        <v>443</v>
      </c>
      <c r="DJ25" s="542" t="s">
        <v>444</v>
      </c>
      <c r="DK25" s="542" t="s">
        <v>445</v>
      </c>
      <c r="DL25" s="542" t="s">
        <v>58</v>
      </c>
    </row>
    <row r="27" spans="1:116">
      <c r="A27" s="532" t="s">
        <v>34</v>
      </c>
      <c r="B27" s="532"/>
      <c r="C27" s="532">
        <v>0</v>
      </c>
      <c r="D27" s="532">
        <v>0</v>
      </c>
      <c r="E27" s="532">
        <v>0</v>
      </c>
      <c r="F27" s="532">
        <v>0</v>
      </c>
      <c r="G27" s="532">
        <v>0</v>
      </c>
      <c r="H27" s="532">
        <v>0</v>
      </c>
      <c r="I27" s="532">
        <v>0</v>
      </c>
      <c r="J27" s="532">
        <v>0</v>
      </c>
      <c r="K27" s="532">
        <v>0</v>
      </c>
      <c r="L27" s="532">
        <v>0</v>
      </c>
      <c r="M27" s="532">
        <v>0</v>
      </c>
      <c r="N27" s="532">
        <v>0</v>
      </c>
      <c r="O27" s="532">
        <v>0</v>
      </c>
      <c r="P27" s="532"/>
      <c r="Q27" s="532"/>
      <c r="R27" s="532">
        <v>0</v>
      </c>
      <c r="S27" s="532">
        <v>0</v>
      </c>
      <c r="T27" s="532">
        <v>0</v>
      </c>
      <c r="U27" s="532">
        <v>0</v>
      </c>
      <c r="V27" s="532">
        <v>0</v>
      </c>
      <c r="W27" s="532">
        <v>0</v>
      </c>
      <c r="X27" s="532">
        <v>0</v>
      </c>
      <c r="Y27" s="532">
        <v>0</v>
      </c>
      <c r="Z27" s="532">
        <v>0</v>
      </c>
      <c r="AA27" s="532">
        <v>0</v>
      </c>
      <c r="AB27" s="532">
        <v>0</v>
      </c>
      <c r="AC27" s="532">
        <v>0</v>
      </c>
      <c r="AD27" s="532">
        <v>0</v>
      </c>
      <c r="AE27" s="532"/>
      <c r="AF27" s="532"/>
      <c r="AG27" s="532">
        <v>0</v>
      </c>
      <c r="AH27" s="532">
        <v>0</v>
      </c>
      <c r="AI27" s="532">
        <v>0</v>
      </c>
      <c r="AJ27" s="532">
        <v>0</v>
      </c>
      <c r="AK27" s="532">
        <v>0</v>
      </c>
      <c r="AL27" s="532">
        <v>0</v>
      </c>
      <c r="AM27" s="532">
        <v>0</v>
      </c>
      <c r="AN27" s="532">
        <v>0</v>
      </c>
      <c r="AO27" s="532">
        <v>0</v>
      </c>
      <c r="AP27" s="532">
        <v>0</v>
      </c>
      <c r="AQ27" s="532">
        <v>0</v>
      </c>
      <c r="AR27" s="532">
        <v>0</v>
      </c>
      <c r="AS27" s="532">
        <v>0</v>
      </c>
      <c r="AT27" s="532"/>
      <c r="AU27" s="532"/>
      <c r="AV27" s="532">
        <v>0</v>
      </c>
      <c r="AW27" s="532">
        <v>0</v>
      </c>
      <c r="AX27" s="532">
        <v>0</v>
      </c>
      <c r="AY27" s="532">
        <v>0</v>
      </c>
      <c r="AZ27" s="532">
        <v>0</v>
      </c>
      <c r="BA27" s="532">
        <v>0</v>
      </c>
      <c r="BB27" s="532">
        <v>0</v>
      </c>
      <c r="BC27" s="532">
        <v>0</v>
      </c>
      <c r="BD27" s="532">
        <v>0</v>
      </c>
      <c r="BE27" s="532">
        <v>0</v>
      </c>
      <c r="BF27" s="532">
        <v>0</v>
      </c>
      <c r="BG27" s="532">
        <v>0</v>
      </c>
      <c r="BH27" s="532">
        <v>0</v>
      </c>
      <c r="BI27" s="532"/>
      <c r="BJ27" s="532">
        <v>0</v>
      </c>
      <c r="BK27" s="532">
        <v>0</v>
      </c>
      <c r="BL27" s="532">
        <v>0</v>
      </c>
      <c r="BM27" s="532">
        <v>0</v>
      </c>
      <c r="BN27" s="532">
        <v>0</v>
      </c>
      <c r="BO27" s="532">
        <v>0</v>
      </c>
      <c r="BP27" s="532">
        <v>0</v>
      </c>
      <c r="BQ27" s="532">
        <v>0</v>
      </c>
      <c r="BR27" s="532">
        <v>0</v>
      </c>
      <c r="BS27" s="532">
        <v>0</v>
      </c>
      <c r="BT27" s="532">
        <v>0</v>
      </c>
      <c r="BU27" s="532">
        <v>0</v>
      </c>
      <c r="BV27" s="532">
        <v>0</v>
      </c>
      <c r="BW27" s="532"/>
      <c r="BX27" s="532">
        <v>0</v>
      </c>
      <c r="BY27" s="532">
        <v>0</v>
      </c>
      <c r="BZ27" s="532">
        <v>0</v>
      </c>
      <c r="CA27" s="532">
        <v>0</v>
      </c>
      <c r="CB27" s="532">
        <v>0</v>
      </c>
      <c r="CC27" s="532">
        <v>0</v>
      </c>
      <c r="CD27" s="532">
        <v>0</v>
      </c>
      <c r="CE27" s="532">
        <v>0</v>
      </c>
      <c r="CF27" s="532">
        <v>0</v>
      </c>
      <c r="CG27" s="532">
        <v>0</v>
      </c>
      <c r="CH27" s="532">
        <v>0</v>
      </c>
      <c r="CI27" s="532">
        <v>0</v>
      </c>
      <c r="CJ27" s="532">
        <v>0</v>
      </c>
      <c r="CK27" s="532"/>
      <c r="CL27" s="532">
        <v>0</v>
      </c>
      <c r="CM27" s="532">
        <v>0</v>
      </c>
      <c r="CN27" s="532">
        <v>0</v>
      </c>
      <c r="CO27" s="532">
        <v>0</v>
      </c>
      <c r="CP27" s="532">
        <v>0</v>
      </c>
      <c r="CQ27" s="532">
        <v>0</v>
      </c>
      <c r="CR27" s="532">
        <v>0</v>
      </c>
      <c r="CS27" s="532">
        <v>0</v>
      </c>
      <c r="CT27" s="532">
        <v>0</v>
      </c>
      <c r="CU27" s="532">
        <v>0</v>
      </c>
      <c r="CV27" s="532">
        <v>0</v>
      </c>
      <c r="CW27" s="532">
        <v>0</v>
      </c>
      <c r="CX27" s="532">
        <v>0</v>
      </c>
      <c r="CY27" s="532"/>
      <c r="CZ27" s="532">
        <v>0</v>
      </c>
      <c r="DA27" s="532">
        <v>0</v>
      </c>
      <c r="DB27" s="532">
        <v>0</v>
      </c>
      <c r="DC27" s="532">
        <v>0</v>
      </c>
      <c r="DD27" s="532">
        <v>0</v>
      </c>
      <c r="DE27" s="532">
        <v>0</v>
      </c>
      <c r="DF27" s="532">
        <v>0</v>
      </c>
      <c r="DG27" s="532">
        <v>0</v>
      </c>
      <c r="DH27" s="532">
        <v>0</v>
      </c>
      <c r="DI27" s="532">
        <v>0</v>
      </c>
      <c r="DJ27" s="532">
        <v>0</v>
      </c>
      <c r="DK27" s="532">
        <v>0</v>
      </c>
      <c r="DL27" s="532">
        <v>0</v>
      </c>
    </row>
    <row r="28" spans="1:116">
      <c r="A28" s="532" t="s">
        <v>606</v>
      </c>
      <c r="B28" s="532"/>
      <c r="C28" s="532">
        <v>0</v>
      </c>
      <c r="D28" s="532">
        <v>0</v>
      </c>
      <c r="E28" s="532">
        <v>0</v>
      </c>
      <c r="F28" s="532">
        <v>0</v>
      </c>
      <c r="G28" s="532">
        <v>0</v>
      </c>
      <c r="H28" s="532">
        <v>0</v>
      </c>
      <c r="I28" s="532">
        <v>0</v>
      </c>
      <c r="J28" s="532">
        <v>0</v>
      </c>
      <c r="K28" s="532">
        <v>0</v>
      </c>
      <c r="L28" s="532">
        <v>0</v>
      </c>
      <c r="M28" s="532">
        <v>0</v>
      </c>
      <c r="N28" s="532">
        <v>0</v>
      </c>
      <c r="O28" s="532">
        <v>0</v>
      </c>
      <c r="P28" s="532"/>
      <c r="Q28" s="532"/>
      <c r="R28" s="532">
        <v>0</v>
      </c>
      <c r="S28" s="532">
        <v>0</v>
      </c>
      <c r="T28" s="532">
        <v>0</v>
      </c>
      <c r="U28" s="532">
        <v>0</v>
      </c>
      <c r="V28" s="532">
        <v>0</v>
      </c>
      <c r="W28" s="532">
        <v>0</v>
      </c>
      <c r="X28" s="532">
        <v>0</v>
      </c>
      <c r="Y28" s="532">
        <v>0</v>
      </c>
      <c r="Z28" s="532">
        <v>0</v>
      </c>
      <c r="AA28" s="532">
        <v>0</v>
      </c>
      <c r="AB28" s="532">
        <v>0</v>
      </c>
      <c r="AC28" s="532">
        <v>0</v>
      </c>
      <c r="AD28" s="532">
        <v>0</v>
      </c>
      <c r="AE28" s="532"/>
      <c r="AF28" s="532"/>
      <c r="AG28" s="532">
        <v>0</v>
      </c>
      <c r="AH28" s="532">
        <v>0</v>
      </c>
      <c r="AI28" s="532">
        <v>0</v>
      </c>
      <c r="AJ28" s="532">
        <v>0</v>
      </c>
      <c r="AK28" s="532">
        <v>0</v>
      </c>
      <c r="AL28" s="532">
        <v>0</v>
      </c>
      <c r="AM28" s="532">
        <v>0</v>
      </c>
      <c r="AN28" s="532">
        <v>0</v>
      </c>
      <c r="AO28" s="532">
        <v>0</v>
      </c>
      <c r="AP28" s="532">
        <v>0</v>
      </c>
      <c r="AQ28" s="532">
        <v>0</v>
      </c>
      <c r="AR28" s="532">
        <v>0</v>
      </c>
      <c r="AS28" s="532">
        <v>0</v>
      </c>
      <c r="AT28" s="532"/>
      <c r="AU28" s="532"/>
      <c r="AV28" s="532">
        <v>0</v>
      </c>
      <c r="AW28" s="532">
        <v>0</v>
      </c>
      <c r="AX28" s="532">
        <v>0</v>
      </c>
      <c r="AY28" s="532">
        <v>0</v>
      </c>
      <c r="AZ28" s="532">
        <v>0</v>
      </c>
      <c r="BA28" s="532">
        <v>0</v>
      </c>
      <c r="BB28" s="532">
        <v>0</v>
      </c>
      <c r="BC28" s="532">
        <v>0</v>
      </c>
      <c r="BD28" s="532">
        <v>0</v>
      </c>
      <c r="BE28" s="532">
        <v>0</v>
      </c>
      <c r="BF28" s="532">
        <v>0</v>
      </c>
      <c r="BG28" s="532">
        <v>0</v>
      </c>
      <c r="BH28" s="532">
        <v>0</v>
      </c>
      <c r="BI28" s="532"/>
      <c r="BJ28" s="532">
        <v>0</v>
      </c>
      <c r="BK28" s="532">
        <v>0</v>
      </c>
      <c r="BL28" s="532">
        <v>0</v>
      </c>
      <c r="BM28" s="532">
        <v>0</v>
      </c>
      <c r="BN28" s="532">
        <v>0</v>
      </c>
      <c r="BO28" s="532">
        <v>0</v>
      </c>
      <c r="BP28" s="532">
        <v>0</v>
      </c>
      <c r="BQ28" s="532">
        <v>0</v>
      </c>
      <c r="BR28" s="532">
        <v>0</v>
      </c>
      <c r="BS28" s="532">
        <v>0</v>
      </c>
      <c r="BT28" s="532">
        <v>0</v>
      </c>
      <c r="BU28" s="532">
        <v>0</v>
      </c>
      <c r="BV28" s="532">
        <v>0</v>
      </c>
      <c r="BW28" s="532"/>
      <c r="BX28" s="532">
        <v>0</v>
      </c>
      <c r="BY28" s="532">
        <v>0</v>
      </c>
      <c r="BZ28" s="532">
        <v>0</v>
      </c>
      <c r="CA28" s="532">
        <v>0</v>
      </c>
      <c r="CB28" s="532">
        <v>0</v>
      </c>
      <c r="CC28" s="532">
        <v>0</v>
      </c>
      <c r="CD28" s="532">
        <v>0</v>
      </c>
      <c r="CE28" s="532">
        <v>0</v>
      </c>
      <c r="CF28" s="532">
        <v>0</v>
      </c>
      <c r="CG28" s="532">
        <v>0</v>
      </c>
      <c r="CH28" s="532">
        <v>0</v>
      </c>
      <c r="CI28" s="532">
        <v>0</v>
      </c>
      <c r="CJ28" s="532">
        <v>0</v>
      </c>
      <c r="CK28" s="532"/>
      <c r="CL28" s="532">
        <v>0</v>
      </c>
      <c r="CM28" s="532">
        <v>0</v>
      </c>
      <c r="CN28" s="532">
        <v>0</v>
      </c>
      <c r="CO28" s="532">
        <v>0</v>
      </c>
      <c r="CP28" s="532">
        <v>0</v>
      </c>
      <c r="CQ28" s="532">
        <v>0</v>
      </c>
      <c r="CR28" s="532">
        <v>0</v>
      </c>
      <c r="CS28" s="532">
        <v>0</v>
      </c>
      <c r="CT28" s="532">
        <v>0</v>
      </c>
      <c r="CU28" s="532">
        <v>0</v>
      </c>
      <c r="CV28" s="532">
        <v>0</v>
      </c>
      <c r="CW28" s="532">
        <v>0</v>
      </c>
      <c r="CX28" s="532">
        <v>0</v>
      </c>
      <c r="CY28" s="532"/>
      <c r="CZ28" s="532">
        <v>0</v>
      </c>
      <c r="DA28" s="532">
        <v>0</v>
      </c>
      <c r="DB28" s="532">
        <v>0</v>
      </c>
      <c r="DC28" s="532">
        <v>0</v>
      </c>
      <c r="DD28" s="532">
        <v>0</v>
      </c>
      <c r="DE28" s="532">
        <v>0</v>
      </c>
      <c r="DF28" s="532">
        <v>0</v>
      </c>
      <c r="DG28" s="532">
        <v>0</v>
      </c>
      <c r="DH28" s="532">
        <v>0</v>
      </c>
      <c r="DI28" s="532">
        <v>0</v>
      </c>
      <c r="DJ28" s="532">
        <v>0</v>
      </c>
      <c r="DK28" s="532">
        <v>0</v>
      </c>
      <c r="DL28" s="532">
        <v>0</v>
      </c>
    </row>
    <row r="29" spans="1:116">
      <c r="A29" s="532" t="s">
        <v>19</v>
      </c>
      <c r="B29" s="532"/>
      <c r="C29" s="532">
        <v>46</v>
      </c>
      <c r="D29" s="532">
        <v>1</v>
      </c>
      <c r="E29" s="532">
        <v>-7</v>
      </c>
      <c r="F29" s="532">
        <v>95</v>
      </c>
      <c r="G29" s="532">
        <v>99</v>
      </c>
      <c r="H29" s="532">
        <v>194</v>
      </c>
      <c r="I29" s="532">
        <v>138</v>
      </c>
      <c r="J29" s="532">
        <v>-21</v>
      </c>
      <c r="K29" s="532">
        <v>129</v>
      </c>
      <c r="L29" s="532">
        <v>57</v>
      </c>
      <c r="M29" s="532">
        <v>172</v>
      </c>
      <c r="N29" s="532">
        <v>17</v>
      </c>
      <c r="O29" s="532">
        <v>920</v>
      </c>
      <c r="P29" s="532"/>
      <c r="Q29" s="532"/>
      <c r="R29" s="532">
        <v>22</v>
      </c>
      <c r="S29" s="532">
        <v>48</v>
      </c>
      <c r="T29" s="532">
        <v>175</v>
      </c>
      <c r="U29" s="532">
        <v>197</v>
      </c>
      <c r="V29" s="532">
        <v>783</v>
      </c>
      <c r="W29" s="532">
        <v>195</v>
      </c>
      <c r="X29" s="532">
        <v>140</v>
      </c>
      <c r="Y29" s="532">
        <v>174</v>
      </c>
      <c r="Z29" s="532">
        <v>903</v>
      </c>
      <c r="AA29" s="532">
        <v>444</v>
      </c>
      <c r="AB29" s="532">
        <v>142</v>
      </c>
      <c r="AC29" s="532">
        <v>-49</v>
      </c>
      <c r="AD29" s="532">
        <v>3174</v>
      </c>
      <c r="AE29" s="532"/>
      <c r="AF29" s="532"/>
      <c r="AG29" s="532">
        <v>74</v>
      </c>
      <c r="AH29" s="532">
        <v>95</v>
      </c>
      <c r="AI29" s="532">
        <v>596</v>
      </c>
      <c r="AJ29" s="532">
        <v>596</v>
      </c>
      <c r="AK29" s="532">
        <v>596</v>
      </c>
      <c r="AL29" s="532">
        <v>594</v>
      </c>
      <c r="AM29" s="532">
        <v>284</v>
      </c>
      <c r="AN29" s="532">
        <v>284</v>
      </c>
      <c r="AO29" s="532">
        <v>284</v>
      </c>
      <c r="AP29" s="532">
        <v>284</v>
      </c>
      <c r="AQ29" s="532">
        <v>284</v>
      </c>
      <c r="AR29" s="532">
        <v>280</v>
      </c>
      <c r="AS29" s="532">
        <v>4251</v>
      </c>
      <c r="AT29" s="532"/>
      <c r="AU29" s="532"/>
      <c r="AV29" s="532">
        <v>265</v>
      </c>
      <c r="AW29" s="532">
        <v>265</v>
      </c>
      <c r="AX29" s="532">
        <v>265</v>
      </c>
      <c r="AY29" s="532">
        <v>265</v>
      </c>
      <c r="AZ29" s="532">
        <v>265</v>
      </c>
      <c r="BA29" s="532">
        <v>264</v>
      </c>
      <c r="BB29" s="532">
        <v>674</v>
      </c>
      <c r="BC29" s="532">
        <v>674</v>
      </c>
      <c r="BD29" s="532">
        <v>674</v>
      </c>
      <c r="BE29" s="532">
        <v>674</v>
      </c>
      <c r="BF29" s="532">
        <v>674</v>
      </c>
      <c r="BG29" s="532">
        <v>661</v>
      </c>
      <c r="BH29" s="532">
        <v>5620</v>
      </c>
      <c r="BI29" s="532"/>
      <c r="BJ29" s="532">
        <v>323</v>
      </c>
      <c r="BK29" s="532">
        <v>323</v>
      </c>
      <c r="BL29" s="532">
        <v>323</v>
      </c>
      <c r="BM29" s="532">
        <v>323</v>
      </c>
      <c r="BN29" s="532">
        <v>323</v>
      </c>
      <c r="BO29" s="532">
        <v>319</v>
      </c>
      <c r="BP29" s="532">
        <v>755</v>
      </c>
      <c r="BQ29" s="532">
        <v>755</v>
      </c>
      <c r="BR29" s="532">
        <v>755</v>
      </c>
      <c r="BS29" s="532">
        <v>755</v>
      </c>
      <c r="BT29" s="532">
        <v>755</v>
      </c>
      <c r="BU29" s="532">
        <v>759</v>
      </c>
      <c r="BV29" s="532">
        <v>6468</v>
      </c>
      <c r="BW29" s="532"/>
      <c r="BX29" s="532">
        <v>466</v>
      </c>
      <c r="BY29" s="532">
        <v>466</v>
      </c>
      <c r="BZ29" s="532">
        <v>466</v>
      </c>
      <c r="CA29" s="532">
        <v>466</v>
      </c>
      <c r="CB29" s="532">
        <v>466</v>
      </c>
      <c r="CC29" s="532">
        <v>471</v>
      </c>
      <c r="CD29" s="532">
        <v>466</v>
      </c>
      <c r="CE29" s="532">
        <v>466</v>
      </c>
      <c r="CF29" s="532">
        <v>466</v>
      </c>
      <c r="CG29" s="532">
        <v>466</v>
      </c>
      <c r="CH29" s="532">
        <v>466</v>
      </c>
      <c r="CI29" s="532">
        <v>472</v>
      </c>
      <c r="CJ29" s="532">
        <v>5603</v>
      </c>
      <c r="CK29" s="532"/>
      <c r="CL29" s="532">
        <v>366</v>
      </c>
      <c r="CM29" s="532">
        <v>366</v>
      </c>
      <c r="CN29" s="532">
        <v>366</v>
      </c>
      <c r="CO29" s="532">
        <v>366</v>
      </c>
      <c r="CP29" s="532">
        <v>366</v>
      </c>
      <c r="CQ29" s="532">
        <v>370</v>
      </c>
      <c r="CR29" s="532">
        <v>366</v>
      </c>
      <c r="CS29" s="532">
        <v>366</v>
      </c>
      <c r="CT29" s="532">
        <v>366</v>
      </c>
      <c r="CU29" s="532">
        <v>366</v>
      </c>
      <c r="CV29" s="532">
        <v>366</v>
      </c>
      <c r="CW29" s="532">
        <v>371</v>
      </c>
      <c r="CX29" s="532">
        <v>4401</v>
      </c>
      <c r="CY29" s="532"/>
      <c r="CZ29" s="532">
        <v>387</v>
      </c>
      <c r="DA29" s="532">
        <v>387</v>
      </c>
      <c r="DB29" s="532">
        <v>387</v>
      </c>
      <c r="DC29" s="532">
        <v>387</v>
      </c>
      <c r="DD29" s="532">
        <v>387</v>
      </c>
      <c r="DE29" s="532">
        <v>382</v>
      </c>
      <c r="DF29" s="532">
        <v>387</v>
      </c>
      <c r="DG29" s="532">
        <v>387</v>
      </c>
      <c r="DH29" s="532">
        <v>387</v>
      </c>
      <c r="DI29" s="532">
        <v>387</v>
      </c>
      <c r="DJ29" s="532">
        <v>387</v>
      </c>
      <c r="DK29" s="532">
        <v>382</v>
      </c>
      <c r="DL29" s="532">
        <v>4634</v>
      </c>
    </row>
    <row r="30" spans="1:116">
      <c r="A30" s="532" t="s">
        <v>607</v>
      </c>
      <c r="B30" s="532"/>
      <c r="C30" s="532">
        <v>34</v>
      </c>
      <c r="D30" s="532">
        <v>68</v>
      </c>
      <c r="E30" s="532">
        <v>122</v>
      </c>
      <c r="F30" s="532">
        <v>99</v>
      </c>
      <c r="G30" s="532">
        <v>176</v>
      </c>
      <c r="H30" s="532">
        <v>148</v>
      </c>
      <c r="I30" s="532">
        <v>162</v>
      </c>
      <c r="J30" s="532">
        <v>503</v>
      </c>
      <c r="K30" s="532">
        <v>492</v>
      </c>
      <c r="L30" s="532">
        <v>148</v>
      </c>
      <c r="M30" s="532">
        <v>420</v>
      </c>
      <c r="N30" s="532">
        <v>202</v>
      </c>
      <c r="O30" s="532">
        <v>2574</v>
      </c>
      <c r="P30" s="532"/>
      <c r="Q30" s="532"/>
      <c r="R30" s="532">
        <v>91</v>
      </c>
      <c r="S30" s="532">
        <v>81</v>
      </c>
      <c r="T30" s="532">
        <v>207</v>
      </c>
      <c r="U30" s="532">
        <v>123</v>
      </c>
      <c r="V30" s="532">
        <v>205</v>
      </c>
      <c r="W30" s="532">
        <v>455</v>
      </c>
      <c r="X30" s="532">
        <v>173</v>
      </c>
      <c r="Y30" s="532">
        <v>514</v>
      </c>
      <c r="Z30" s="532">
        <v>306</v>
      </c>
      <c r="AA30" s="532">
        <v>223</v>
      </c>
      <c r="AB30" s="532">
        <v>576</v>
      </c>
      <c r="AC30" s="532">
        <v>675</v>
      </c>
      <c r="AD30" s="532">
        <v>3629</v>
      </c>
      <c r="AE30" s="532"/>
      <c r="AF30" s="532"/>
      <c r="AG30" s="532">
        <v>145</v>
      </c>
      <c r="AH30" s="532">
        <v>72</v>
      </c>
      <c r="AI30" s="532">
        <v>100</v>
      </c>
      <c r="AJ30" s="532">
        <v>100</v>
      </c>
      <c r="AK30" s="532">
        <v>100</v>
      </c>
      <c r="AL30" s="532">
        <v>100</v>
      </c>
      <c r="AM30" s="532">
        <v>250</v>
      </c>
      <c r="AN30" s="532">
        <v>250</v>
      </c>
      <c r="AO30" s="532">
        <v>250</v>
      </c>
      <c r="AP30" s="532">
        <v>250</v>
      </c>
      <c r="AQ30" s="532">
        <v>250</v>
      </c>
      <c r="AR30" s="532">
        <v>249</v>
      </c>
      <c r="AS30" s="532">
        <v>2116</v>
      </c>
      <c r="AT30" s="532"/>
      <c r="AU30" s="532"/>
      <c r="AV30" s="532">
        <v>186</v>
      </c>
      <c r="AW30" s="532">
        <v>186</v>
      </c>
      <c r="AX30" s="532">
        <v>186</v>
      </c>
      <c r="AY30" s="532">
        <v>186</v>
      </c>
      <c r="AZ30" s="532">
        <v>186</v>
      </c>
      <c r="BA30" s="532">
        <v>186</v>
      </c>
      <c r="BB30" s="532">
        <v>375</v>
      </c>
      <c r="BC30" s="532">
        <v>375</v>
      </c>
      <c r="BD30" s="532">
        <v>375</v>
      </c>
      <c r="BE30" s="532">
        <v>374</v>
      </c>
      <c r="BF30" s="532">
        <v>374</v>
      </c>
      <c r="BG30" s="532">
        <v>375</v>
      </c>
      <c r="BH30" s="532">
        <v>3364</v>
      </c>
      <c r="BI30" s="532"/>
      <c r="BJ30" s="532">
        <v>224</v>
      </c>
      <c r="BK30" s="532">
        <v>224</v>
      </c>
      <c r="BL30" s="532">
        <v>224</v>
      </c>
      <c r="BM30" s="532">
        <v>224</v>
      </c>
      <c r="BN30" s="532">
        <v>224</v>
      </c>
      <c r="BO30" s="532">
        <v>221</v>
      </c>
      <c r="BP30" s="532">
        <v>462</v>
      </c>
      <c r="BQ30" s="532">
        <v>462</v>
      </c>
      <c r="BR30" s="532">
        <v>462</v>
      </c>
      <c r="BS30" s="532">
        <v>462</v>
      </c>
      <c r="BT30" s="532">
        <v>462</v>
      </c>
      <c r="BU30" s="532">
        <v>458</v>
      </c>
      <c r="BV30" s="532">
        <v>4109</v>
      </c>
      <c r="BW30" s="532"/>
      <c r="BX30" s="532">
        <v>383</v>
      </c>
      <c r="BY30" s="532">
        <v>383</v>
      </c>
      <c r="BZ30" s="532">
        <v>383</v>
      </c>
      <c r="CA30" s="532">
        <v>383</v>
      </c>
      <c r="CB30" s="532">
        <v>383</v>
      </c>
      <c r="CC30" s="532">
        <v>375</v>
      </c>
      <c r="CD30" s="532">
        <v>383</v>
      </c>
      <c r="CE30" s="532">
        <v>383</v>
      </c>
      <c r="CF30" s="532">
        <v>383</v>
      </c>
      <c r="CG30" s="532">
        <v>383</v>
      </c>
      <c r="CH30" s="532">
        <v>383</v>
      </c>
      <c r="CI30" s="532">
        <v>375</v>
      </c>
      <c r="CJ30" s="532">
        <v>4580</v>
      </c>
      <c r="CK30" s="532"/>
      <c r="CL30" s="532">
        <v>409</v>
      </c>
      <c r="CM30" s="532">
        <v>409</v>
      </c>
      <c r="CN30" s="532">
        <v>409</v>
      </c>
      <c r="CO30" s="532">
        <v>409</v>
      </c>
      <c r="CP30" s="532">
        <v>409</v>
      </c>
      <c r="CQ30" s="532">
        <v>413</v>
      </c>
      <c r="CR30" s="532">
        <v>409</v>
      </c>
      <c r="CS30" s="532">
        <v>409</v>
      </c>
      <c r="CT30" s="532">
        <v>409</v>
      </c>
      <c r="CU30" s="532">
        <v>409</v>
      </c>
      <c r="CV30" s="532">
        <v>409</v>
      </c>
      <c r="CW30" s="532">
        <v>413</v>
      </c>
      <c r="CX30" s="532">
        <v>4916</v>
      </c>
      <c r="CY30" s="532"/>
      <c r="CZ30" s="532">
        <v>381</v>
      </c>
      <c r="DA30" s="532">
        <v>381</v>
      </c>
      <c r="DB30" s="532">
        <v>381</v>
      </c>
      <c r="DC30" s="532">
        <v>381</v>
      </c>
      <c r="DD30" s="532">
        <v>381</v>
      </c>
      <c r="DE30" s="532">
        <v>382</v>
      </c>
      <c r="DF30" s="532">
        <v>381</v>
      </c>
      <c r="DG30" s="532">
        <v>381</v>
      </c>
      <c r="DH30" s="532">
        <v>381</v>
      </c>
      <c r="DI30" s="532">
        <v>381</v>
      </c>
      <c r="DJ30" s="532">
        <v>381</v>
      </c>
      <c r="DK30" s="532">
        <v>383</v>
      </c>
      <c r="DL30" s="532">
        <v>4575</v>
      </c>
    </row>
    <row r="31" spans="1:116">
      <c r="A31" s="532" t="s">
        <v>427</v>
      </c>
      <c r="B31" s="532"/>
      <c r="C31" s="532">
        <v>439</v>
      </c>
      <c r="D31" s="532">
        <v>291</v>
      </c>
      <c r="E31" s="532">
        <v>516</v>
      </c>
      <c r="F31" s="532">
        <v>701</v>
      </c>
      <c r="G31" s="532">
        <v>771</v>
      </c>
      <c r="H31" s="532">
        <v>1043</v>
      </c>
      <c r="I31" s="532">
        <v>915</v>
      </c>
      <c r="J31" s="532">
        <v>1366</v>
      </c>
      <c r="K31" s="532">
        <v>961</v>
      </c>
      <c r="L31" s="532">
        <v>1163</v>
      </c>
      <c r="M31" s="532">
        <v>953</v>
      </c>
      <c r="N31" s="532">
        <v>1326</v>
      </c>
      <c r="O31" s="532">
        <v>10445</v>
      </c>
      <c r="P31" s="532"/>
      <c r="Q31" s="532"/>
      <c r="R31" s="532">
        <v>458</v>
      </c>
      <c r="S31" s="532">
        <v>561</v>
      </c>
      <c r="T31" s="532">
        <v>355</v>
      </c>
      <c r="U31" s="532">
        <v>723</v>
      </c>
      <c r="V31" s="532">
        <v>851</v>
      </c>
      <c r="W31" s="532">
        <v>1042</v>
      </c>
      <c r="X31" s="532">
        <v>748</v>
      </c>
      <c r="Y31" s="532">
        <v>1284</v>
      </c>
      <c r="Z31" s="532">
        <v>922</v>
      </c>
      <c r="AA31" s="532">
        <v>1171</v>
      </c>
      <c r="AB31" s="532">
        <v>1072</v>
      </c>
      <c r="AC31" s="532">
        <v>1356</v>
      </c>
      <c r="AD31" s="532">
        <v>10543</v>
      </c>
      <c r="AE31" s="532"/>
      <c r="AF31" s="532"/>
      <c r="AG31" s="532">
        <v>-440</v>
      </c>
      <c r="AH31" s="532">
        <v>714</v>
      </c>
      <c r="AI31" s="532">
        <v>726</v>
      </c>
      <c r="AJ31" s="532">
        <v>726</v>
      </c>
      <c r="AK31" s="532">
        <v>726</v>
      </c>
      <c r="AL31" s="532">
        <v>726</v>
      </c>
      <c r="AM31" s="532">
        <v>1123</v>
      </c>
      <c r="AN31" s="532">
        <v>1123</v>
      </c>
      <c r="AO31" s="532">
        <v>1123</v>
      </c>
      <c r="AP31" s="532">
        <v>1123</v>
      </c>
      <c r="AQ31" s="532">
        <v>1123</v>
      </c>
      <c r="AR31" s="532">
        <v>1121</v>
      </c>
      <c r="AS31" s="532">
        <v>9914</v>
      </c>
      <c r="AT31" s="532"/>
      <c r="AU31" s="532"/>
      <c r="AV31" s="532">
        <v>1240</v>
      </c>
      <c r="AW31" s="532">
        <v>1240</v>
      </c>
      <c r="AX31" s="532">
        <v>1240</v>
      </c>
      <c r="AY31" s="532">
        <v>1240</v>
      </c>
      <c r="AZ31" s="532">
        <v>1240</v>
      </c>
      <c r="BA31" s="532">
        <v>1243</v>
      </c>
      <c r="BB31" s="532">
        <v>749</v>
      </c>
      <c r="BC31" s="532">
        <v>749</v>
      </c>
      <c r="BD31" s="532">
        <v>749</v>
      </c>
      <c r="BE31" s="532">
        <v>749</v>
      </c>
      <c r="BF31" s="532">
        <v>749</v>
      </c>
      <c r="BG31" s="532">
        <v>751</v>
      </c>
      <c r="BH31" s="532">
        <v>11939</v>
      </c>
      <c r="BI31" s="532"/>
      <c r="BJ31" s="532">
        <v>370</v>
      </c>
      <c r="BK31" s="532">
        <v>370</v>
      </c>
      <c r="BL31" s="532">
        <v>370</v>
      </c>
      <c r="BM31" s="532">
        <v>370</v>
      </c>
      <c r="BN31" s="532">
        <v>370</v>
      </c>
      <c r="BO31" s="532">
        <v>370</v>
      </c>
      <c r="BP31" s="532">
        <v>370</v>
      </c>
      <c r="BQ31" s="532">
        <v>370</v>
      </c>
      <c r="BR31" s="532">
        <v>370</v>
      </c>
      <c r="BS31" s="532">
        <v>370</v>
      </c>
      <c r="BT31" s="532">
        <v>370</v>
      </c>
      <c r="BU31" s="532">
        <v>371</v>
      </c>
      <c r="BV31" s="532">
        <v>4441</v>
      </c>
      <c r="BW31" s="532"/>
      <c r="BX31" s="532">
        <v>327</v>
      </c>
      <c r="BY31" s="532">
        <v>327</v>
      </c>
      <c r="BZ31" s="532">
        <v>327</v>
      </c>
      <c r="CA31" s="532">
        <v>327</v>
      </c>
      <c r="CB31" s="532">
        <v>327</v>
      </c>
      <c r="CC31" s="532">
        <v>327</v>
      </c>
      <c r="CD31" s="532">
        <v>327</v>
      </c>
      <c r="CE31" s="532">
        <v>327</v>
      </c>
      <c r="CF31" s="532">
        <v>327</v>
      </c>
      <c r="CG31" s="532">
        <v>327</v>
      </c>
      <c r="CH31" s="532">
        <v>327</v>
      </c>
      <c r="CI31" s="532">
        <v>327</v>
      </c>
      <c r="CJ31" s="532">
        <v>3924</v>
      </c>
      <c r="CK31" s="532"/>
      <c r="CL31" s="532">
        <v>321</v>
      </c>
      <c r="CM31" s="532">
        <v>321</v>
      </c>
      <c r="CN31" s="532">
        <v>321</v>
      </c>
      <c r="CO31" s="532">
        <v>321</v>
      </c>
      <c r="CP31" s="532">
        <v>321</v>
      </c>
      <c r="CQ31" s="532">
        <v>319</v>
      </c>
      <c r="CR31" s="532">
        <v>321</v>
      </c>
      <c r="CS31" s="532">
        <v>321</v>
      </c>
      <c r="CT31" s="532">
        <v>321</v>
      </c>
      <c r="CU31" s="532">
        <v>321</v>
      </c>
      <c r="CV31" s="532">
        <v>321</v>
      </c>
      <c r="CW31" s="532">
        <v>318</v>
      </c>
      <c r="CX31" s="532">
        <v>3847</v>
      </c>
      <c r="CY31" s="532"/>
      <c r="CZ31" s="532">
        <v>360</v>
      </c>
      <c r="DA31" s="532">
        <v>360</v>
      </c>
      <c r="DB31" s="532">
        <v>360</v>
      </c>
      <c r="DC31" s="532">
        <v>360</v>
      </c>
      <c r="DD31" s="532">
        <v>360</v>
      </c>
      <c r="DE31" s="532">
        <v>359</v>
      </c>
      <c r="DF31" s="532">
        <v>360</v>
      </c>
      <c r="DG31" s="532">
        <v>360</v>
      </c>
      <c r="DH31" s="532">
        <v>360</v>
      </c>
      <c r="DI31" s="532">
        <v>360</v>
      </c>
      <c r="DJ31" s="532">
        <v>360</v>
      </c>
      <c r="DK31" s="532">
        <v>359</v>
      </c>
      <c r="DL31" s="532">
        <v>4318</v>
      </c>
    </row>
    <row r="32" spans="1:116">
      <c r="A32" s="532" t="s">
        <v>428</v>
      </c>
      <c r="B32" s="532"/>
      <c r="C32" s="532">
        <v>612</v>
      </c>
      <c r="D32" s="532">
        <v>1166</v>
      </c>
      <c r="E32" s="532">
        <v>1871</v>
      </c>
      <c r="F32" s="532">
        <v>3215</v>
      </c>
      <c r="G32" s="532">
        <v>3734</v>
      </c>
      <c r="H32" s="532">
        <v>3801</v>
      </c>
      <c r="I32" s="532">
        <v>3506</v>
      </c>
      <c r="J32" s="532">
        <v>4398</v>
      </c>
      <c r="K32" s="532">
        <v>3326</v>
      </c>
      <c r="L32" s="532">
        <v>4968</v>
      </c>
      <c r="M32" s="532">
        <v>3583</v>
      </c>
      <c r="N32" s="532">
        <v>3099</v>
      </c>
      <c r="O32" s="532">
        <v>37279</v>
      </c>
      <c r="P32" s="532"/>
      <c r="Q32" s="532"/>
      <c r="R32" s="532">
        <v>690</v>
      </c>
      <c r="S32" s="532">
        <v>1900</v>
      </c>
      <c r="T32" s="532">
        <v>2278</v>
      </c>
      <c r="U32" s="532">
        <v>3937</v>
      </c>
      <c r="V32" s="532">
        <v>5964</v>
      </c>
      <c r="W32" s="532">
        <v>5158</v>
      </c>
      <c r="X32" s="532">
        <v>5586</v>
      </c>
      <c r="Y32" s="532">
        <v>4635</v>
      </c>
      <c r="Z32" s="532">
        <v>2922</v>
      </c>
      <c r="AA32" s="532">
        <v>4710</v>
      </c>
      <c r="AB32" s="532">
        <v>4108</v>
      </c>
      <c r="AC32" s="532">
        <v>3934</v>
      </c>
      <c r="AD32" s="532">
        <v>45822</v>
      </c>
      <c r="AE32" s="532"/>
      <c r="AF32" s="532"/>
      <c r="AG32" s="532">
        <v>582</v>
      </c>
      <c r="AH32" s="532">
        <v>2087</v>
      </c>
      <c r="AI32" s="532">
        <v>4827</v>
      </c>
      <c r="AJ32" s="532">
        <v>4828</v>
      </c>
      <c r="AK32" s="532">
        <v>4828</v>
      </c>
      <c r="AL32" s="532">
        <v>4828</v>
      </c>
      <c r="AM32" s="532">
        <v>4610</v>
      </c>
      <c r="AN32" s="532">
        <v>4610</v>
      </c>
      <c r="AO32" s="532">
        <v>4610</v>
      </c>
      <c r="AP32" s="532">
        <v>4611</v>
      </c>
      <c r="AQ32" s="532">
        <v>4037</v>
      </c>
      <c r="AR32" s="532">
        <v>4037</v>
      </c>
      <c r="AS32" s="532">
        <v>48495</v>
      </c>
      <c r="AT32" s="532"/>
      <c r="AU32" s="532"/>
      <c r="AV32" s="532">
        <v>3948</v>
      </c>
      <c r="AW32" s="532">
        <v>5340</v>
      </c>
      <c r="AX32" s="532">
        <v>5340</v>
      </c>
      <c r="AY32" s="532">
        <v>5563</v>
      </c>
      <c r="AZ32" s="532">
        <v>6090</v>
      </c>
      <c r="BA32" s="532">
        <v>6091</v>
      </c>
      <c r="BB32" s="532">
        <v>5452</v>
      </c>
      <c r="BC32" s="532">
        <v>5452</v>
      </c>
      <c r="BD32" s="532">
        <v>5451</v>
      </c>
      <c r="BE32" s="532">
        <v>5229</v>
      </c>
      <c r="BF32" s="532">
        <v>4702</v>
      </c>
      <c r="BG32" s="532">
        <v>4698</v>
      </c>
      <c r="BH32" s="532">
        <v>63356</v>
      </c>
      <c r="BI32" s="532"/>
      <c r="BJ32" s="532">
        <v>5830</v>
      </c>
      <c r="BK32" s="532">
        <v>5830</v>
      </c>
      <c r="BL32" s="532">
        <v>6666</v>
      </c>
      <c r="BM32" s="532">
        <v>6666</v>
      </c>
      <c r="BN32" s="532">
        <v>6666</v>
      </c>
      <c r="BO32" s="532">
        <v>6661</v>
      </c>
      <c r="BP32" s="532">
        <v>5442</v>
      </c>
      <c r="BQ32" s="532">
        <v>5440</v>
      </c>
      <c r="BR32" s="532">
        <v>4881</v>
      </c>
      <c r="BS32" s="532">
        <v>4879</v>
      </c>
      <c r="BT32" s="532">
        <v>4606</v>
      </c>
      <c r="BU32" s="532">
        <v>4602</v>
      </c>
      <c r="BV32" s="532">
        <v>68169</v>
      </c>
      <c r="BW32" s="532"/>
      <c r="BX32" s="532">
        <v>4679</v>
      </c>
      <c r="BY32" s="532">
        <v>5005</v>
      </c>
      <c r="BZ32" s="532">
        <v>5651</v>
      </c>
      <c r="CA32" s="532">
        <v>5985</v>
      </c>
      <c r="CB32" s="532">
        <v>6371</v>
      </c>
      <c r="CC32" s="532">
        <v>6366</v>
      </c>
      <c r="CD32" s="532">
        <v>5559</v>
      </c>
      <c r="CE32" s="532">
        <v>5558</v>
      </c>
      <c r="CF32" s="532">
        <v>5233</v>
      </c>
      <c r="CG32" s="532">
        <v>5231</v>
      </c>
      <c r="CH32" s="532">
        <v>4956</v>
      </c>
      <c r="CI32" s="532">
        <v>4948</v>
      </c>
      <c r="CJ32" s="532">
        <v>65542</v>
      </c>
      <c r="CK32" s="532"/>
      <c r="CL32" s="532">
        <v>5626</v>
      </c>
      <c r="CM32" s="532">
        <v>5626</v>
      </c>
      <c r="CN32" s="532">
        <v>6714</v>
      </c>
      <c r="CO32" s="532">
        <v>6714</v>
      </c>
      <c r="CP32" s="532">
        <v>7404</v>
      </c>
      <c r="CQ32" s="532">
        <v>7404</v>
      </c>
      <c r="CR32" s="532">
        <v>5939</v>
      </c>
      <c r="CS32" s="532">
        <v>5940</v>
      </c>
      <c r="CT32" s="532">
        <v>5431</v>
      </c>
      <c r="CU32" s="532">
        <v>4851</v>
      </c>
      <c r="CV32" s="532">
        <v>4851</v>
      </c>
      <c r="CW32" s="532">
        <v>4846</v>
      </c>
      <c r="CX32" s="532">
        <v>71346</v>
      </c>
      <c r="CY32" s="532"/>
      <c r="CZ32" s="532">
        <v>3940</v>
      </c>
      <c r="DA32" s="532">
        <v>3940</v>
      </c>
      <c r="DB32" s="532">
        <v>3940</v>
      </c>
      <c r="DC32" s="532">
        <v>3940</v>
      </c>
      <c r="DD32" s="532">
        <v>3940</v>
      </c>
      <c r="DE32" s="532">
        <v>3941</v>
      </c>
      <c r="DF32" s="532">
        <v>3940</v>
      </c>
      <c r="DG32" s="532">
        <v>3940</v>
      </c>
      <c r="DH32" s="532">
        <v>3940</v>
      </c>
      <c r="DI32" s="532">
        <v>3940</v>
      </c>
      <c r="DJ32" s="532">
        <v>3940</v>
      </c>
      <c r="DK32" s="532">
        <v>3941</v>
      </c>
      <c r="DL32" s="532">
        <v>47282</v>
      </c>
    </row>
    <row r="33" spans="1:116">
      <c r="A33" s="532" t="s">
        <v>608</v>
      </c>
      <c r="B33" s="532"/>
      <c r="C33" s="532">
        <v>0</v>
      </c>
      <c r="D33" s="532">
        <v>0</v>
      </c>
      <c r="E33" s="532">
        <v>0</v>
      </c>
      <c r="F33" s="532">
        <v>0</v>
      </c>
      <c r="G33" s="532">
        <v>0</v>
      </c>
      <c r="H33" s="532">
        <v>0</v>
      </c>
      <c r="I33" s="532">
        <v>0</v>
      </c>
      <c r="J33" s="532">
        <v>0</v>
      </c>
      <c r="K33" s="532">
        <v>0</v>
      </c>
      <c r="L33" s="532">
        <v>0</v>
      </c>
      <c r="M33" s="532">
        <v>0</v>
      </c>
      <c r="N33" s="532">
        <v>0</v>
      </c>
      <c r="O33" s="532">
        <v>0</v>
      </c>
      <c r="P33" s="532"/>
      <c r="Q33" s="532"/>
      <c r="R33" s="532">
        <v>0</v>
      </c>
      <c r="S33" s="532">
        <v>0</v>
      </c>
      <c r="T33" s="532">
        <v>0</v>
      </c>
      <c r="U33" s="532">
        <v>0</v>
      </c>
      <c r="V33" s="532">
        <v>0</v>
      </c>
      <c r="W33" s="532">
        <v>0</v>
      </c>
      <c r="X33" s="532">
        <v>0</v>
      </c>
      <c r="Y33" s="532">
        <v>0</v>
      </c>
      <c r="Z33" s="532">
        <v>0</v>
      </c>
      <c r="AA33" s="532">
        <v>0</v>
      </c>
      <c r="AB33" s="532">
        <v>0</v>
      </c>
      <c r="AC33" s="532">
        <v>0</v>
      </c>
      <c r="AD33" s="532">
        <v>0</v>
      </c>
      <c r="AE33" s="532"/>
      <c r="AF33" s="532"/>
      <c r="AG33" s="532">
        <v>0</v>
      </c>
      <c r="AH33" s="532">
        <v>0</v>
      </c>
      <c r="AI33" s="532">
        <v>0</v>
      </c>
      <c r="AJ33" s="532">
        <v>0</v>
      </c>
      <c r="AK33" s="532">
        <v>0</v>
      </c>
      <c r="AL33" s="532">
        <v>0</v>
      </c>
      <c r="AM33" s="532">
        <v>0</v>
      </c>
      <c r="AN33" s="532">
        <v>0</v>
      </c>
      <c r="AO33" s="532">
        <v>0</v>
      </c>
      <c r="AP33" s="532">
        <v>0</v>
      </c>
      <c r="AQ33" s="532">
        <v>0</v>
      </c>
      <c r="AR33" s="532">
        <v>0</v>
      </c>
      <c r="AS33" s="532">
        <v>0</v>
      </c>
      <c r="AT33" s="532"/>
      <c r="AU33" s="532"/>
      <c r="AV33" s="532">
        <v>0</v>
      </c>
      <c r="AW33" s="532">
        <v>0</v>
      </c>
      <c r="AX33" s="532">
        <v>0</v>
      </c>
      <c r="AY33" s="532">
        <v>0</v>
      </c>
      <c r="AZ33" s="532">
        <v>0</v>
      </c>
      <c r="BA33" s="532">
        <v>0</v>
      </c>
      <c r="BB33" s="532">
        <v>0</v>
      </c>
      <c r="BC33" s="532">
        <v>0</v>
      </c>
      <c r="BD33" s="532">
        <v>0</v>
      </c>
      <c r="BE33" s="532">
        <v>0</v>
      </c>
      <c r="BF33" s="532">
        <v>0</v>
      </c>
      <c r="BG33" s="532">
        <v>0</v>
      </c>
      <c r="BH33" s="532">
        <v>0</v>
      </c>
      <c r="BI33" s="532"/>
      <c r="BJ33" s="532">
        <v>0</v>
      </c>
      <c r="BK33" s="532">
        <v>0</v>
      </c>
      <c r="BL33" s="532">
        <v>0</v>
      </c>
      <c r="BM33" s="532">
        <v>0</v>
      </c>
      <c r="BN33" s="532">
        <v>0</v>
      </c>
      <c r="BO33" s="532">
        <v>0</v>
      </c>
      <c r="BP33" s="532">
        <v>0</v>
      </c>
      <c r="BQ33" s="532">
        <v>0</v>
      </c>
      <c r="BR33" s="532">
        <v>0</v>
      </c>
      <c r="BS33" s="532">
        <v>0</v>
      </c>
      <c r="BT33" s="532">
        <v>0</v>
      </c>
      <c r="BU33" s="532">
        <v>0</v>
      </c>
      <c r="BV33" s="532">
        <v>0</v>
      </c>
      <c r="BW33" s="532"/>
      <c r="BX33" s="532">
        <v>0</v>
      </c>
      <c r="BY33" s="532">
        <v>0</v>
      </c>
      <c r="BZ33" s="532">
        <v>0</v>
      </c>
      <c r="CA33" s="532">
        <v>0</v>
      </c>
      <c r="CB33" s="532">
        <v>0</v>
      </c>
      <c r="CC33" s="532">
        <v>0</v>
      </c>
      <c r="CD33" s="532">
        <v>0</v>
      </c>
      <c r="CE33" s="532">
        <v>0</v>
      </c>
      <c r="CF33" s="532">
        <v>0</v>
      </c>
      <c r="CG33" s="532">
        <v>0</v>
      </c>
      <c r="CH33" s="532">
        <v>0</v>
      </c>
      <c r="CI33" s="532">
        <v>0</v>
      </c>
      <c r="CJ33" s="532">
        <v>0</v>
      </c>
      <c r="CK33" s="532"/>
      <c r="CL33" s="532">
        <v>0</v>
      </c>
      <c r="CM33" s="532">
        <v>0</v>
      </c>
      <c r="CN33" s="532">
        <v>0</v>
      </c>
      <c r="CO33" s="532">
        <v>0</v>
      </c>
      <c r="CP33" s="532">
        <v>0</v>
      </c>
      <c r="CQ33" s="532">
        <v>0</v>
      </c>
      <c r="CR33" s="532">
        <v>0</v>
      </c>
      <c r="CS33" s="532">
        <v>0</v>
      </c>
      <c r="CT33" s="532">
        <v>0</v>
      </c>
      <c r="CU33" s="532">
        <v>0</v>
      </c>
      <c r="CV33" s="532">
        <v>0</v>
      </c>
      <c r="CW33" s="532">
        <v>0</v>
      </c>
      <c r="CX33" s="532">
        <v>0</v>
      </c>
      <c r="CY33" s="532"/>
      <c r="CZ33" s="532">
        <v>0</v>
      </c>
      <c r="DA33" s="532">
        <v>0</v>
      </c>
      <c r="DB33" s="532">
        <v>0</v>
      </c>
      <c r="DC33" s="532">
        <v>0</v>
      </c>
      <c r="DD33" s="532">
        <v>0</v>
      </c>
      <c r="DE33" s="532">
        <v>0</v>
      </c>
      <c r="DF33" s="532">
        <v>0</v>
      </c>
      <c r="DG33" s="532">
        <v>0</v>
      </c>
      <c r="DH33" s="532">
        <v>0</v>
      </c>
      <c r="DI33" s="532">
        <v>0</v>
      </c>
      <c r="DJ33" s="532">
        <v>0</v>
      </c>
      <c r="DK33" s="532">
        <v>0</v>
      </c>
      <c r="DL33" s="532">
        <v>0</v>
      </c>
    </row>
    <row r="34" spans="1:116">
      <c r="A34" s="532" t="s">
        <v>430</v>
      </c>
      <c r="B34" s="532"/>
      <c r="C34" s="532">
        <v>81</v>
      </c>
      <c r="D34" s="532">
        <v>167</v>
      </c>
      <c r="E34" s="532">
        <v>73</v>
      </c>
      <c r="F34" s="532">
        <v>256</v>
      </c>
      <c r="G34" s="532">
        <v>291</v>
      </c>
      <c r="H34" s="532">
        <v>-167</v>
      </c>
      <c r="I34" s="532">
        <v>805</v>
      </c>
      <c r="J34" s="532">
        <v>70</v>
      </c>
      <c r="K34" s="532">
        <v>49</v>
      </c>
      <c r="L34" s="532">
        <v>130</v>
      </c>
      <c r="M34" s="532">
        <v>186</v>
      </c>
      <c r="N34" s="532">
        <v>159</v>
      </c>
      <c r="O34" s="532">
        <v>2100</v>
      </c>
      <c r="P34" s="532"/>
      <c r="Q34" s="532"/>
      <c r="R34" s="532">
        <v>216</v>
      </c>
      <c r="S34" s="532">
        <v>99</v>
      </c>
      <c r="T34" s="532">
        <v>100</v>
      </c>
      <c r="U34" s="532">
        <v>46</v>
      </c>
      <c r="V34" s="532">
        <v>574</v>
      </c>
      <c r="W34" s="532">
        <v>371</v>
      </c>
      <c r="X34" s="532">
        <v>93</v>
      </c>
      <c r="Y34" s="532">
        <v>87</v>
      </c>
      <c r="Z34" s="532">
        <v>-66</v>
      </c>
      <c r="AA34" s="532">
        <v>114</v>
      </c>
      <c r="AB34" s="532">
        <v>29</v>
      </c>
      <c r="AC34" s="532">
        <v>1207</v>
      </c>
      <c r="AD34" s="532">
        <v>2870</v>
      </c>
      <c r="AE34" s="532"/>
      <c r="AF34" s="532"/>
      <c r="AG34" s="532">
        <v>205</v>
      </c>
      <c r="AH34" s="532">
        <v>131</v>
      </c>
      <c r="AI34" s="532">
        <v>112</v>
      </c>
      <c r="AJ34" s="532">
        <v>377</v>
      </c>
      <c r="AK34" s="532">
        <v>220</v>
      </c>
      <c r="AL34" s="532">
        <v>15</v>
      </c>
      <c r="AM34" s="532">
        <v>351</v>
      </c>
      <c r="AN34" s="532">
        <v>463</v>
      </c>
      <c r="AO34" s="532">
        <v>168</v>
      </c>
      <c r="AP34" s="532">
        <v>51</v>
      </c>
      <c r="AQ34" s="532">
        <v>66</v>
      </c>
      <c r="AR34" s="532">
        <v>195</v>
      </c>
      <c r="AS34" s="532">
        <v>2354</v>
      </c>
      <c r="AT34" s="532"/>
      <c r="AU34" s="532"/>
      <c r="AV34" s="532">
        <v>176</v>
      </c>
      <c r="AW34" s="532">
        <v>427</v>
      </c>
      <c r="AX34" s="532">
        <v>149</v>
      </c>
      <c r="AY34" s="532">
        <v>505</v>
      </c>
      <c r="AZ34" s="532">
        <v>293</v>
      </c>
      <c r="BA34" s="532">
        <v>20</v>
      </c>
      <c r="BB34" s="532">
        <v>470</v>
      </c>
      <c r="BC34" s="532">
        <v>619</v>
      </c>
      <c r="BD34" s="532">
        <v>225</v>
      </c>
      <c r="BE34" s="532">
        <v>67</v>
      </c>
      <c r="BF34" s="532">
        <v>88</v>
      </c>
      <c r="BG34" s="532">
        <v>87</v>
      </c>
      <c r="BH34" s="532">
        <v>3126</v>
      </c>
      <c r="BI34" s="532"/>
      <c r="BJ34" s="532">
        <v>174</v>
      </c>
      <c r="BK34" s="532">
        <v>419</v>
      </c>
      <c r="BL34" s="532">
        <v>147</v>
      </c>
      <c r="BM34" s="532">
        <v>496</v>
      </c>
      <c r="BN34" s="532">
        <v>288</v>
      </c>
      <c r="BO34" s="532">
        <v>20</v>
      </c>
      <c r="BP34" s="532">
        <v>461</v>
      </c>
      <c r="BQ34" s="532">
        <v>608</v>
      </c>
      <c r="BR34" s="532">
        <v>222</v>
      </c>
      <c r="BS34" s="532">
        <v>67</v>
      </c>
      <c r="BT34" s="532">
        <v>86</v>
      </c>
      <c r="BU34" s="532">
        <v>84</v>
      </c>
      <c r="BV34" s="532">
        <v>3072</v>
      </c>
      <c r="BW34" s="532"/>
      <c r="BX34" s="532">
        <v>178</v>
      </c>
      <c r="BY34" s="532">
        <v>431</v>
      </c>
      <c r="BZ34" s="532">
        <v>151</v>
      </c>
      <c r="CA34" s="532">
        <v>510</v>
      </c>
      <c r="CB34" s="532">
        <v>296</v>
      </c>
      <c r="CC34" s="532">
        <v>21</v>
      </c>
      <c r="CD34" s="532">
        <v>474</v>
      </c>
      <c r="CE34" s="532">
        <v>626</v>
      </c>
      <c r="CF34" s="532">
        <v>228</v>
      </c>
      <c r="CG34" s="532">
        <v>68</v>
      </c>
      <c r="CH34" s="532">
        <v>89</v>
      </c>
      <c r="CI34" s="532">
        <v>87</v>
      </c>
      <c r="CJ34" s="532">
        <v>3159</v>
      </c>
      <c r="CK34" s="532"/>
      <c r="CL34" s="532">
        <v>190</v>
      </c>
      <c r="CM34" s="532">
        <v>459</v>
      </c>
      <c r="CN34" s="532">
        <v>161</v>
      </c>
      <c r="CO34" s="532">
        <v>542</v>
      </c>
      <c r="CP34" s="532">
        <v>315</v>
      </c>
      <c r="CQ34" s="532">
        <v>22</v>
      </c>
      <c r="CR34" s="532">
        <v>505</v>
      </c>
      <c r="CS34" s="532">
        <v>665</v>
      </c>
      <c r="CT34" s="532">
        <v>243</v>
      </c>
      <c r="CU34" s="532">
        <v>72</v>
      </c>
      <c r="CV34" s="532">
        <v>95</v>
      </c>
      <c r="CW34" s="532">
        <v>93</v>
      </c>
      <c r="CX34" s="532">
        <v>3362</v>
      </c>
      <c r="CY34" s="532"/>
      <c r="CZ34" s="532">
        <v>186</v>
      </c>
      <c r="DA34" s="532">
        <v>450</v>
      </c>
      <c r="DB34" s="532">
        <v>158</v>
      </c>
      <c r="DC34" s="532">
        <v>532</v>
      </c>
      <c r="DD34" s="532">
        <v>309</v>
      </c>
      <c r="DE34" s="532">
        <v>21</v>
      </c>
      <c r="DF34" s="532">
        <v>496</v>
      </c>
      <c r="DG34" s="532">
        <v>653</v>
      </c>
      <c r="DH34" s="532">
        <v>238</v>
      </c>
      <c r="DI34" s="532">
        <v>71</v>
      </c>
      <c r="DJ34" s="532">
        <v>93</v>
      </c>
      <c r="DK34" s="532">
        <v>167</v>
      </c>
      <c r="DL34" s="532">
        <v>3374</v>
      </c>
    </row>
    <row r="35" spans="1:116">
      <c r="A35" s="532" t="s">
        <v>609</v>
      </c>
      <c r="B35" s="532"/>
      <c r="C35" s="532">
        <v>0</v>
      </c>
      <c r="D35" s="532">
        <v>0</v>
      </c>
      <c r="E35" s="532">
        <v>0</v>
      </c>
      <c r="F35" s="532">
        <v>0</v>
      </c>
      <c r="G35" s="532">
        <v>0</v>
      </c>
      <c r="H35" s="532">
        <v>0</v>
      </c>
      <c r="I35" s="532">
        <v>0</v>
      </c>
      <c r="J35" s="532">
        <v>0</v>
      </c>
      <c r="K35" s="532">
        <v>0</v>
      </c>
      <c r="L35" s="532">
        <v>0</v>
      </c>
      <c r="M35" s="532">
        <v>0</v>
      </c>
      <c r="N35" s="532">
        <v>0</v>
      </c>
      <c r="O35" s="532">
        <v>0</v>
      </c>
      <c r="P35" s="532"/>
      <c r="Q35" s="532"/>
      <c r="R35" s="532">
        <v>0</v>
      </c>
      <c r="S35" s="532">
        <v>0</v>
      </c>
      <c r="T35" s="532">
        <v>0</v>
      </c>
      <c r="U35" s="532">
        <v>0</v>
      </c>
      <c r="V35" s="532">
        <v>0</v>
      </c>
      <c r="W35" s="532">
        <v>0</v>
      </c>
      <c r="X35" s="532">
        <v>0</v>
      </c>
      <c r="Y35" s="532">
        <v>0</v>
      </c>
      <c r="Z35" s="532">
        <v>0</v>
      </c>
      <c r="AA35" s="532">
        <v>0</v>
      </c>
      <c r="AB35" s="532">
        <v>0</v>
      </c>
      <c r="AC35" s="532">
        <v>0</v>
      </c>
      <c r="AD35" s="532">
        <v>0</v>
      </c>
      <c r="AE35" s="532"/>
      <c r="AF35" s="532"/>
      <c r="AG35" s="532">
        <v>0</v>
      </c>
      <c r="AH35" s="532">
        <v>0</v>
      </c>
      <c r="AI35" s="532">
        <v>0</v>
      </c>
      <c r="AJ35" s="532">
        <v>0</v>
      </c>
      <c r="AK35" s="532">
        <v>0</v>
      </c>
      <c r="AL35" s="532">
        <v>0</v>
      </c>
      <c r="AM35" s="532">
        <v>0</v>
      </c>
      <c r="AN35" s="532">
        <v>0</v>
      </c>
      <c r="AO35" s="532">
        <v>0</v>
      </c>
      <c r="AP35" s="532">
        <v>0</v>
      </c>
      <c r="AQ35" s="532">
        <v>0</v>
      </c>
      <c r="AR35" s="532">
        <v>0</v>
      </c>
      <c r="AS35" s="532">
        <v>0</v>
      </c>
      <c r="AT35" s="532"/>
      <c r="AU35" s="532"/>
      <c r="AV35" s="532">
        <v>0</v>
      </c>
      <c r="AW35" s="532">
        <v>0</v>
      </c>
      <c r="AX35" s="532">
        <v>0</v>
      </c>
      <c r="AY35" s="532">
        <v>0</v>
      </c>
      <c r="AZ35" s="532">
        <v>0</v>
      </c>
      <c r="BA35" s="532">
        <v>0</v>
      </c>
      <c r="BB35" s="532">
        <v>0</v>
      </c>
      <c r="BC35" s="532">
        <v>0</v>
      </c>
      <c r="BD35" s="532">
        <v>0</v>
      </c>
      <c r="BE35" s="532">
        <v>0</v>
      </c>
      <c r="BF35" s="532">
        <v>0</v>
      </c>
      <c r="BG35" s="532">
        <v>0</v>
      </c>
      <c r="BH35" s="532">
        <v>0</v>
      </c>
      <c r="BI35" s="532"/>
      <c r="BJ35" s="532">
        <v>0</v>
      </c>
      <c r="BK35" s="532">
        <v>0</v>
      </c>
      <c r="BL35" s="532">
        <v>0</v>
      </c>
      <c r="BM35" s="532">
        <v>0</v>
      </c>
      <c r="BN35" s="532">
        <v>0</v>
      </c>
      <c r="BO35" s="532">
        <v>0</v>
      </c>
      <c r="BP35" s="532">
        <v>0</v>
      </c>
      <c r="BQ35" s="532">
        <v>0</v>
      </c>
      <c r="BR35" s="532">
        <v>0</v>
      </c>
      <c r="BS35" s="532">
        <v>0</v>
      </c>
      <c r="BT35" s="532">
        <v>0</v>
      </c>
      <c r="BU35" s="532">
        <v>0</v>
      </c>
      <c r="BV35" s="532">
        <v>0</v>
      </c>
      <c r="BW35" s="532"/>
      <c r="BX35" s="532">
        <v>0</v>
      </c>
      <c r="BY35" s="532">
        <v>0</v>
      </c>
      <c r="BZ35" s="532">
        <v>0</v>
      </c>
      <c r="CA35" s="532">
        <v>0</v>
      </c>
      <c r="CB35" s="532">
        <v>0</v>
      </c>
      <c r="CC35" s="532">
        <v>0</v>
      </c>
      <c r="CD35" s="532">
        <v>0</v>
      </c>
      <c r="CE35" s="532">
        <v>0</v>
      </c>
      <c r="CF35" s="532">
        <v>0</v>
      </c>
      <c r="CG35" s="532">
        <v>0</v>
      </c>
      <c r="CH35" s="532">
        <v>0</v>
      </c>
      <c r="CI35" s="532">
        <v>0</v>
      </c>
      <c r="CJ35" s="532">
        <v>0</v>
      </c>
      <c r="CK35" s="532"/>
      <c r="CL35" s="532">
        <v>0</v>
      </c>
      <c r="CM35" s="532">
        <v>0</v>
      </c>
      <c r="CN35" s="532">
        <v>0</v>
      </c>
      <c r="CO35" s="532">
        <v>0</v>
      </c>
      <c r="CP35" s="532">
        <v>0</v>
      </c>
      <c r="CQ35" s="532">
        <v>0</v>
      </c>
      <c r="CR35" s="532">
        <v>0</v>
      </c>
      <c r="CS35" s="532">
        <v>0</v>
      </c>
      <c r="CT35" s="532">
        <v>0</v>
      </c>
      <c r="CU35" s="532">
        <v>0</v>
      </c>
      <c r="CV35" s="532">
        <v>0</v>
      </c>
      <c r="CW35" s="532">
        <v>0</v>
      </c>
      <c r="CX35" s="532">
        <v>0</v>
      </c>
      <c r="CY35" s="532"/>
      <c r="CZ35" s="532">
        <v>0</v>
      </c>
      <c r="DA35" s="532">
        <v>0</v>
      </c>
      <c r="DB35" s="532">
        <v>0</v>
      </c>
      <c r="DC35" s="532">
        <v>0</v>
      </c>
      <c r="DD35" s="532">
        <v>0</v>
      </c>
      <c r="DE35" s="532">
        <v>0</v>
      </c>
      <c r="DF35" s="532">
        <v>0</v>
      </c>
      <c r="DG35" s="532">
        <v>0</v>
      </c>
      <c r="DH35" s="532">
        <v>0</v>
      </c>
      <c r="DI35" s="532">
        <v>0</v>
      </c>
      <c r="DJ35" s="532">
        <v>0</v>
      </c>
      <c r="DK35" s="532">
        <v>0</v>
      </c>
      <c r="DL35" s="532">
        <v>0</v>
      </c>
    </row>
    <row r="36" spans="1:116">
      <c r="A36" s="532" t="s">
        <v>432</v>
      </c>
      <c r="B36" s="532"/>
      <c r="C36" s="532">
        <v>0</v>
      </c>
      <c r="D36" s="532">
        <v>0</v>
      </c>
      <c r="E36" s="532">
        <v>0</v>
      </c>
      <c r="F36" s="532">
        <v>0</v>
      </c>
      <c r="G36" s="532">
        <v>0</v>
      </c>
      <c r="H36" s="532">
        <v>0</v>
      </c>
      <c r="I36" s="532">
        <v>0</v>
      </c>
      <c r="J36" s="532">
        <v>0</v>
      </c>
      <c r="K36" s="532">
        <v>0</v>
      </c>
      <c r="L36" s="532">
        <v>0</v>
      </c>
      <c r="M36" s="532">
        <v>0</v>
      </c>
      <c r="N36" s="532">
        <v>0</v>
      </c>
      <c r="O36" s="532">
        <v>0</v>
      </c>
      <c r="P36" s="532"/>
      <c r="Q36" s="532"/>
      <c r="R36" s="532">
        <v>0</v>
      </c>
      <c r="S36" s="532">
        <v>0</v>
      </c>
      <c r="T36" s="532">
        <v>0</v>
      </c>
      <c r="U36" s="532">
        <v>0</v>
      </c>
      <c r="V36" s="532">
        <v>0</v>
      </c>
      <c r="W36" s="532">
        <v>0</v>
      </c>
      <c r="X36" s="532">
        <v>0</v>
      </c>
      <c r="Y36" s="532">
        <v>0</v>
      </c>
      <c r="Z36" s="532">
        <v>0</v>
      </c>
      <c r="AA36" s="532">
        <v>0</v>
      </c>
      <c r="AB36" s="532">
        <v>0</v>
      </c>
      <c r="AC36" s="532">
        <v>0</v>
      </c>
      <c r="AD36" s="532">
        <v>0</v>
      </c>
      <c r="AE36" s="532"/>
      <c r="AF36" s="532"/>
      <c r="AG36" s="532">
        <v>0</v>
      </c>
      <c r="AH36" s="532">
        <v>0</v>
      </c>
      <c r="AI36" s="532">
        <v>0</v>
      </c>
      <c r="AJ36" s="532">
        <v>0</v>
      </c>
      <c r="AK36" s="532">
        <v>0</v>
      </c>
      <c r="AL36" s="532">
        <v>0</v>
      </c>
      <c r="AM36" s="532">
        <v>0</v>
      </c>
      <c r="AN36" s="532">
        <v>0</v>
      </c>
      <c r="AO36" s="532">
        <v>0</v>
      </c>
      <c r="AP36" s="532">
        <v>0</v>
      </c>
      <c r="AQ36" s="532">
        <v>0</v>
      </c>
      <c r="AR36" s="532">
        <v>0</v>
      </c>
      <c r="AS36" s="532">
        <v>0</v>
      </c>
      <c r="AT36" s="532"/>
      <c r="AU36" s="532"/>
      <c r="AV36" s="532">
        <v>0</v>
      </c>
      <c r="AW36" s="532">
        <v>0</v>
      </c>
      <c r="AX36" s="532">
        <v>0</v>
      </c>
      <c r="AY36" s="532">
        <v>0</v>
      </c>
      <c r="AZ36" s="532">
        <v>0</v>
      </c>
      <c r="BA36" s="532">
        <v>0</v>
      </c>
      <c r="BB36" s="532">
        <v>0</v>
      </c>
      <c r="BC36" s="532">
        <v>0</v>
      </c>
      <c r="BD36" s="532">
        <v>0</v>
      </c>
      <c r="BE36" s="532">
        <v>0</v>
      </c>
      <c r="BF36" s="532">
        <v>0</v>
      </c>
      <c r="BG36" s="532">
        <v>0</v>
      </c>
      <c r="BH36" s="532">
        <v>0</v>
      </c>
      <c r="BI36" s="532"/>
      <c r="BJ36" s="532">
        <v>0</v>
      </c>
      <c r="BK36" s="532">
        <v>0</v>
      </c>
      <c r="BL36" s="532">
        <v>0</v>
      </c>
      <c r="BM36" s="532">
        <v>0</v>
      </c>
      <c r="BN36" s="532">
        <v>0</v>
      </c>
      <c r="BO36" s="532">
        <v>0</v>
      </c>
      <c r="BP36" s="532">
        <v>0</v>
      </c>
      <c r="BQ36" s="532">
        <v>0</v>
      </c>
      <c r="BR36" s="532">
        <v>0</v>
      </c>
      <c r="BS36" s="532">
        <v>0</v>
      </c>
      <c r="BT36" s="532">
        <v>0</v>
      </c>
      <c r="BU36" s="532">
        <v>0</v>
      </c>
      <c r="BV36" s="532">
        <v>0</v>
      </c>
      <c r="BW36" s="532"/>
      <c r="BX36" s="532">
        <v>0</v>
      </c>
      <c r="BY36" s="532">
        <v>0</v>
      </c>
      <c r="BZ36" s="532">
        <v>0</v>
      </c>
      <c r="CA36" s="532">
        <v>0</v>
      </c>
      <c r="CB36" s="532">
        <v>0</v>
      </c>
      <c r="CC36" s="532">
        <v>0</v>
      </c>
      <c r="CD36" s="532">
        <v>0</v>
      </c>
      <c r="CE36" s="532">
        <v>0</v>
      </c>
      <c r="CF36" s="532">
        <v>0</v>
      </c>
      <c r="CG36" s="532">
        <v>0</v>
      </c>
      <c r="CH36" s="532">
        <v>0</v>
      </c>
      <c r="CI36" s="532">
        <v>0</v>
      </c>
      <c r="CJ36" s="532">
        <v>0</v>
      </c>
      <c r="CK36" s="532"/>
      <c r="CL36" s="532">
        <v>0</v>
      </c>
      <c r="CM36" s="532">
        <v>0</v>
      </c>
      <c r="CN36" s="532">
        <v>0</v>
      </c>
      <c r="CO36" s="532">
        <v>0</v>
      </c>
      <c r="CP36" s="532">
        <v>0</v>
      </c>
      <c r="CQ36" s="532">
        <v>0</v>
      </c>
      <c r="CR36" s="532">
        <v>0</v>
      </c>
      <c r="CS36" s="532">
        <v>0</v>
      </c>
      <c r="CT36" s="532">
        <v>0</v>
      </c>
      <c r="CU36" s="532">
        <v>0</v>
      </c>
      <c r="CV36" s="532">
        <v>0</v>
      </c>
      <c r="CW36" s="532">
        <v>0</v>
      </c>
      <c r="CX36" s="532">
        <v>0</v>
      </c>
      <c r="CY36" s="532"/>
      <c r="CZ36" s="532">
        <v>0</v>
      </c>
      <c r="DA36" s="532">
        <v>0</v>
      </c>
      <c r="DB36" s="532">
        <v>0</v>
      </c>
      <c r="DC36" s="532">
        <v>0</v>
      </c>
      <c r="DD36" s="532">
        <v>0</v>
      </c>
      <c r="DE36" s="532">
        <v>0</v>
      </c>
      <c r="DF36" s="532">
        <v>0</v>
      </c>
      <c r="DG36" s="532">
        <v>0</v>
      </c>
      <c r="DH36" s="532">
        <v>0</v>
      </c>
      <c r="DI36" s="532">
        <v>0</v>
      </c>
      <c r="DJ36" s="532">
        <v>0</v>
      </c>
      <c r="DK36" s="532">
        <v>0</v>
      </c>
      <c r="DL36" s="532">
        <v>0</v>
      </c>
    </row>
    <row r="38" spans="1:116">
      <c r="A38" s="543" t="s">
        <v>58</v>
      </c>
      <c r="B38" s="532"/>
      <c r="C38" s="532">
        <v>1212</v>
      </c>
      <c r="D38" s="532">
        <v>1693</v>
      </c>
      <c r="E38" s="532">
        <v>2575</v>
      </c>
      <c r="F38" s="532">
        <v>4366</v>
      </c>
      <c r="G38" s="532">
        <v>5071</v>
      </c>
      <c r="H38" s="532">
        <v>5019</v>
      </c>
      <c r="I38" s="532">
        <v>5526</v>
      </c>
      <c r="J38" s="532">
        <v>6316</v>
      </c>
      <c r="K38" s="532">
        <v>4957</v>
      </c>
      <c r="L38" s="532">
        <v>6466</v>
      </c>
      <c r="M38" s="532">
        <v>5314</v>
      </c>
      <c r="N38" s="532">
        <v>4803</v>
      </c>
      <c r="O38" s="532">
        <v>53318</v>
      </c>
      <c r="P38" s="532"/>
      <c r="Q38" s="532"/>
      <c r="R38" s="532">
        <v>1477</v>
      </c>
      <c r="S38" s="532">
        <v>2689</v>
      </c>
      <c r="T38" s="532">
        <v>3115</v>
      </c>
      <c r="U38" s="532">
        <v>5026</v>
      </c>
      <c r="V38" s="532">
        <v>8377</v>
      </c>
      <c r="W38" s="532">
        <v>7221</v>
      </c>
      <c r="X38" s="532">
        <v>6740</v>
      </c>
      <c r="Y38" s="532">
        <v>6694</v>
      </c>
      <c r="Z38" s="532">
        <v>4987</v>
      </c>
      <c r="AA38" s="532">
        <v>6662</v>
      </c>
      <c r="AB38" s="532">
        <v>5927</v>
      </c>
      <c r="AC38" s="532">
        <v>7123</v>
      </c>
      <c r="AD38" s="532">
        <v>66038</v>
      </c>
      <c r="AE38" s="532"/>
      <c r="AF38" s="532"/>
      <c r="AG38" s="532">
        <v>566</v>
      </c>
      <c r="AH38" s="532">
        <v>3099</v>
      </c>
      <c r="AI38" s="532">
        <v>6361</v>
      </c>
      <c r="AJ38" s="532">
        <v>6627</v>
      </c>
      <c r="AK38" s="532">
        <v>6470</v>
      </c>
      <c r="AL38" s="532">
        <v>6263</v>
      </c>
      <c r="AM38" s="532">
        <v>6618</v>
      </c>
      <c r="AN38" s="532">
        <v>6730</v>
      </c>
      <c r="AO38" s="532">
        <v>6435</v>
      </c>
      <c r="AP38" s="532">
        <v>6319</v>
      </c>
      <c r="AQ38" s="532">
        <v>5760</v>
      </c>
      <c r="AR38" s="532">
        <v>5882</v>
      </c>
      <c r="AS38" s="532">
        <v>67130</v>
      </c>
      <c r="AT38" s="532"/>
      <c r="AU38" s="532"/>
      <c r="AV38" s="532">
        <v>5815</v>
      </c>
      <c r="AW38" s="532">
        <v>7458</v>
      </c>
      <c r="AX38" s="532">
        <v>7180</v>
      </c>
      <c r="AY38" s="532">
        <v>7759</v>
      </c>
      <c r="AZ38" s="532">
        <v>8074</v>
      </c>
      <c r="BA38" s="532">
        <v>7804</v>
      </c>
      <c r="BB38" s="532">
        <v>7720</v>
      </c>
      <c r="BC38" s="532">
        <v>7869</v>
      </c>
      <c r="BD38" s="532">
        <v>7474</v>
      </c>
      <c r="BE38" s="532">
        <v>7093</v>
      </c>
      <c r="BF38" s="532">
        <v>6587</v>
      </c>
      <c r="BG38" s="532">
        <v>6572</v>
      </c>
      <c r="BH38" s="532">
        <v>87405</v>
      </c>
      <c r="BI38" s="532"/>
      <c r="BJ38" s="532">
        <v>6921</v>
      </c>
      <c r="BK38" s="532">
        <v>7166</v>
      </c>
      <c r="BL38" s="532">
        <v>7730</v>
      </c>
      <c r="BM38" s="532">
        <v>8079</v>
      </c>
      <c r="BN38" s="532">
        <v>7871</v>
      </c>
      <c r="BO38" s="532">
        <v>7591</v>
      </c>
      <c r="BP38" s="532">
        <v>7490</v>
      </c>
      <c r="BQ38" s="532">
        <v>7635</v>
      </c>
      <c r="BR38" s="532">
        <v>6690</v>
      </c>
      <c r="BS38" s="532">
        <v>6533</v>
      </c>
      <c r="BT38" s="532">
        <v>6279</v>
      </c>
      <c r="BU38" s="532">
        <v>6274</v>
      </c>
      <c r="BV38" s="532">
        <v>86259</v>
      </c>
      <c r="BW38" s="532"/>
      <c r="BX38" s="532">
        <v>6033</v>
      </c>
      <c r="BY38" s="532">
        <v>6612</v>
      </c>
      <c r="BZ38" s="532">
        <v>6978</v>
      </c>
      <c r="CA38" s="532">
        <v>7671</v>
      </c>
      <c r="CB38" s="532">
        <v>7843</v>
      </c>
      <c r="CC38" s="532">
        <v>7560</v>
      </c>
      <c r="CD38" s="532">
        <v>7209</v>
      </c>
      <c r="CE38" s="532">
        <v>7360</v>
      </c>
      <c r="CF38" s="532">
        <v>6637</v>
      </c>
      <c r="CG38" s="532">
        <v>6475</v>
      </c>
      <c r="CH38" s="532">
        <v>6221</v>
      </c>
      <c r="CI38" s="532">
        <v>6209</v>
      </c>
      <c r="CJ38" s="532">
        <v>82808</v>
      </c>
      <c r="CK38" s="532"/>
      <c r="CL38" s="532">
        <v>6912</v>
      </c>
      <c r="CM38" s="532">
        <v>7181</v>
      </c>
      <c r="CN38" s="532">
        <v>7971</v>
      </c>
      <c r="CO38" s="532">
        <v>8352</v>
      </c>
      <c r="CP38" s="532">
        <v>8815</v>
      </c>
      <c r="CQ38" s="532">
        <v>8528</v>
      </c>
      <c r="CR38" s="532">
        <v>7540</v>
      </c>
      <c r="CS38" s="532">
        <v>7701</v>
      </c>
      <c r="CT38" s="532">
        <v>6770</v>
      </c>
      <c r="CU38" s="532">
        <v>6019</v>
      </c>
      <c r="CV38" s="532">
        <v>6042</v>
      </c>
      <c r="CW38" s="532">
        <v>6041</v>
      </c>
      <c r="CX38" s="532">
        <v>87872</v>
      </c>
      <c r="CY38" s="532"/>
      <c r="CZ38" s="532">
        <v>5254</v>
      </c>
      <c r="DA38" s="532">
        <v>5518</v>
      </c>
      <c r="DB38" s="532">
        <v>5226</v>
      </c>
      <c r="DC38" s="532">
        <v>5600</v>
      </c>
      <c r="DD38" s="532">
        <v>5377</v>
      </c>
      <c r="DE38" s="532">
        <v>5085</v>
      </c>
      <c r="DF38" s="532">
        <v>5564</v>
      </c>
      <c r="DG38" s="532">
        <v>5721</v>
      </c>
      <c r="DH38" s="532">
        <v>5306</v>
      </c>
      <c r="DI38" s="532">
        <v>5139</v>
      </c>
      <c r="DJ38" s="532">
        <v>5161</v>
      </c>
      <c r="DK38" s="532">
        <v>5232</v>
      </c>
      <c r="DL38" s="532">
        <v>64183</v>
      </c>
    </row>
    <row r="41" spans="1:116">
      <c r="A41" s="534" t="s">
        <v>446</v>
      </c>
      <c r="B41" s="532"/>
      <c r="C41" s="540" t="s">
        <v>434</v>
      </c>
      <c r="D41" s="540" t="s">
        <v>435</v>
      </c>
      <c r="E41" s="540" t="s">
        <v>436</v>
      </c>
      <c r="F41" s="540" t="s">
        <v>437</v>
      </c>
      <c r="G41" s="540" t="s">
        <v>438</v>
      </c>
      <c r="H41" s="540" t="s">
        <v>439</v>
      </c>
      <c r="I41" s="540" t="s">
        <v>440</v>
      </c>
      <c r="J41" s="540" t="s">
        <v>441</v>
      </c>
      <c r="K41" s="540" t="s">
        <v>442</v>
      </c>
      <c r="L41" s="540" t="s">
        <v>443</v>
      </c>
      <c r="M41" s="540" t="s">
        <v>444</v>
      </c>
      <c r="N41" s="540" t="s">
        <v>445</v>
      </c>
      <c r="O41" s="542" t="s">
        <v>58</v>
      </c>
      <c r="P41" s="532"/>
      <c r="Q41" s="532"/>
      <c r="R41" s="540" t="s">
        <v>434</v>
      </c>
      <c r="S41" s="540" t="s">
        <v>435</v>
      </c>
      <c r="T41" s="540" t="s">
        <v>436</v>
      </c>
      <c r="U41" s="540" t="s">
        <v>437</v>
      </c>
      <c r="V41" s="540" t="s">
        <v>438</v>
      </c>
      <c r="W41" s="540" t="s">
        <v>439</v>
      </c>
      <c r="X41" s="540" t="s">
        <v>440</v>
      </c>
      <c r="Y41" s="540" t="s">
        <v>441</v>
      </c>
      <c r="Z41" s="540" t="s">
        <v>442</v>
      </c>
      <c r="AA41" s="540" t="s">
        <v>443</v>
      </c>
      <c r="AB41" s="540" t="s">
        <v>444</v>
      </c>
      <c r="AC41" s="540" t="s">
        <v>445</v>
      </c>
      <c r="AD41" s="542" t="s">
        <v>58</v>
      </c>
      <c r="AE41" s="532"/>
      <c r="AF41" s="532"/>
      <c r="AG41" s="540" t="s">
        <v>434</v>
      </c>
      <c r="AH41" s="540" t="s">
        <v>435</v>
      </c>
      <c r="AI41" s="542" t="s">
        <v>436</v>
      </c>
      <c r="AJ41" s="542" t="s">
        <v>437</v>
      </c>
      <c r="AK41" s="542" t="s">
        <v>438</v>
      </c>
      <c r="AL41" s="542" t="s">
        <v>439</v>
      </c>
      <c r="AM41" s="542" t="s">
        <v>440</v>
      </c>
      <c r="AN41" s="542" t="s">
        <v>441</v>
      </c>
      <c r="AO41" s="542" t="s">
        <v>442</v>
      </c>
      <c r="AP41" s="542" t="s">
        <v>443</v>
      </c>
      <c r="AQ41" s="542" t="s">
        <v>444</v>
      </c>
      <c r="AR41" s="542" t="s">
        <v>445</v>
      </c>
      <c r="AS41" s="542" t="s">
        <v>58</v>
      </c>
      <c r="AT41" s="532"/>
      <c r="AU41" s="532"/>
      <c r="AV41" s="542" t="s">
        <v>434</v>
      </c>
      <c r="AW41" s="542" t="s">
        <v>435</v>
      </c>
      <c r="AX41" s="542" t="s">
        <v>436</v>
      </c>
      <c r="AY41" s="542" t="s">
        <v>437</v>
      </c>
      <c r="AZ41" s="542" t="s">
        <v>438</v>
      </c>
      <c r="BA41" s="542" t="s">
        <v>439</v>
      </c>
      <c r="BB41" s="542" t="s">
        <v>440</v>
      </c>
      <c r="BC41" s="542" t="s">
        <v>441</v>
      </c>
      <c r="BD41" s="542" t="s">
        <v>442</v>
      </c>
      <c r="BE41" s="542" t="s">
        <v>443</v>
      </c>
      <c r="BF41" s="542" t="s">
        <v>444</v>
      </c>
      <c r="BG41" s="542" t="s">
        <v>445</v>
      </c>
      <c r="BH41" s="542" t="s">
        <v>58</v>
      </c>
      <c r="BI41" s="532"/>
      <c r="BJ41" s="542" t="s">
        <v>434</v>
      </c>
      <c r="BK41" s="542" t="s">
        <v>435</v>
      </c>
      <c r="BL41" s="542" t="s">
        <v>436</v>
      </c>
      <c r="BM41" s="542" t="s">
        <v>437</v>
      </c>
      <c r="BN41" s="542" t="s">
        <v>438</v>
      </c>
      <c r="BO41" s="542" t="s">
        <v>439</v>
      </c>
      <c r="BP41" s="542" t="s">
        <v>440</v>
      </c>
      <c r="BQ41" s="542" t="s">
        <v>441</v>
      </c>
      <c r="BR41" s="542" t="s">
        <v>442</v>
      </c>
      <c r="BS41" s="542" t="s">
        <v>443</v>
      </c>
      <c r="BT41" s="542" t="s">
        <v>444</v>
      </c>
      <c r="BU41" s="542" t="s">
        <v>445</v>
      </c>
      <c r="BV41" s="542" t="s">
        <v>58</v>
      </c>
      <c r="BW41" s="532"/>
      <c r="BX41" s="542" t="s">
        <v>434</v>
      </c>
      <c r="BY41" s="542" t="s">
        <v>435</v>
      </c>
      <c r="BZ41" s="542" t="s">
        <v>436</v>
      </c>
      <c r="CA41" s="542" t="s">
        <v>437</v>
      </c>
      <c r="CB41" s="542" t="s">
        <v>438</v>
      </c>
      <c r="CC41" s="542" t="s">
        <v>439</v>
      </c>
      <c r="CD41" s="542" t="s">
        <v>440</v>
      </c>
      <c r="CE41" s="542" t="s">
        <v>441</v>
      </c>
      <c r="CF41" s="542" t="s">
        <v>442</v>
      </c>
      <c r="CG41" s="542" t="s">
        <v>443</v>
      </c>
      <c r="CH41" s="542" t="s">
        <v>444</v>
      </c>
      <c r="CI41" s="542" t="s">
        <v>445</v>
      </c>
      <c r="CJ41" s="542" t="s">
        <v>58</v>
      </c>
      <c r="CK41" s="532"/>
      <c r="CL41" s="542" t="s">
        <v>434</v>
      </c>
      <c r="CM41" s="542" t="s">
        <v>435</v>
      </c>
      <c r="CN41" s="542" t="s">
        <v>436</v>
      </c>
      <c r="CO41" s="542" t="s">
        <v>437</v>
      </c>
      <c r="CP41" s="542" t="s">
        <v>438</v>
      </c>
      <c r="CQ41" s="542" t="s">
        <v>439</v>
      </c>
      <c r="CR41" s="542" t="s">
        <v>440</v>
      </c>
      <c r="CS41" s="542" t="s">
        <v>441</v>
      </c>
      <c r="CT41" s="542" t="s">
        <v>442</v>
      </c>
      <c r="CU41" s="542" t="s">
        <v>443</v>
      </c>
      <c r="CV41" s="542" t="s">
        <v>444</v>
      </c>
      <c r="CW41" s="542" t="s">
        <v>445</v>
      </c>
      <c r="CX41" s="542" t="s">
        <v>58</v>
      </c>
      <c r="CY41" s="532"/>
      <c r="CZ41" s="542" t="s">
        <v>434</v>
      </c>
      <c r="DA41" s="542" t="s">
        <v>435</v>
      </c>
      <c r="DB41" s="542" t="s">
        <v>436</v>
      </c>
      <c r="DC41" s="542" t="s">
        <v>437</v>
      </c>
      <c r="DD41" s="542" t="s">
        <v>438</v>
      </c>
      <c r="DE41" s="542" t="s">
        <v>439</v>
      </c>
      <c r="DF41" s="542" t="s">
        <v>440</v>
      </c>
      <c r="DG41" s="542" t="s">
        <v>441</v>
      </c>
      <c r="DH41" s="542" t="s">
        <v>442</v>
      </c>
      <c r="DI41" s="542" t="s">
        <v>443</v>
      </c>
      <c r="DJ41" s="542" t="s">
        <v>444</v>
      </c>
      <c r="DK41" s="542" t="s">
        <v>445</v>
      </c>
      <c r="DL41" s="542" t="s">
        <v>58</v>
      </c>
    </row>
    <row r="43" spans="1:116">
      <c r="A43" s="532" t="s">
        <v>34</v>
      </c>
      <c r="B43" s="532"/>
      <c r="C43" s="532">
        <v>0</v>
      </c>
      <c r="D43" s="532">
        <v>0</v>
      </c>
      <c r="E43" s="532">
        <v>0</v>
      </c>
      <c r="F43" s="532">
        <v>0</v>
      </c>
      <c r="G43" s="532">
        <v>0</v>
      </c>
      <c r="H43" s="532">
        <v>0</v>
      </c>
      <c r="I43" s="532">
        <v>0</v>
      </c>
      <c r="J43" s="532">
        <v>0</v>
      </c>
      <c r="K43" s="532">
        <v>0</v>
      </c>
      <c r="L43" s="532">
        <v>0</v>
      </c>
      <c r="M43" s="532">
        <v>0</v>
      </c>
      <c r="N43" s="532">
        <v>0</v>
      </c>
      <c r="O43" s="532">
        <v>0</v>
      </c>
      <c r="P43" s="532"/>
      <c r="Q43" s="532"/>
      <c r="R43" s="532">
        <v>0</v>
      </c>
      <c r="S43" s="532">
        <v>0</v>
      </c>
      <c r="T43" s="532">
        <v>0</v>
      </c>
      <c r="U43" s="532">
        <v>0</v>
      </c>
      <c r="V43" s="532">
        <v>0</v>
      </c>
      <c r="W43" s="532">
        <v>0</v>
      </c>
      <c r="X43" s="532">
        <v>0</v>
      </c>
      <c r="Y43" s="532">
        <v>0</v>
      </c>
      <c r="Z43" s="532">
        <v>0</v>
      </c>
      <c r="AA43" s="532">
        <v>0</v>
      </c>
      <c r="AB43" s="532">
        <v>0</v>
      </c>
      <c r="AC43" s="532">
        <v>0</v>
      </c>
      <c r="AD43" s="532">
        <v>0</v>
      </c>
      <c r="AE43" s="532"/>
      <c r="AF43" s="532"/>
      <c r="AG43" s="532">
        <v>0</v>
      </c>
      <c r="AH43" s="532">
        <v>0</v>
      </c>
      <c r="AI43" s="532">
        <v>0</v>
      </c>
      <c r="AJ43" s="532">
        <v>0</v>
      </c>
      <c r="AK43" s="532">
        <v>0</v>
      </c>
      <c r="AL43" s="532">
        <v>0</v>
      </c>
      <c r="AM43" s="532">
        <v>0</v>
      </c>
      <c r="AN43" s="532">
        <v>0</v>
      </c>
      <c r="AO43" s="532">
        <v>0</v>
      </c>
      <c r="AP43" s="532">
        <v>0</v>
      </c>
      <c r="AQ43" s="532">
        <v>0</v>
      </c>
      <c r="AR43" s="532">
        <v>0</v>
      </c>
      <c r="AS43" s="532">
        <v>0</v>
      </c>
      <c r="AT43" s="532"/>
      <c r="AU43" s="532"/>
      <c r="AV43" s="532">
        <v>0</v>
      </c>
      <c r="AW43" s="532">
        <v>0</v>
      </c>
      <c r="AX43" s="532">
        <v>0</v>
      </c>
      <c r="AY43" s="532">
        <v>0</v>
      </c>
      <c r="AZ43" s="532">
        <v>0</v>
      </c>
      <c r="BA43" s="532">
        <v>0</v>
      </c>
      <c r="BB43" s="532">
        <v>0</v>
      </c>
      <c r="BC43" s="532">
        <v>0</v>
      </c>
      <c r="BD43" s="532">
        <v>0</v>
      </c>
      <c r="BE43" s="532">
        <v>0</v>
      </c>
      <c r="BF43" s="532">
        <v>0</v>
      </c>
      <c r="BG43" s="532">
        <v>0</v>
      </c>
      <c r="BH43" s="532">
        <v>0</v>
      </c>
      <c r="BI43" s="532"/>
      <c r="BJ43" s="532">
        <v>0</v>
      </c>
      <c r="BK43" s="532">
        <v>0</v>
      </c>
      <c r="BL43" s="532">
        <v>0</v>
      </c>
      <c r="BM43" s="532">
        <v>0</v>
      </c>
      <c r="BN43" s="532">
        <v>0</v>
      </c>
      <c r="BO43" s="532">
        <v>0</v>
      </c>
      <c r="BP43" s="532">
        <v>0</v>
      </c>
      <c r="BQ43" s="532">
        <v>0</v>
      </c>
      <c r="BR43" s="532">
        <v>0</v>
      </c>
      <c r="BS43" s="532">
        <v>0</v>
      </c>
      <c r="BT43" s="532">
        <v>0</v>
      </c>
      <c r="BU43" s="532">
        <v>0</v>
      </c>
      <c r="BV43" s="532">
        <v>0</v>
      </c>
      <c r="BW43" s="532"/>
      <c r="BX43" s="532">
        <v>0</v>
      </c>
      <c r="BY43" s="532">
        <v>0</v>
      </c>
      <c r="BZ43" s="532">
        <v>0</v>
      </c>
      <c r="CA43" s="532">
        <v>0</v>
      </c>
      <c r="CB43" s="532">
        <v>0</v>
      </c>
      <c r="CC43" s="532">
        <v>0</v>
      </c>
      <c r="CD43" s="532">
        <v>0</v>
      </c>
      <c r="CE43" s="532">
        <v>0</v>
      </c>
      <c r="CF43" s="532">
        <v>0</v>
      </c>
      <c r="CG43" s="532">
        <v>0</v>
      </c>
      <c r="CH43" s="532">
        <v>0</v>
      </c>
      <c r="CI43" s="532">
        <v>0</v>
      </c>
      <c r="CJ43" s="532">
        <v>0</v>
      </c>
      <c r="CK43" s="532"/>
      <c r="CL43" s="532">
        <v>0</v>
      </c>
      <c r="CM43" s="532">
        <v>0</v>
      </c>
      <c r="CN43" s="532">
        <v>0</v>
      </c>
      <c r="CO43" s="532">
        <v>0</v>
      </c>
      <c r="CP43" s="532">
        <v>0</v>
      </c>
      <c r="CQ43" s="532">
        <v>0</v>
      </c>
      <c r="CR43" s="532">
        <v>0</v>
      </c>
      <c r="CS43" s="532">
        <v>0</v>
      </c>
      <c r="CT43" s="532">
        <v>0</v>
      </c>
      <c r="CU43" s="532">
        <v>0</v>
      </c>
      <c r="CV43" s="532">
        <v>0</v>
      </c>
      <c r="CW43" s="532">
        <v>0</v>
      </c>
      <c r="CX43" s="532">
        <v>0</v>
      </c>
      <c r="CY43" s="532"/>
      <c r="CZ43" s="532">
        <v>0</v>
      </c>
      <c r="DA43" s="532">
        <v>0</v>
      </c>
      <c r="DB43" s="532">
        <v>0</v>
      </c>
      <c r="DC43" s="532">
        <v>0</v>
      </c>
      <c r="DD43" s="532">
        <v>0</v>
      </c>
      <c r="DE43" s="532">
        <v>0</v>
      </c>
      <c r="DF43" s="532">
        <v>0</v>
      </c>
      <c r="DG43" s="532">
        <v>0</v>
      </c>
      <c r="DH43" s="532">
        <v>0</v>
      </c>
      <c r="DI43" s="532">
        <v>0</v>
      </c>
      <c r="DJ43" s="532">
        <v>0</v>
      </c>
      <c r="DK43" s="532">
        <v>0</v>
      </c>
      <c r="DL43" s="532">
        <v>0</v>
      </c>
    </row>
    <row r="44" spans="1:116">
      <c r="A44" s="532" t="s">
        <v>606</v>
      </c>
      <c r="B44" s="532"/>
      <c r="C44" s="532">
        <v>0</v>
      </c>
      <c r="D44" s="532">
        <v>0</v>
      </c>
      <c r="E44" s="532">
        <v>0</v>
      </c>
      <c r="F44" s="532">
        <v>0</v>
      </c>
      <c r="G44" s="532">
        <v>0</v>
      </c>
      <c r="H44" s="532">
        <v>0</v>
      </c>
      <c r="I44" s="532">
        <v>0</v>
      </c>
      <c r="J44" s="532">
        <v>0</v>
      </c>
      <c r="K44" s="532">
        <v>0</v>
      </c>
      <c r="L44" s="532">
        <v>0</v>
      </c>
      <c r="M44" s="532">
        <v>0</v>
      </c>
      <c r="N44" s="532">
        <v>0</v>
      </c>
      <c r="O44" s="532">
        <v>0</v>
      </c>
      <c r="P44" s="532"/>
      <c r="Q44" s="532"/>
      <c r="R44" s="532">
        <v>0</v>
      </c>
      <c r="S44" s="532">
        <v>0</v>
      </c>
      <c r="T44" s="532">
        <v>0</v>
      </c>
      <c r="U44" s="532">
        <v>0</v>
      </c>
      <c r="V44" s="532">
        <v>0</v>
      </c>
      <c r="W44" s="532">
        <v>0</v>
      </c>
      <c r="X44" s="532">
        <v>0</v>
      </c>
      <c r="Y44" s="532">
        <v>0</v>
      </c>
      <c r="Z44" s="532">
        <v>0</v>
      </c>
      <c r="AA44" s="532">
        <v>0</v>
      </c>
      <c r="AB44" s="532">
        <v>0</v>
      </c>
      <c r="AC44" s="532">
        <v>0</v>
      </c>
      <c r="AD44" s="532">
        <v>0</v>
      </c>
      <c r="AE44" s="532"/>
      <c r="AF44" s="532"/>
      <c r="AG44" s="532">
        <v>0</v>
      </c>
      <c r="AH44" s="532">
        <v>0</v>
      </c>
      <c r="AI44" s="532">
        <v>0</v>
      </c>
      <c r="AJ44" s="532">
        <v>0</v>
      </c>
      <c r="AK44" s="532">
        <v>0</v>
      </c>
      <c r="AL44" s="532">
        <v>0</v>
      </c>
      <c r="AM44" s="532">
        <v>0</v>
      </c>
      <c r="AN44" s="532">
        <v>0</v>
      </c>
      <c r="AO44" s="532">
        <v>0</v>
      </c>
      <c r="AP44" s="532">
        <v>0</v>
      </c>
      <c r="AQ44" s="532">
        <v>0</v>
      </c>
      <c r="AR44" s="532">
        <v>0</v>
      </c>
      <c r="AS44" s="532">
        <v>0</v>
      </c>
      <c r="AT44" s="532"/>
      <c r="AU44" s="532"/>
      <c r="AV44" s="532">
        <v>0</v>
      </c>
      <c r="AW44" s="532">
        <v>0</v>
      </c>
      <c r="AX44" s="532">
        <v>0</v>
      </c>
      <c r="AY44" s="532">
        <v>0</v>
      </c>
      <c r="AZ44" s="532">
        <v>0</v>
      </c>
      <c r="BA44" s="532">
        <v>0</v>
      </c>
      <c r="BB44" s="532">
        <v>0</v>
      </c>
      <c r="BC44" s="532">
        <v>0</v>
      </c>
      <c r="BD44" s="532">
        <v>0</v>
      </c>
      <c r="BE44" s="532">
        <v>0</v>
      </c>
      <c r="BF44" s="532">
        <v>0</v>
      </c>
      <c r="BG44" s="532">
        <v>0</v>
      </c>
      <c r="BH44" s="532">
        <v>0</v>
      </c>
      <c r="BI44" s="532"/>
      <c r="BJ44" s="532">
        <v>0</v>
      </c>
      <c r="BK44" s="532">
        <v>0</v>
      </c>
      <c r="BL44" s="532">
        <v>0</v>
      </c>
      <c r="BM44" s="532">
        <v>0</v>
      </c>
      <c r="BN44" s="532">
        <v>0</v>
      </c>
      <c r="BO44" s="532">
        <v>0</v>
      </c>
      <c r="BP44" s="532">
        <v>0</v>
      </c>
      <c r="BQ44" s="532">
        <v>0</v>
      </c>
      <c r="BR44" s="532">
        <v>0</v>
      </c>
      <c r="BS44" s="532">
        <v>0</v>
      </c>
      <c r="BT44" s="532">
        <v>0</v>
      </c>
      <c r="BU44" s="532">
        <v>0</v>
      </c>
      <c r="BV44" s="532">
        <v>0</v>
      </c>
      <c r="BW44" s="532"/>
      <c r="BX44" s="532">
        <v>0</v>
      </c>
      <c r="BY44" s="532">
        <v>0</v>
      </c>
      <c r="BZ44" s="532">
        <v>0</v>
      </c>
      <c r="CA44" s="532">
        <v>0</v>
      </c>
      <c r="CB44" s="532">
        <v>0</v>
      </c>
      <c r="CC44" s="532">
        <v>0</v>
      </c>
      <c r="CD44" s="532">
        <v>0</v>
      </c>
      <c r="CE44" s="532">
        <v>0</v>
      </c>
      <c r="CF44" s="532">
        <v>0</v>
      </c>
      <c r="CG44" s="532">
        <v>0</v>
      </c>
      <c r="CH44" s="532">
        <v>0</v>
      </c>
      <c r="CI44" s="532">
        <v>0</v>
      </c>
      <c r="CJ44" s="532">
        <v>0</v>
      </c>
      <c r="CK44" s="532"/>
      <c r="CL44" s="532">
        <v>0</v>
      </c>
      <c r="CM44" s="532">
        <v>0</v>
      </c>
      <c r="CN44" s="532">
        <v>0</v>
      </c>
      <c r="CO44" s="532">
        <v>0</v>
      </c>
      <c r="CP44" s="532">
        <v>0</v>
      </c>
      <c r="CQ44" s="532">
        <v>0</v>
      </c>
      <c r="CR44" s="532">
        <v>0</v>
      </c>
      <c r="CS44" s="532">
        <v>0</v>
      </c>
      <c r="CT44" s="532">
        <v>0</v>
      </c>
      <c r="CU44" s="532">
        <v>0</v>
      </c>
      <c r="CV44" s="532">
        <v>0</v>
      </c>
      <c r="CW44" s="532">
        <v>0</v>
      </c>
      <c r="CX44" s="532">
        <v>0</v>
      </c>
      <c r="CY44" s="532"/>
      <c r="CZ44" s="532">
        <v>0</v>
      </c>
      <c r="DA44" s="532">
        <v>0</v>
      </c>
      <c r="DB44" s="532">
        <v>0</v>
      </c>
      <c r="DC44" s="532">
        <v>0</v>
      </c>
      <c r="DD44" s="532">
        <v>0</v>
      </c>
      <c r="DE44" s="532">
        <v>0</v>
      </c>
      <c r="DF44" s="532">
        <v>0</v>
      </c>
      <c r="DG44" s="532">
        <v>0</v>
      </c>
      <c r="DH44" s="532">
        <v>0</v>
      </c>
      <c r="DI44" s="532">
        <v>0</v>
      </c>
      <c r="DJ44" s="532">
        <v>0</v>
      </c>
      <c r="DK44" s="532">
        <v>0</v>
      </c>
      <c r="DL44" s="532">
        <v>0</v>
      </c>
    </row>
    <row r="45" spans="1:116">
      <c r="A45" s="532" t="s">
        <v>19</v>
      </c>
      <c r="B45" s="532"/>
      <c r="C45" s="532">
        <v>534</v>
      </c>
      <c r="D45" s="532">
        <v>1</v>
      </c>
      <c r="E45" s="532">
        <v>0</v>
      </c>
      <c r="F45" s="532">
        <v>-3</v>
      </c>
      <c r="G45" s="532">
        <v>194</v>
      </c>
      <c r="H45" s="532">
        <v>73</v>
      </c>
      <c r="I45" s="532">
        <v>142</v>
      </c>
      <c r="J45" s="532">
        <v>10</v>
      </c>
      <c r="K45" s="532">
        <v>1</v>
      </c>
      <c r="L45" s="532">
        <v>3</v>
      </c>
      <c r="M45" s="532">
        <v>16</v>
      </c>
      <c r="N45" s="532">
        <v>1</v>
      </c>
      <c r="O45" s="532">
        <v>972</v>
      </c>
      <c r="P45" s="532"/>
      <c r="Q45" s="532"/>
      <c r="R45" s="532">
        <v>2</v>
      </c>
      <c r="S45" s="532">
        <v>47</v>
      </c>
      <c r="T45" s="532">
        <v>1</v>
      </c>
      <c r="U45" s="532">
        <v>139</v>
      </c>
      <c r="V45" s="532">
        <v>974</v>
      </c>
      <c r="W45" s="532">
        <v>253</v>
      </c>
      <c r="X45" s="532">
        <v>297</v>
      </c>
      <c r="Y45" s="532">
        <v>17</v>
      </c>
      <c r="Z45" s="532">
        <v>485</v>
      </c>
      <c r="AA45" s="532">
        <v>716</v>
      </c>
      <c r="AB45" s="532">
        <v>145</v>
      </c>
      <c r="AC45" s="532">
        <v>188</v>
      </c>
      <c r="AD45" s="532">
        <v>3264</v>
      </c>
      <c r="AE45" s="532"/>
      <c r="AF45" s="532"/>
      <c r="AG45" s="532">
        <v>0</v>
      </c>
      <c r="AH45" s="532">
        <v>41</v>
      </c>
      <c r="AI45" s="532">
        <v>0</v>
      </c>
      <c r="AJ45" s="532">
        <v>17</v>
      </c>
      <c r="AK45" s="532">
        <v>201</v>
      </c>
      <c r="AL45" s="532">
        <v>2134</v>
      </c>
      <c r="AM45" s="532">
        <v>78</v>
      </c>
      <c r="AN45" s="532">
        <v>-5</v>
      </c>
      <c r="AO45" s="532">
        <v>-2</v>
      </c>
      <c r="AP45" s="532">
        <v>2</v>
      </c>
      <c r="AQ45" s="532">
        <v>352</v>
      </c>
      <c r="AR45" s="532">
        <v>698.74400000000003</v>
      </c>
      <c r="AS45" s="532">
        <v>3516.7440000000001</v>
      </c>
      <c r="AT45" s="532"/>
      <c r="AU45" s="532"/>
      <c r="AV45" s="532">
        <v>8</v>
      </c>
      <c r="AW45" s="532">
        <v>-3</v>
      </c>
      <c r="AX45" s="532">
        <v>0</v>
      </c>
      <c r="AY45" s="532">
        <v>9</v>
      </c>
      <c r="AZ45" s="532">
        <v>103</v>
      </c>
      <c r="BA45" s="532">
        <v>20</v>
      </c>
      <c r="BB45" s="532">
        <v>40</v>
      </c>
      <c r="BC45" s="532">
        <v>-3</v>
      </c>
      <c r="BD45" s="532">
        <v>-1</v>
      </c>
      <c r="BE45" s="532">
        <v>1</v>
      </c>
      <c r="BF45" s="532">
        <v>181</v>
      </c>
      <c r="BG45" s="532">
        <v>5848.3096960000003</v>
      </c>
      <c r="BH45" s="532">
        <v>6203.3096960000003</v>
      </c>
      <c r="BI45" s="532"/>
      <c r="BJ45" s="532">
        <v>5</v>
      </c>
      <c r="BK45" s="532">
        <v>-2</v>
      </c>
      <c r="BL45" s="532">
        <v>0</v>
      </c>
      <c r="BM45" s="532">
        <v>6</v>
      </c>
      <c r="BN45" s="532">
        <v>66</v>
      </c>
      <c r="BO45" s="532">
        <v>13</v>
      </c>
      <c r="BP45" s="532">
        <v>26</v>
      </c>
      <c r="BQ45" s="532">
        <v>-2</v>
      </c>
      <c r="BR45" s="532">
        <v>-1</v>
      </c>
      <c r="BS45" s="532">
        <v>1</v>
      </c>
      <c r="BT45" s="532">
        <v>116</v>
      </c>
      <c r="BU45" s="532">
        <v>6367.5189232639996</v>
      </c>
      <c r="BV45" s="532">
        <v>6595.5189232639996</v>
      </c>
      <c r="BW45" s="532"/>
      <c r="BX45" s="532">
        <v>4</v>
      </c>
      <c r="BY45" s="532">
        <v>-1</v>
      </c>
      <c r="BZ45" s="532">
        <v>0</v>
      </c>
      <c r="CA45" s="532">
        <v>4</v>
      </c>
      <c r="CB45" s="532">
        <v>50</v>
      </c>
      <c r="CC45" s="532">
        <v>10</v>
      </c>
      <c r="CD45" s="532">
        <v>20</v>
      </c>
      <c r="CE45" s="532">
        <v>-1</v>
      </c>
      <c r="CF45" s="532">
        <v>-1</v>
      </c>
      <c r="CG45" s="532">
        <v>0</v>
      </c>
      <c r="CH45" s="532">
        <v>88</v>
      </c>
      <c r="CI45" s="532">
        <v>5742.4552665333758</v>
      </c>
      <c r="CJ45" s="532">
        <v>5915.4552665333758</v>
      </c>
      <c r="CK45" s="532"/>
      <c r="CL45" s="532">
        <v>3</v>
      </c>
      <c r="CM45" s="532">
        <v>-1</v>
      </c>
      <c r="CN45" s="532">
        <v>0</v>
      </c>
      <c r="CO45" s="532">
        <v>4</v>
      </c>
      <c r="CP45" s="532">
        <v>45</v>
      </c>
      <c r="CQ45" s="532">
        <v>9</v>
      </c>
      <c r="CR45" s="532">
        <v>17</v>
      </c>
      <c r="CS45" s="532">
        <v>-1</v>
      </c>
      <c r="CT45" s="532">
        <v>0</v>
      </c>
      <c r="CU45" s="532">
        <v>0</v>
      </c>
      <c r="CV45" s="532">
        <v>78</v>
      </c>
      <c r="CW45" s="532">
        <v>5497.5348223488163</v>
      </c>
      <c r="CX45" s="532">
        <v>5651.5348223488163</v>
      </c>
      <c r="CY45" s="532"/>
      <c r="CZ45" s="532">
        <v>3</v>
      </c>
      <c r="DA45" s="532">
        <v>-1</v>
      </c>
      <c r="DB45" s="532">
        <v>0</v>
      </c>
      <c r="DC45" s="532">
        <v>4</v>
      </c>
      <c r="DD45" s="532">
        <v>45</v>
      </c>
      <c r="DE45" s="532">
        <v>9</v>
      </c>
      <c r="DF45" s="532">
        <v>17</v>
      </c>
      <c r="DG45" s="532">
        <v>-1</v>
      </c>
      <c r="DH45" s="532">
        <v>0</v>
      </c>
      <c r="DI45" s="532">
        <v>0</v>
      </c>
      <c r="DJ45" s="532">
        <v>78</v>
      </c>
      <c r="DK45" s="532">
        <v>3467.9173717819453</v>
      </c>
      <c r="DL45" s="532">
        <v>3621.9173717819453</v>
      </c>
    </row>
    <row r="46" spans="1:116">
      <c r="A46" s="532" t="s">
        <v>607</v>
      </c>
      <c r="B46" s="532"/>
      <c r="C46" s="532">
        <v>47</v>
      </c>
      <c r="D46" s="532">
        <v>61</v>
      </c>
      <c r="E46" s="532">
        <v>109</v>
      </c>
      <c r="F46" s="532">
        <v>42</v>
      </c>
      <c r="G46" s="532">
        <v>59</v>
      </c>
      <c r="H46" s="532">
        <v>39</v>
      </c>
      <c r="I46" s="532">
        <v>180</v>
      </c>
      <c r="J46" s="532">
        <v>69</v>
      </c>
      <c r="K46" s="532">
        <v>186</v>
      </c>
      <c r="L46" s="532">
        <v>76</v>
      </c>
      <c r="M46" s="532">
        <v>794</v>
      </c>
      <c r="N46" s="532">
        <v>281</v>
      </c>
      <c r="O46" s="532">
        <v>1943</v>
      </c>
      <c r="P46" s="532"/>
      <c r="Q46" s="532"/>
      <c r="R46" s="532">
        <v>48</v>
      </c>
      <c r="S46" s="532">
        <v>49</v>
      </c>
      <c r="T46" s="532">
        <v>-15</v>
      </c>
      <c r="U46" s="532">
        <v>11</v>
      </c>
      <c r="V46" s="532">
        <v>19</v>
      </c>
      <c r="W46" s="532">
        <v>2</v>
      </c>
      <c r="X46" s="532">
        <v>19</v>
      </c>
      <c r="Y46" s="532">
        <v>243</v>
      </c>
      <c r="Z46" s="532">
        <v>162</v>
      </c>
      <c r="AA46" s="532">
        <v>124</v>
      </c>
      <c r="AB46" s="532">
        <v>356</v>
      </c>
      <c r="AC46" s="532">
        <v>3636</v>
      </c>
      <c r="AD46" s="532">
        <v>4654</v>
      </c>
      <c r="AE46" s="532"/>
      <c r="AF46" s="532"/>
      <c r="AG46" s="532">
        <v>270</v>
      </c>
      <c r="AH46" s="532">
        <v>24</v>
      </c>
      <c r="AI46" s="532">
        <v>104</v>
      </c>
      <c r="AJ46" s="532">
        <v>73</v>
      </c>
      <c r="AK46" s="532">
        <v>27</v>
      </c>
      <c r="AL46" s="532">
        <v>28</v>
      </c>
      <c r="AM46" s="532">
        <v>50</v>
      </c>
      <c r="AN46" s="532">
        <v>94</v>
      </c>
      <c r="AO46" s="532">
        <v>67</v>
      </c>
      <c r="AP46" s="532">
        <v>33</v>
      </c>
      <c r="AQ46" s="532">
        <v>78</v>
      </c>
      <c r="AR46" s="532">
        <v>1401.7546</v>
      </c>
      <c r="AS46" s="532">
        <v>2249.7546000000002</v>
      </c>
      <c r="AT46" s="532"/>
      <c r="AU46" s="532"/>
      <c r="AV46" s="532">
        <v>91</v>
      </c>
      <c r="AW46" s="532">
        <v>34</v>
      </c>
      <c r="AX46" s="532">
        <v>236</v>
      </c>
      <c r="AY46" s="532">
        <v>161</v>
      </c>
      <c r="AZ46" s="532">
        <v>59</v>
      </c>
      <c r="BA46" s="532">
        <v>62</v>
      </c>
      <c r="BB46" s="532">
        <v>110</v>
      </c>
      <c r="BC46" s="532">
        <v>208</v>
      </c>
      <c r="BD46" s="532">
        <v>149</v>
      </c>
      <c r="BE46" s="532">
        <v>72</v>
      </c>
      <c r="BF46" s="532">
        <v>173</v>
      </c>
      <c r="BG46" s="532">
        <v>1547.6663744199998</v>
      </c>
      <c r="BH46" s="532">
        <v>2902.6663744199996</v>
      </c>
      <c r="BI46" s="532"/>
      <c r="BJ46" s="532">
        <v>122</v>
      </c>
      <c r="BK46" s="532">
        <v>46</v>
      </c>
      <c r="BL46" s="532">
        <v>317</v>
      </c>
      <c r="BM46" s="532">
        <v>217</v>
      </c>
      <c r="BN46" s="532">
        <v>79</v>
      </c>
      <c r="BO46" s="532">
        <v>83</v>
      </c>
      <c r="BP46" s="532">
        <v>147</v>
      </c>
      <c r="BQ46" s="532">
        <v>279</v>
      </c>
      <c r="BR46" s="532">
        <v>200</v>
      </c>
      <c r="BS46" s="532">
        <v>97</v>
      </c>
      <c r="BT46" s="532">
        <v>232</v>
      </c>
      <c r="BU46" s="532">
        <v>2001.3074983858342</v>
      </c>
      <c r="BV46" s="532">
        <v>3820.3074983858342</v>
      </c>
      <c r="BW46" s="532"/>
      <c r="BX46" s="532">
        <v>117</v>
      </c>
      <c r="BY46" s="532">
        <v>44</v>
      </c>
      <c r="BZ46" s="532">
        <v>306</v>
      </c>
      <c r="CA46" s="532">
        <v>209</v>
      </c>
      <c r="CB46" s="532">
        <v>76</v>
      </c>
      <c r="CC46" s="532">
        <v>80</v>
      </c>
      <c r="CD46" s="532">
        <v>142</v>
      </c>
      <c r="CE46" s="532">
        <v>269</v>
      </c>
      <c r="CF46" s="532">
        <v>193</v>
      </c>
      <c r="CG46" s="532">
        <v>93</v>
      </c>
      <c r="CH46" s="532">
        <v>223</v>
      </c>
      <c r="CI46" s="532">
        <v>2975.1728171887544</v>
      </c>
      <c r="CJ46" s="532">
        <v>4727.1728171887544</v>
      </c>
      <c r="CK46" s="532"/>
      <c r="CL46" s="532">
        <v>104</v>
      </c>
      <c r="CM46" s="532">
        <v>39</v>
      </c>
      <c r="CN46" s="532">
        <v>271</v>
      </c>
      <c r="CO46" s="532">
        <v>185</v>
      </c>
      <c r="CP46" s="532">
        <v>67</v>
      </c>
      <c r="CQ46" s="532">
        <v>70</v>
      </c>
      <c r="CR46" s="532">
        <v>125</v>
      </c>
      <c r="CS46" s="532">
        <v>238</v>
      </c>
      <c r="CT46" s="532">
        <v>171</v>
      </c>
      <c r="CU46" s="532">
        <v>83</v>
      </c>
      <c r="CV46" s="532">
        <v>198</v>
      </c>
      <c r="CW46" s="532">
        <v>3635.8325885365302</v>
      </c>
      <c r="CX46" s="532">
        <v>5186.8325885365302</v>
      </c>
      <c r="CY46" s="532"/>
      <c r="CZ46" s="532">
        <v>104</v>
      </c>
      <c r="DA46" s="532">
        <v>39</v>
      </c>
      <c r="DB46" s="532">
        <v>271</v>
      </c>
      <c r="DC46" s="532">
        <v>185</v>
      </c>
      <c r="DD46" s="532">
        <v>67</v>
      </c>
      <c r="DE46" s="532">
        <v>70</v>
      </c>
      <c r="DF46" s="532">
        <v>125</v>
      </c>
      <c r="DG46" s="532">
        <v>238</v>
      </c>
      <c r="DH46" s="532">
        <v>171</v>
      </c>
      <c r="DI46" s="532">
        <v>83</v>
      </c>
      <c r="DJ46" s="532">
        <v>198</v>
      </c>
      <c r="DK46" s="532">
        <v>3079.2206910341515</v>
      </c>
      <c r="DL46" s="532">
        <v>4630.220691034152</v>
      </c>
    </row>
    <row r="47" spans="1:116">
      <c r="A47" s="532" t="s">
        <v>427</v>
      </c>
      <c r="B47" s="532"/>
      <c r="C47" s="532">
        <v>568</v>
      </c>
      <c r="D47" s="532">
        <v>195</v>
      </c>
      <c r="E47" s="532">
        <v>639</v>
      </c>
      <c r="F47" s="532">
        <v>423</v>
      </c>
      <c r="G47" s="532">
        <v>1800</v>
      </c>
      <c r="H47" s="532">
        <v>385</v>
      </c>
      <c r="I47" s="532">
        <v>1463</v>
      </c>
      <c r="J47" s="532">
        <v>1102</v>
      </c>
      <c r="K47" s="532">
        <v>332</v>
      </c>
      <c r="L47" s="532">
        <v>352</v>
      </c>
      <c r="M47" s="532">
        <v>1911</v>
      </c>
      <c r="N47" s="532">
        <v>2145</v>
      </c>
      <c r="O47" s="532">
        <v>11315</v>
      </c>
      <c r="P47" s="532"/>
      <c r="Q47" s="532"/>
      <c r="R47" s="532">
        <v>794</v>
      </c>
      <c r="S47" s="532">
        <v>517</v>
      </c>
      <c r="T47" s="532">
        <v>435</v>
      </c>
      <c r="U47" s="532">
        <v>331</v>
      </c>
      <c r="V47" s="532">
        <v>973</v>
      </c>
      <c r="W47" s="532">
        <v>811</v>
      </c>
      <c r="X47" s="532">
        <v>298</v>
      </c>
      <c r="Y47" s="532">
        <v>362</v>
      </c>
      <c r="Z47" s="532">
        <v>227</v>
      </c>
      <c r="AA47" s="532">
        <v>355</v>
      </c>
      <c r="AB47" s="532">
        <v>843</v>
      </c>
      <c r="AC47" s="532">
        <v>384</v>
      </c>
      <c r="AD47" s="532">
        <v>6330</v>
      </c>
      <c r="AE47" s="532"/>
      <c r="AF47" s="532"/>
      <c r="AG47" s="532">
        <v>2497</v>
      </c>
      <c r="AH47" s="532">
        <v>266</v>
      </c>
      <c r="AI47" s="532">
        <v>255</v>
      </c>
      <c r="AJ47" s="532">
        <v>631</v>
      </c>
      <c r="AK47" s="532">
        <v>887</v>
      </c>
      <c r="AL47" s="532">
        <v>704</v>
      </c>
      <c r="AM47" s="532">
        <v>942</v>
      </c>
      <c r="AN47" s="532">
        <v>808</v>
      </c>
      <c r="AO47" s="532">
        <v>386</v>
      </c>
      <c r="AP47" s="532">
        <v>677</v>
      </c>
      <c r="AQ47" s="532">
        <v>838</v>
      </c>
      <c r="AR47" s="532">
        <v>1060.235200000001</v>
      </c>
      <c r="AS47" s="532">
        <v>9951.235200000001</v>
      </c>
      <c r="AT47" s="532"/>
      <c r="AU47" s="532"/>
      <c r="AV47" s="532">
        <v>558</v>
      </c>
      <c r="AW47" s="532">
        <v>548</v>
      </c>
      <c r="AX47" s="532">
        <v>268</v>
      </c>
      <c r="AY47" s="532">
        <v>663</v>
      </c>
      <c r="AZ47" s="532">
        <v>932</v>
      </c>
      <c r="BA47" s="532">
        <v>740</v>
      </c>
      <c r="BB47" s="532">
        <v>990</v>
      </c>
      <c r="BC47" s="532">
        <v>850</v>
      </c>
      <c r="BD47" s="532">
        <v>406</v>
      </c>
      <c r="BE47" s="532">
        <v>712</v>
      </c>
      <c r="BF47" s="532">
        <v>881</v>
      </c>
      <c r="BG47" s="532">
        <v>7690.0714444799996</v>
      </c>
      <c r="BH47" s="532">
        <v>15238.07144448</v>
      </c>
      <c r="BI47" s="532"/>
      <c r="BJ47" s="532">
        <v>395</v>
      </c>
      <c r="BK47" s="532">
        <v>388</v>
      </c>
      <c r="BL47" s="532">
        <v>190</v>
      </c>
      <c r="BM47" s="532">
        <v>470</v>
      </c>
      <c r="BN47" s="532">
        <v>661</v>
      </c>
      <c r="BO47" s="532">
        <v>524</v>
      </c>
      <c r="BP47" s="532">
        <v>701</v>
      </c>
      <c r="BQ47" s="532">
        <v>602</v>
      </c>
      <c r="BR47" s="532">
        <v>287</v>
      </c>
      <c r="BS47" s="532">
        <v>504</v>
      </c>
      <c r="BT47" s="532">
        <v>624</v>
      </c>
      <c r="BU47" s="532">
        <v>1130.007949258752</v>
      </c>
      <c r="BV47" s="532">
        <v>6476.007949258752</v>
      </c>
      <c r="BW47" s="532"/>
      <c r="BX47" s="532">
        <v>310</v>
      </c>
      <c r="BY47" s="532">
        <v>304</v>
      </c>
      <c r="BZ47" s="532">
        <v>149</v>
      </c>
      <c r="CA47" s="532">
        <v>368</v>
      </c>
      <c r="CB47" s="532">
        <v>518</v>
      </c>
      <c r="CC47" s="532">
        <v>411</v>
      </c>
      <c r="CD47" s="532">
        <v>549</v>
      </c>
      <c r="CE47" s="532">
        <v>472</v>
      </c>
      <c r="CF47" s="532">
        <v>225</v>
      </c>
      <c r="CG47" s="532">
        <v>395</v>
      </c>
      <c r="CH47" s="532">
        <v>489</v>
      </c>
      <c r="CI47" s="532">
        <v>789.61279878172172</v>
      </c>
      <c r="CJ47" s="532">
        <v>4979.6127987817217</v>
      </c>
      <c r="CK47" s="532"/>
      <c r="CL47" s="532">
        <v>272</v>
      </c>
      <c r="CM47" s="532">
        <v>267</v>
      </c>
      <c r="CN47" s="532">
        <v>131</v>
      </c>
      <c r="CO47" s="532">
        <v>324</v>
      </c>
      <c r="CP47" s="532">
        <v>455</v>
      </c>
      <c r="CQ47" s="532">
        <v>361</v>
      </c>
      <c r="CR47" s="532">
        <v>483</v>
      </c>
      <c r="CS47" s="532">
        <v>415</v>
      </c>
      <c r="CT47" s="532">
        <v>198</v>
      </c>
      <c r="CU47" s="532">
        <v>347</v>
      </c>
      <c r="CV47" s="532">
        <v>430</v>
      </c>
      <c r="CW47" s="532">
        <v>641.27699022976503</v>
      </c>
      <c r="CX47" s="532">
        <v>4324.276990229765</v>
      </c>
      <c r="CY47" s="532"/>
      <c r="CZ47" s="532">
        <v>272</v>
      </c>
      <c r="DA47" s="532">
        <v>267</v>
      </c>
      <c r="DB47" s="532">
        <v>131</v>
      </c>
      <c r="DC47" s="532">
        <v>324</v>
      </c>
      <c r="DD47" s="532">
        <v>455</v>
      </c>
      <c r="DE47" s="532">
        <v>361</v>
      </c>
      <c r="DF47" s="532">
        <v>483</v>
      </c>
      <c r="DG47" s="532">
        <v>415</v>
      </c>
      <c r="DH47" s="532">
        <v>198</v>
      </c>
      <c r="DI47" s="532">
        <v>347</v>
      </c>
      <c r="DJ47" s="532">
        <v>430</v>
      </c>
      <c r="DK47" s="532">
        <v>659.03946086845735</v>
      </c>
      <c r="DL47" s="532">
        <v>4342.0394608684574</v>
      </c>
    </row>
    <row r="48" spans="1:116">
      <c r="A48" s="532" t="s">
        <v>428</v>
      </c>
      <c r="B48" s="532"/>
      <c r="C48" s="532">
        <v>143</v>
      </c>
      <c r="D48" s="532">
        <v>3141</v>
      </c>
      <c r="E48" s="532">
        <v>2512</v>
      </c>
      <c r="F48" s="532">
        <v>1675</v>
      </c>
      <c r="G48" s="532">
        <v>1870</v>
      </c>
      <c r="H48" s="532">
        <v>5799</v>
      </c>
      <c r="I48" s="532">
        <v>3776</v>
      </c>
      <c r="J48" s="532">
        <v>1725</v>
      </c>
      <c r="K48" s="532">
        <v>3103</v>
      </c>
      <c r="L48" s="532">
        <v>4518</v>
      </c>
      <c r="M48" s="532">
        <v>5296</v>
      </c>
      <c r="N48" s="532">
        <v>8885</v>
      </c>
      <c r="O48" s="532">
        <v>42443</v>
      </c>
      <c r="P48" s="532"/>
      <c r="Q48" s="532"/>
      <c r="R48" s="532">
        <v>265</v>
      </c>
      <c r="S48" s="532">
        <v>457</v>
      </c>
      <c r="T48" s="532">
        <v>1092</v>
      </c>
      <c r="U48" s="532">
        <v>324</v>
      </c>
      <c r="V48" s="532">
        <v>4981</v>
      </c>
      <c r="W48" s="532">
        <v>5632</v>
      </c>
      <c r="X48" s="532">
        <v>1130</v>
      </c>
      <c r="Y48" s="532">
        <v>7227</v>
      </c>
      <c r="Z48" s="532">
        <v>1907</v>
      </c>
      <c r="AA48" s="532">
        <v>5085</v>
      </c>
      <c r="AB48" s="532">
        <v>5336</v>
      </c>
      <c r="AC48" s="532">
        <v>8962</v>
      </c>
      <c r="AD48" s="532">
        <v>42398</v>
      </c>
      <c r="AE48" s="532"/>
      <c r="AF48" s="532"/>
      <c r="AG48" s="532">
        <v>2980</v>
      </c>
      <c r="AH48" s="532">
        <v>3650</v>
      </c>
      <c r="AI48" s="532">
        <v>5907</v>
      </c>
      <c r="AJ48" s="532">
        <v>900</v>
      </c>
      <c r="AK48" s="532">
        <v>528</v>
      </c>
      <c r="AL48" s="532">
        <v>6232</v>
      </c>
      <c r="AM48" s="532">
        <v>1906</v>
      </c>
      <c r="AN48" s="532">
        <v>1021</v>
      </c>
      <c r="AO48" s="532">
        <v>2750</v>
      </c>
      <c r="AP48" s="532">
        <v>6618</v>
      </c>
      <c r="AQ48" s="532">
        <v>517</v>
      </c>
      <c r="AR48" s="532">
        <v>15792.554</v>
      </c>
      <c r="AS48" s="532">
        <v>48801.554000000004</v>
      </c>
      <c r="AT48" s="532"/>
      <c r="AU48" s="532"/>
      <c r="AV48" s="532">
        <v>2290</v>
      </c>
      <c r="AW48" s="532">
        <v>1757</v>
      </c>
      <c r="AX48" s="532">
        <v>6935</v>
      </c>
      <c r="AY48" s="532">
        <v>1200</v>
      </c>
      <c r="AZ48" s="532">
        <v>704</v>
      </c>
      <c r="BA48" s="532">
        <v>16246</v>
      </c>
      <c r="BB48" s="532">
        <v>2542</v>
      </c>
      <c r="BC48" s="532">
        <v>1362</v>
      </c>
      <c r="BD48" s="532">
        <v>5022</v>
      </c>
      <c r="BE48" s="532">
        <v>6319</v>
      </c>
      <c r="BF48" s="532">
        <v>689</v>
      </c>
      <c r="BG48" s="532">
        <v>16152.874809399997</v>
      </c>
      <c r="BH48" s="532">
        <v>61218.874809399997</v>
      </c>
      <c r="BI48" s="532"/>
      <c r="BJ48" s="532">
        <v>2494</v>
      </c>
      <c r="BK48" s="532">
        <v>1914</v>
      </c>
      <c r="BL48" s="532">
        <v>7554</v>
      </c>
      <c r="BM48" s="532">
        <v>1307</v>
      </c>
      <c r="BN48" s="532">
        <v>766</v>
      </c>
      <c r="BO48" s="532">
        <v>14255</v>
      </c>
      <c r="BP48" s="532">
        <v>2769</v>
      </c>
      <c r="BQ48" s="532">
        <v>4892</v>
      </c>
      <c r="BR48" s="532">
        <v>3995</v>
      </c>
      <c r="BS48" s="532">
        <v>5631</v>
      </c>
      <c r="BT48" s="532">
        <v>750</v>
      </c>
      <c r="BU48" s="532">
        <v>21609.361164640344</v>
      </c>
      <c r="BV48" s="532">
        <v>67936.361164640344</v>
      </c>
      <c r="BW48" s="532"/>
      <c r="BX48" s="532">
        <v>2550</v>
      </c>
      <c r="BY48" s="532">
        <v>1957</v>
      </c>
      <c r="BZ48" s="532">
        <v>7721</v>
      </c>
      <c r="CA48" s="532">
        <v>1336</v>
      </c>
      <c r="CB48" s="532">
        <v>783</v>
      </c>
      <c r="CC48" s="532">
        <v>12187</v>
      </c>
      <c r="CD48" s="532">
        <v>2831</v>
      </c>
      <c r="CE48" s="532">
        <v>1516</v>
      </c>
      <c r="CF48" s="532">
        <v>6413</v>
      </c>
      <c r="CG48" s="532">
        <v>5723</v>
      </c>
      <c r="CH48" s="532">
        <v>767</v>
      </c>
      <c r="CI48" s="532">
        <v>18440.193388441192</v>
      </c>
      <c r="CJ48" s="532">
        <v>62224.193388441192</v>
      </c>
      <c r="CK48" s="532"/>
      <c r="CL48" s="532">
        <v>2756</v>
      </c>
      <c r="CM48" s="532">
        <v>2115</v>
      </c>
      <c r="CN48" s="532">
        <v>8346</v>
      </c>
      <c r="CO48" s="532">
        <v>1444</v>
      </c>
      <c r="CP48" s="532">
        <v>847</v>
      </c>
      <c r="CQ48" s="532">
        <v>20060</v>
      </c>
      <c r="CR48" s="532">
        <v>3059</v>
      </c>
      <c r="CS48" s="532">
        <v>4735</v>
      </c>
      <c r="CT48" s="532">
        <v>8536</v>
      </c>
      <c r="CU48" s="532">
        <v>3750</v>
      </c>
      <c r="CV48" s="532">
        <v>829</v>
      </c>
      <c r="CW48" s="532">
        <v>15434.322659837577</v>
      </c>
      <c r="CX48" s="532">
        <v>71911.322659837577</v>
      </c>
      <c r="CY48" s="532"/>
      <c r="CZ48" s="532">
        <v>2756</v>
      </c>
      <c r="DA48" s="532">
        <v>2115</v>
      </c>
      <c r="DB48" s="532">
        <v>8346</v>
      </c>
      <c r="DC48" s="532">
        <v>1444</v>
      </c>
      <c r="DD48" s="532">
        <v>847</v>
      </c>
      <c r="DE48" s="532">
        <v>4651</v>
      </c>
      <c r="DF48" s="532">
        <v>3059</v>
      </c>
      <c r="DG48" s="532">
        <v>1639</v>
      </c>
      <c r="DH48" s="532">
        <v>4414</v>
      </c>
      <c r="DI48" s="532">
        <v>3750</v>
      </c>
      <c r="DJ48" s="532">
        <v>829</v>
      </c>
      <c r="DK48" s="532">
        <v>18371.051519885215</v>
      </c>
      <c r="DL48" s="532">
        <v>52221.051519885215</v>
      </c>
    </row>
    <row r="49" spans="1:116">
      <c r="A49" s="532" t="s">
        <v>608</v>
      </c>
      <c r="B49" s="532"/>
      <c r="C49" s="532">
        <v>0</v>
      </c>
      <c r="D49" s="532">
        <v>0</v>
      </c>
      <c r="E49" s="532">
        <v>0</v>
      </c>
      <c r="F49" s="532">
        <v>0</v>
      </c>
      <c r="G49" s="532">
        <v>0</v>
      </c>
      <c r="H49" s="532">
        <v>0</v>
      </c>
      <c r="I49" s="532">
        <v>0</v>
      </c>
      <c r="J49" s="532">
        <v>0</v>
      </c>
      <c r="K49" s="532">
        <v>0</v>
      </c>
      <c r="L49" s="532">
        <v>0</v>
      </c>
      <c r="M49" s="532">
        <v>0</v>
      </c>
      <c r="N49" s="532">
        <v>0</v>
      </c>
      <c r="O49" s="532">
        <v>0</v>
      </c>
      <c r="P49" s="532"/>
      <c r="Q49" s="532"/>
      <c r="R49" s="532">
        <v>0</v>
      </c>
      <c r="S49" s="532">
        <v>0</v>
      </c>
      <c r="T49" s="532">
        <v>0</v>
      </c>
      <c r="U49" s="532">
        <v>0</v>
      </c>
      <c r="V49" s="532">
        <v>0</v>
      </c>
      <c r="W49" s="532">
        <v>0</v>
      </c>
      <c r="X49" s="532">
        <v>0</v>
      </c>
      <c r="Y49" s="532">
        <v>0</v>
      </c>
      <c r="Z49" s="532">
        <v>0</v>
      </c>
      <c r="AA49" s="532">
        <v>0</v>
      </c>
      <c r="AB49" s="532">
        <v>0</v>
      </c>
      <c r="AC49" s="532">
        <v>0</v>
      </c>
      <c r="AD49" s="532">
        <v>0</v>
      </c>
      <c r="AE49" s="532"/>
      <c r="AF49" s="532"/>
      <c r="AG49" s="532">
        <v>0</v>
      </c>
      <c r="AH49" s="532">
        <v>0</v>
      </c>
      <c r="AI49" s="532">
        <v>0</v>
      </c>
      <c r="AJ49" s="532">
        <v>0</v>
      </c>
      <c r="AK49" s="532">
        <v>0</v>
      </c>
      <c r="AL49" s="532">
        <v>0</v>
      </c>
      <c r="AM49" s="532">
        <v>0</v>
      </c>
      <c r="AN49" s="532">
        <v>0</v>
      </c>
      <c r="AO49" s="532">
        <v>0</v>
      </c>
      <c r="AP49" s="532">
        <v>0</v>
      </c>
      <c r="AQ49" s="532">
        <v>0</v>
      </c>
      <c r="AR49" s="532">
        <v>0</v>
      </c>
      <c r="AS49" s="532">
        <v>0</v>
      </c>
      <c r="AT49" s="532"/>
      <c r="AU49" s="532"/>
      <c r="AV49" s="532">
        <v>0</v>
      </c>
      <c r="AW49" s="532">
        <v>0</v>
      </c>
      <c r="AX49" s="532">
        <v>0</v>
      </c>
      <c r="AY49" s="532">
        <v>0</v>
      </c>
      <c r="AZ49" s="532">
        <v>0</v>
      </c>
      <c r="BA49" s="532">
        <v>0</v>
      </c>
      <c r="BB49" s="532">
        <v>0</v>
      </c>
      <c r="BC49" s="532">
        <v>0</v>
      </c>
      <c r="BD49" s="532">
        <v>0</v>
      </c>
      <c r="BE49" s="532">
        <v>0</v>
      </c>
      <c r="BF49" s="532">
        <v>0</v>
      </c>
      <c r="BG49" s="532">
        <v>0</v>
      </c>
      <c r="BH49" s="532">
        <v>0</v>
      </c>
      <c r="BI49" s="532"/>
      <c r="BJ49" s="532">
        <v>0</v>
      </c>
      <c r="BK49" s="532">
        <v>0</v>
      </c>
      <c r="BL49" s="532">
        <v>0</v>
      </c>
      <c r="BM49" s="532">
        <v>0</v>
      </c>
      <c r="BN49" s="532">
        <v>0</v>
      </c>
      <c r="BO49" s="532">
        <v>0</v>
      </c>
      <c r="BP49" s="532">
        <v>0</v>
      </c>
      <c r="BQ49" s="532">
        <v>0</v>
      </c>
      <c r="BR49" s="532">
        <v>0</v>
      </c>
      <c r="BS49" s="532">
        <v>0</v>
      </c>
      <c r="BT49" s="532">
        <v>0</v>
      </c>
      <c r="BU49" s="532">
        <v>0</v>
      </c>
      <c r="BV49" s="532">
        <v>0</v>
      </c>
      <c r="BW49" s="532"/>
      <c r="BX49" s="532">
        <v>0</v>
      </c>
      <c r="BY49" s="532">
        <v>0</v>
      </c>
      <c r="BZ49" s="532">
        <v>0</v>
      </c>
      <c r="CA49" s="532">
        <v>0</v>
      </c>
      <c r="CB49" s="532">
        <v>0</v>
      </c>
      <c r="CC49" s="532">
        <v>0</v>
      </c>
      <c r="CD49" s="532">
        <v>0</v>
      </c>
      <c r="CE49" s="532">
        <v>0</v>
      </c>
      <c r="CF49" s="532">
        <v>0</v>
      </c>
      <c r="CG49" s="532">
        <v>0</v>
      </c>
      <c r="CH49" s="532">
        <v>0</v>
      </c>
      <c r="CI49" s="532">
        <v>0</v>
      </c>
      <c r="CJ49" s="532">
        <v>0</v>
      </c>
      <c r="CK49" s="532"/>
      <c r="CL49" s="532">
        <v>0</v>
      </c>
      <c r="CM49" s="532">
        <v>0</v>
      </c>
      <c r="CN49" s="532">
        <v>0</v>
      </c>
      <c r="CO49" s="532">
        <v>0</v>
      </c>
      <c r="CP49" s="532">
        <v>0</v>
      </c>
      <c r="CQ49" s="532">
        <v>0</v>
      </c>
      <c r="CR49" s="532">
        <v>0</v>
      </c>
      <c r="CS49" s="532">
        <v>0</v>
      </c>
      <c r="CT49" s="532">
        <v>0</v>
      </c>
      <c r="CU49" s="532">
        <v>0</v>
      </c>
      <c r="CV49" s="532">
        <v>0</v>
      </c>
      <c r="CW49" s="532">
        <v>0</v>
      </c>
      <c r="CX49" s="532">
        <v>0</v>
      </c>
      <c r="CY49" s="532"/>
      <c r="CZ49" s="532">
        <v>0</v>
      </c>
      <c r="DA49" s="532">
        <v>0</v>
      </c>
      <c r="DB49" s="532">
        <v>0</v>
      </c>
      <c r="DC49" s="532">
        <v>0</v>
      </c>
      <c r="DD49" s="532">
        <v>0</v>
      </c>
      <c r="DE49" s="532">
        <v>0</v>
      </c>
      <c r="DF49" s="532">
        <v>0</v>
      </c>
      <c r="DG49" s="532">
        <v>0</v>
      </c>
      <c r="DH49" s="532">
        <v>0</v>
      </c>
      <c r="DI49" s="532">
        <v>0</v>
      </c>
      <c r="DJ49" s="532">
        <v>0</v>
      </c>
      <c r="DK49" s="532">
        <v>0</v>
      </c>
      <c r="DL49" s="532">
        <v>0</v>
      </c>
    </row>
    <row r="50" spans="1:116">
      <c r="A50" s="532" t="s">
        <v>430</v>
      </c>
      <c r="B50" s="532"/>
      <c r="C50" s="532">
        <v>78</v>
      </c>
      <c r="D50" s="532">
        <v>222</v>
      </c>
      <c r="E50" s="532">
        <v>17</v>
      </c>
      <c r="F50" s="532">
        <v>236</v>
      </c>
      <c r="G50" s="532">
        <v>260</v>
      </c>
      <c r="H50" s="532">
        <v>20</v>
      </c>
      <c r="I50" s="532">
        <v>812</v>
      </c>
      <c r="J50" s="532">
        <v>13</v>
      </c>
      <c r="K50" s="532">
        <v>0</v>
      </c>
      <c r="L50" s="532">
        <v>0</v>
      </c>
      <c r="M50" s="532">
        <v>170</v>
      </c>
      <c r="N50" s="532">
        <v>85</v>
      </c>
      <c r="O50" s="532">
        <v>1913</v>
      </c>
      <c r="P50" s="532"/>
      <c r="Q50" s="532"/>
      <c r="R50" s="532">
        <v>233</v>
      </c>
      <c r="S50" s="532">
        <v>2</v>
      </c>
      <c r="T50" s="532">
        <v>72</v>
      </c>
      <c r="U50" s="532">
        <v>0</v>
      </c>
      <c r="V50" s="532">
        <v>34</v>
      </c>
      <c r="W50" s="532">
        <v>1146</v>
      </c>
      <c r="X50" s="532">
        <v>-1</v>
      </c>
      <c r="Y50" s="532">
        <v>101</v>
      </c>
      <c r="Z50" s="532">
        <v>0</v>
      </c>
      <c r="AA50" s="532">
        <v>15</v>
      </c>
      <c r="AB50" s="532">
        <v>0</v>
      </c>
      <c r="AC50" s="532">
        <v>1318</v>
      </c>
      <c r="AD50" s="532">
        <v>2920</v>
      </c>
      <c r="AE50" s="532"/>
      <c r="AF50" s="532"/>
      <c r="AG50" s="532">
        <v>63</v>
      </c>
      <c r="AH50" s="532">
        <v>305</v>
      </c>
      <c r="AI50" s="532">
        <v>102</v>
      </c>
      <c r="AJ50" s="532">
        <v>343</v>
      </c>
      <c r="AK50" s="532">
        <v>200</v>
      </c>
      <c r="AL50" s="532">
        <v>14</v>
      </c>
      <c r="AM50" s="532">
        <v>319</v>
      </c>
      <c r="AN50" s="532">
        <v>421</v>
      </c>
      <c r="AO50" s="532">
        <v>153</v>
      </c>
      <c r="AP50" s="532">
        <v>46</v>
      </c>
      <c r="AQ50" s="532">
        <v>60</v>
      </c>
      <c r="AR50" s="532">
        <v>178</v>
      </c>
      <c r="AS50" s="532">
        <v>2204</v>
      </c>
      <c r="AT50" s="532"/>
      <c r="AU50" s="532"/>
      <c r="AV50" s="532">
        <v>155</v>
      </c>
      <c r="AW50" s="532">
        <v>375</v>
      </c>
      <c r="AX50" s="532">
        <v>131</v>
      </c>
      <c r="AY50" s="532">
        <v>444</v>
      </c>
      <c r="AZ50" s="532">
        <v>258</v>
      </c>
      <c r="BA50" s="532">
        <v>18</v>
      </c>
      <c r="BB50" s="532">
        <v>413</v>
      </c>
      <c r="BC50" s="532">
        <v>544</v>
      </c>
      <c r="BD50" s="532">
        <v>198</v>
      </c>
      <c r="BE50" s="532">
        <v>59</v>
      </c>
      <c r="BF50" s="532">
        <v>77</v>
      </c>
      <c r="BG50" s="532">
        <v>76</v>
      </c>
      <c r="BH50" s="532">
        <v>2748</v>
      </c>
      <c r="BI50" s="532"/>
      <c r="BJ50" s="532">
        <v>167</v>
      </c>
      <c r="BK50" s="532">
        <v>402</v>
      </c>
      <c r="BL50" s="532">
        <v>141</v>
      </c>
      <c r="BM50" s="532">
        <v>476</v>
      </c>
      <c r="BN50" s="532">
        <v>277</v>
      </c>
      <c r="BO50" s="532">
        <v>19</v>
      </c>
      <c r="BP50" s="532">
        <v>443</v>
      </c>
      <c r="BQ50" s="532">
        <v>584</v>
      </c>
      <c r="BR50" s="532">
        <v>213</v>
      </c>
      <c r="BS50" s="532">
        <v>64</v>
      </c>
      <c r="BT50" s="532">
        <v>83</v>
      </c>
      <c r="BU50" s="532">
        <v>81</v>
      </c>
      <c r="BV50" s="532">
        <v>2950</v>
      </c>
      <c r="BW50" s="532"/>
      <c r="BX50" s="532">
        <v>174</v>
      </c>
      <c r="BY50" s="532">
        <v>420</v>
      </c>
      <c r="BZ50" s="532">
        <v>147</v>
      </c>
      <c r="CA50" s="532">
        <v>497</v>
      </c>
      <c r="CB50" s="532">
        <v>289</v>
      </c>
      <c r="CC50" s="532">
        <v>20</v>
      </c>
      <c r="CD50" s="532">
        <v>462</v>
      </c>
      <c r="CE50" s="532">
        <v>610</v>
      </c>
      <c r="CF50" s="532">
        <v>222</v>
      </c>
      <c r="CG50" s="532">
        <v>66</v>
      </c>
      <c r="CH50" s="532">
        <v>87</v>
      </c>
      <c r="CI50" s="532">
        <v>86</v>
      </c>
      <c r="CJ50" s="532">
        <v>3080</v>
      </c>
      <c r="CK50" s="532"/>
      <c r="CL50" s="532">
        <v>184</v>
      </c>
      <c r="CM50" s="532">
        <v>444</v>
      </c>
      <c r="CN50" s="532">
        <v>156</v>
      </c>
      <c r="CO50" s="532">
        <v>525</v>
      </c>
      <c r="CP50" s="532">
        <v>305</v>
      </c>
      <c r="CQ50" s="532">
        <v>21</v>
      </c>
      <c r="CR50" s="532">
        <v>489</v>
      </c>
      <c r="CS50" s="532">
        <v>644</v>
      </c>
      <c r="CT50" s="532">
        <v>235</v>
      </c>
      <c r="CU50" s="532">
        <v>70</v>
      </c>
      <c r="CV50" s="532">
        <v>92</v>
      </c>
      <c r="CW50" s="532">
        <v>90</v>
      </c>
      <c r="CX50" s="532">
        <v>3255</v>
      </c>
      <c r="CY50" s="532"/>
      <c r="CZ50" s="532">
        <v>184</v>
      </c>
      <c r="DA50" s="532">
        <v>444</v>
      </c>
      <c r="DB50" s="532">
        <v>156</v>
      </c>
      <c r="DC50" s="532">
        <v>525</v>
      </c>
      <c r="DD50" s="532">
        <v>305</v>
      </c>
      <c r="DE50" s="532">
        <v>21</v>
      </c>
      <c r="DF50" s="532">
        <v>489</v>
      </c>
      <c r="DG50" s="532">
        <v>644</v>
      </c>
      <c r="DH50" s="532">
        <v>235</v>
      </c>
      <c r="DI50" s="532">
        <v>70</v>
      </c>
      <c r="DJ50" s="532">
        <v>92</v>
      </c>
      <c r="DK50" s="532">
        <v>164</v>
      </c>
      <c r="DL50" s="532">
        <v>3329</v>
      </c>
    </row>
    <row r="51" spans="1:116">
      <c r="A51" s="532" t="s">
        <v>609</v>
      </c>
      <c r="B51" s="532"/>
      <c r="C51" s="532">
        <v>0</v>
      </c>
      <c r="D51" s="532">
        <v>0</v>
      </c>
      <c r="E51" s="532">
        <v>0</v>
      </c>
      <c r="F51" s="532">
        <v>0</v>
      </c>
      <c r="G51" s="532">
        <v>0</v>
      </c>
      <c r="H51" s="532">
        <v>0</v>
      </c>
      <c r="I51" s="532">
        <v>0</v>
      </c>
      <c r="J51" s="532">
        <v>0</v>
      </c>
      <c r="K51" s="532">
        <v>0</v>
      </c>
      <c r="L51" s="532">
        <v>0</v>
      </c>
      <c r="M51" s="532">
        <v>0</v>
      </c>
      <c r="N51" s="532">
        <v>0</v>
      </c>
      <c r="O51" s="532">
        <v>0</v>
      </c>
      <c r="P51" s="532"/>
      <c r="Q51" s="532"/>
      <c r="R51" s="532">
        <v>0</v>
      </c>
      <c r="S51" s="532">
        <v>0</v>
      </c>
      <c r="T51" s="532">
        <v>0</v>
      </c>
      <c r="U51" s="532">
        <v>0</v>
      </c>
      <c r="V51" s="532">
        <v>0</v>
      </c>
      <c r="W51" s="532">
        <v>0</v>
      </c>
      <c r="X51" s="532">
        <v>0</v>
      </c>
      <c r="Y51" s="532">
        <v>0</v>
      </c>
      <c r="Z51" s="532">
        <v>0</v>
      </c>
      <c r="AA51" s="532">
        <v>0</v>
      </c>
      <c r="AB51" s="532">
        <v>0</v>
      </c>
      <c r="AC51" s="532">
        <v>0</v>
      </c>
      <c r="AD51" s="532">
        <v>0</v>
      </c>
      <c r="AE51" s="532"/>
      <c r="AF51" s="532"/>
      <c r="AG51" s="532">
        <v>0</v>
      </c>
      <c r="AH51" s="532">
        <v>0</v>
      </c>
      <c r="AI51" s="532">
        <v>0</v>
      </c>
      <c r="AJ51" s="532">
        <v>0</v>
      </c>
      <c r="AK51" s="532">
        <v>0</v>
      </c>
      <c r="AL51" s="532">
        <v>0</v>
      </c>
      <c r="AM51" s="532">
        <v>0</v>
      </c>
      <c r="AN51" s="532">
        <v>0</v>
      </c>
      <c r="AO51" s="532">
        <v>0</v>
      </c>
      <c r="AP51" s="532">
        <v>0</v>
      </c>
      <c r="AQ51" s="532">
        <v>0</v>
      </c>
      <c r="AR51" s="532">
        <v>0</v>
      </c>
      <c r="AS51" s="532">
        <v>0</v>
      </c>
      <c r="AT51" s="532"/>
      <c r="AU51" s="532"/>
      <c r="AV51" s="532">
        <v>0</v>
      </c>
      <c r="AW51" s="532">
        <v>0</v>
      </c>
      <c r="AX51" s="532">
        <v>0</v>
      </c>
      <c r="AY51" s="532">
        <v>0</v>
      </c>
      <c r="AZ51" s="532">
        <v>0</v>
      </c>
      <c r="BA51" s="532">
        <v>0</v>
      </c>
      <c r="BB51" s="532">
        <v>0</v>
      </c>
      <c r="BC51" s="532">
        <v>0</v>
      </c>
      <c r="BD51" s="532">
        <v>0</v>
      </c>
      <c r="BE51" s="532">
        <v>0</v>
      </c>
      <c r="BF51" s="532">
        <v>0</v>
      </c>
      <c r="BG51" s="532">
        <v>0</v>
      </c>
      <c r="BH51" s="532">
        <v>0</v>
      </c>
      <c r="BI51" s="532"/>
      <c r="BJ51" s="532">
        <v>0</v>
      </c>
      <c r="BK51" s="532">
        <v>0</v>
      </c>
      <c r="BL51" s="532">
        <v>0</v>
      </c>
      <c r="BM51" s="532">
        <v>0</v>
      </c>
      <c r="BN51" s="532">
        <v>0</v>
      </c>
      <c r="BO51" s="532">
        <v>0</v>
      </c>
      <c r="BP51" s="532">
        <v>0</v>
      </c>
      <c r="BQ51" s="532">
        <v>0</v>
      </c>
      <c r="BR51" s="532">
        <v>0</v>
      </c>
      <c r="BS51" s="532">
        <v>0</v>
      </c>
      <c r="BT51" s="532">
        <v>0</v>
      </c>
      <c r="BU51" s="532">
        <v>0</v>
      </c>
      <c r="BV51" s="532">
        <v>0</v>
      </c>
      <c r="BW51" s="532"/>
      <c r="BX51" s="532">
        <v>0</v>
      </c>
      <c r="BY51" s="532">
        <v>0</v>
      </c>
      <c r="BZ51" s="532">
        <v>0</v>
      </c>
      <c r="CA51" s="532">
        <v>0</v>
      </c>
      <c r="CB51" s="532">
        <v>0</v>
      </c>
      <c r="CC51" s="532">
        <v>0</v>
      </c>
      <c r="CD51" s="532">
        <v>0</v>
      </c>
      <c r="CE51" s="532">
        <v>0</v>
      </c>
      <c r="CF51" s="532">
        <v>0</v>
      </c>
      <c r="CG51" s="532">
        <v>0</v>
      </c>
      <c r="CH51" s="532">
        <v>0</v>
      </c>
      <c r="CI51" s="532">
        <v>0</v>
      </c>
      <c r="CJ51" s="532">
        <v>0</v>
      </c>
      <c r="CK51" s="532"/>
      <c r="CL51" s="532">
        <v>0</v>
      </c>
      <c r="CM51" s="532">
        <v>0</v>
      </c>
      <c r="CN51" s="532">
        <v>0</v>
      </c>
      <c r="CO51" s="532">
        <v>0</v>
      </c>
      <c r="CP51" s="532">
        <v>0</v>
      </c>
      <c r="CQ51" s="532">
        <v>0</v>
      </c>
      <c r="CR51" s="532">
        <v>0</v>
      </c>
      <c r="CS51" s="532">
        <v>0</v>
      </c>
      <c r="CT51" s="532">
        <v>0</v>
      </c>
      <c r="CU51" s="532">
        <v>0</v>
      </c>
      <c r="CV51" s="532">
        <v>0</v>
      </c>
      <c r="CW51" s="532">
        <v>0</v>
      </c>
      <c r="CX51" s="532">
        <v>0</v>
      </c>
      <c r="CY51" s="532"/>
      <c r="CZ51" s="532">
        <v>0</v>
      </c>
      <c r="DA51" s="532">
        <v>0</v>
      </c>
      <c r="DB51" s="532">
        <v>0</v>
      </c>
      <c r="DC51" s="532">
        <v>0</v>
      </c>
      <c r="DD51" s="532">
        <v>0</v>
      </c>
      <c r="DE51" s="532">
        <v>0</v>
      </c>
      <c r="DF51" s="532">
        <v>0</v>
      </c>
      <c r="DG51" s="532">
        <v>0</v>
      </c>
      <c r="DH51" s="532">
        <v>0</v>
      </c>
      <c r="DI51" s="532">
        <v>0</v>
      </c>
      <c r="DJ51" s="532">
        <v>0</v>
      </c>
      <c r="DK51" s="532">
        <v>0</v>
      </c>
      <c r="DL51" s="532">
        <v>0</v>
      </c>
    </row>
    <row r="52" spans="1:116">
      <c r="A52" s="532" t="s">
        <v>432</v>
      </c>
      <c r="B52" s="532"/>
      <c r="C52" s="532">
        <v>0</v>
      </c>
      <c r="D52" s="532">
        <v>0</v>
      </c>
      <c r="E52" s="532">
        <v>0</v>
      </c>
      <c r="F52" s="532">
        <v>0</v>
      </c>
      <c r="G52" s="532">
        <v>0</v>
      </c>
      <c r="H52" s="532">
        <v>0</v>
      </c>
      <c r="I52" s="532">
        <v>0</v>
      </c>
      <c r="J52" s="532">
        <v>0</v>
      </c>
      <c r="K52" s="532">
        <v>0</v>
      </c>
      <c r="L52" s="532">
        <v>0</v>
      </c>
      <c r="M52" s="532">
        <v>0</v>
      </c>
      <c r="N52" s="532">
        <v>0</v>
      </c>
      <c r="O52" s="532">
        <v>0</v>
      </c>
      <c r="P52" s="532"/>
      <c r="Q52" s="532"/>
      <c r="R52" s="532">
        <v>0</v>
      </c>
      <c r="S52" s="532">
        <v>0</v>
      </c>
      <c r="T52" s="532">
        <v>0</v>
      </c>
      <c r="U52" s="532">
        <v>0</v>
      </c>
      <c r="V52" s="532">
        <v>0</v>
      </c>
      <c r="W52" s="532">
        <v>0</v>
      </c>
      <c r="X52" s="532">
        <v>0</v>
      </c>
      <c r="Y52" s="532">
        <v>0</v>
      </c>
      <c r="Z52" s="532">
        <v>0</v>
      </c>
      <c r="AA52" s="532">
        <v>0</v>
      </c>
      <c r="AB52" s="532">
        <v>0</v>
      </c>
      <c r="AC52" s="532">
        <v>0</v>
      </c>
      <c r="AD52" s="532">
        <v>0</v>
      </c>
      <c r="AE52" s="532"/>
      <c r="AF52" s="532"/>
      <c r="AG52" s="532">
        <v>0</v>
      </c>
      <c r="AH52" s="532">
        <v>0</v>
      </c>
      <c r="AI52" s="532">
        <v>0</v>
      </c>
      <c r="AJ52" s="532">
        <v>0</v>
      </c>
      <c r="AK52" s="532">
        <v>0</v>
      </c>
      <c r="AL52" s="532">
        <v>0</v>
      </c>
      <c r="AM52" s="532">
        <v>0</v>
      </c>
      <c r="AN52" s="532">
        <v>0</v>
      </c>
      <c r="AO52" s="532">
        <v>0</v>
      </c>
      <c r="AP52" s="532">
        <v>0</v>
      </c>
      <c r="AQ52" s="532">
        <v>0</v>
      </c>
      <c r="AR52" s="532">
        <v>0</v>
      </c>
      <c r="AS52" s="532">
        <v>0</v>
      </c>
      <c r="AT52" s="532"/>
      <c r="AU52" s="532"/>
      <c r="AV52" s="532">
        <v>0</v>
      </c>
      <c r="AW52" s="532">
        <v>0</v>
      </c>
      <c r="AX52" s="532">
        <v>0</v>
      </c>
      <c r="AY52" s="532">
        <v>0</v>
      </c>
      <c r="AZ52" s="532">
        <v>0</v>
      </c>
      <c r="BA52" s="532">
        <v>0</v>
      </c>
      <c r="BB52" s="532">
        <v>0</v>
      </c>
      <c r="BC52" s="532">
        <v>0</v>
      </c>
      <c r="BD52" s="532">
        <v>0</v>
      </c>
      <c r="BE52" s="532">
        <v>0</v>
      </c>
      <c r="BF52" s="532">
        <v>0</v>
      </c>
      <c r="BG52" s="532">
        <v>0</v>
      </c>
      <c r="BH52" s="532">
        <v>0</v>
      </c>
      <c r="BI52" s="532"/>
      <c r="BJ52" s="532">
        <v>0</v>
      </c>
      <c r="BK52" s="532">
        <v>0</v>
      </c>
      <c r="BL52" s="532">
        <v>0</v>
      </c>
      <c r="BM52" s="532">
        <v>0</v>
      </c>
      <c r="BN52" s="532">
        <v>0</v>
      </c>
      <c r="BO52" s="532">
        <v>0</v>
      </c>
      <c r="BP52" s="532">
        <v>0</v>
      </c>
      <c r="BQ52" s="532">
        <v>0</v>
      </c>
      <c r="BR52" s="532">
        <v>0</v>
      </c>
      <c r="BS52" s="532">
        <v>0</v>
      </c>
      <c r="BT52" s="532">
        <v>0</v>
      </c>
      <c r="BU52" s="532">
        <v>0</v>
      </c>
      <c r="BV52" s="532">
        <v>0</v>
      </c>
      <c r="BW52" s="532"/>
      <c r="BX52" s="532">
        <v>0</v>
      </c>
      <c r="BY52" s="532">
        <v>0</v>
      </c>
      <c r="BZ52" s="532">
        <v>0</v>
      </c>
      <c r="CA52" s="532">
        <v>0</v>
      </c>
      <c r="CB52" s="532">
        <v>0</v>
      </c>
      <c r="CC52" s="532">
        <v>0</v>
      </c>
      <c r="CD52" s="532">
        <v>0</v>
      </c>
      <c r="CE52" s="532">
        <v>0</v>
      </c>
      <c r="CF52" s="532">
        <v>0</v>
      </c>
      <c r="CG52" s="532">
        <v>0</v>
      </c>
      <c r="CH52" s="532">
        <v>0</v>
      </c>
      <c r="CI52" s="532">
        <v>0</v>
      </c>
      <c r="CJ52" s="532">
        <v>0</v>
      </c>
      <c r="CK52" s="532"/>
      <c r="CL52" s="532">
        <v>0</v>
      </c>
      <c r="CM52" s="532">
        <v>0</v>
      </c>
      <c r="CN52" s="532">
        <v>0</v>
      </c>
      <c r="CO52" s="532">
        <v>0</v>
      </c>
      <c r="CP52" s="532">
        <v>0</v>
      </c>
      <c r="CQ52" s="532">
        <v>0</v>
      </c>
      <c r="CR52" s="532">
        <v>0</v>
      </c>
      <c r="CS52" s="532">
        <v>0</v>
      </c>
      <c r="CT52" s="532">
        <v>0</v>
      </c>
      <c r="CU52" s="532">
        <v>0</v>
      </c>
      <c r="CV52" s="532">
        <v>0</v>
      </c>
      <c r="CW52" s="532">
        <v>0</v>
      </c>
      <c r="CX52" s="532">
        <v>0</v>
      </c>
      <c r="CY52" s="532"/>
      <c r="CZ52" s="532">
        <v>0</v>
      </c>
      <c r="DA52" s="532">
        <v>0</v>
      </c>
      <c r="DB52" s="532">
        <v>0</v>
      </c>
      <c r="DC52" s="532">
        <v>0</v>
      </c>
      <c r="DD52" s="532">
        <v>0</v>
      </c>
      <c r="DE52" s="532">
        <v>0</v>
      </c>
      <c r="DF52" s="532">
        <v>0</v>
      </c>
      <c r="DG52" s="532">
        <v>0</v>
      </c>
      <c r="DH52" s="532">
        <v>0</v>
      </c>
      <c r="DI52" s="532">
        <v>0</v>
      </c>
      <c r="DJ52" s="532">
        <v>0</v>
      </c>
      <c r="DK52" s="532">
        <v>0</v>
      </c>
      <c r="DL52" s="532">
        <v>0</v>
      </c>
    </row>
    <row r="54" spans="1:116">
      <c r="A54" s="543" t="s">
        <v>58</v>
      </c>
      <c r="B54" s="532"/>
      <c r="C54" s="532">
        <v>1370</v>
      </c>
      <c r="D54" s="532">
        <v>3620</v>
      </c>
      <c r="E54" s="532">
        <v>3277</v>
      </c>
      <c r="F54" s="532">
        <v>2373</v>
      </c>
      <c r="G54" s="532">
        <v>4183</v>
      </c>
      <c r="H54" s="532">
        <v>6316</v>
      </c>
      <c r="I54" s="532">
        <v>6373</v>
      </c>
      <c r="J54" s="532">
        <v>2919</v>
      </c>
      <c r="K54" s="532">
        <v>3622</v>
      </c>
      <c r="L54" s="532">
        <v>4949</v>
      </c>
      <c r="M54" s="532">
        <v>8187</v>
      </c>
      <c r="N54" s="532">
        <v>11397</v>
      </c>
      <c r="O54" s="532">
        <v>58586</v>
      </c>
      <c r="P54" s="532"/>
      <c r="Q54" s="532"/>
      <c r="R54" s="532">
        <v>1342</v>
      </c>
      <c r="S54" s="532">
        <v>1072</v>
      </c>
      <c r="T54" s="532">
        <v>1585</v>
      </c>
      <c r="U54" s="532">
        <v>805</v>
      </c>
      <c r="V54" s="532">
        <v>6981</v>
      </c>
      <c r="W54" s="532">
        <v>7844</v>
      </c>
      <c r="X54" s="532">
        <v>1743</v>
      </c>
      <c r="Y54" s="532">
        <v>7950</v>
      </c>
      <c r="Z54" s="532">
        <v>2781</v>
      </c>
      <c r="AA54" s="532">
        <v>6295</v>
      </c>
      <c r="AB54" s="532">
        <v>6680</v>
      </c>
      <c r="AC54" s="532">
        <v>14488</v>
      </c>
      <c r="AD54" s="532">
        <v>59566</v>
      </c>
      <c r="AE54" s="532"/>
      <c r="AF54" s="532"/>
      <c r="AG54" s="532">
        <v>5810</v>
      </c>
      <c r="AH54" s="532">
        <v>4286</v>
      </c>
      <c r="AI54" s="532">
        <v>6368</v>
      </c>
      <c r="AJ54" s="532">
        <v>1964</v>
      </c>
      <c r="AK54" s="532">
        <v>1843</v>
      </c>
      <c r="AL54" s="532">
        <v>9112</v>
      </c>
      <c r="AM54" s="532">
        <v>3295</v>
      </c>
      <c r="AN54" s="532">
        <v>2339</v>
      </c>
      <c r="AO54" s="532">
        <v>3354</v>
      </c>
      <c r="AP54" s="532">
        <v>7376</v>
      </c>
      <c r="AQ54" s="532">
        <v>1845</v>
      </c>
      <c r="AR54" s="532">
        <v>19131.287800000002</v>
      </c>
      <c r="AS54" s="532">
        <v>66723.287800000006</v>
      </c>
      <c r="AT54" s="532"/>
      <c r="AU54" s="532"/>
      <c r="AV54" s="532">
        <v>3102</v>
      </c>
      <c r="AW54" s="532">
        <v>2711</v>
      </c>
      <c r="AX54" s="532">
        <v>7570</v>
      </c>
      <c r="AY54" s="532">
        <v>2477</v>
      </c>
      <c r="AZ54" s="532">
        <v>2056</v>
      </c>
      <c r="BA54" s="532">
        <v>17086</v>
      </c>
      <c r="BB54" s="532">
        <v>4095</v>
      </c>
      <c r="BC54" s="532">
        <v>2961</v>
      </c>
      <c r="BD54" s="532">
        <v>5774</v>
      </c>
      <c r="BE54" s="532">
        <v>7163</v>
      </c>
      <c r="BF54" s="532">
        <v>2001</v>
      </c>
      <c r="BG54" s="532">
        <v>31314.922324299994</v>
      </c>
      <c r="BH54" s="532">
        <v>88310.922324299987</v>
      </c>
      <c r="BI54" s="532"/>
      <c r="BJ54" s="532">
        <v>3183</v>
      </c>
      <c r="BK54" s="532">
        <v>2748</v>
      </c>
      <c r="BL54" s="532">
        <v>8202</v>
      </c>
      <c r="BM54" s="532">
        <v>2476</v>
      </c>
      <c r="BN54" s="532">
        <v>1849</v>
      </c>
      <c r="BO54" s="532">
        <v>14894</v>
      </c>
      <c r="BP54" s="532">
        <v>4086</v>
      </c>
      <c r="BQ54" s="532">
        <v>6355</v>
      </c>
      <c r="BR54" s="532">
        <v>4694</v>
      </c>
      <c r="BS54" s="532">
        <v>6297</v>
      </c>
      <c r="BT54" s="532">
        <v>1805</v>
      </c>
      <c r="BU54" s="532">
        <v>31189.19553554893</v>
      </c>
      <c r="BV54" s="532">
        <v>87778.195535548934</v>
      </c>
      <c r="BW54" s="532"/>
      <c r="BX54" s="532">
        <v>3155</v>
      </c>
      <c r="BY54" s="532">
        <v>2724</v>
      </c>
      <c r="BZ54" s="532">
        <v>8323</v>
      </c>
      <c r="CA54" s="532">
        <v>2414</v>
      </c>
      <c r="CB54" s="532">
        <v>1716</v>
      </c>
      <c r="CC54" s="532">
        <v>12708</v>
      </c>
      <c r="CD54" s="532">
        <v>4004</v>
      </c>
      <c r="CE54" s="532">
        <v>2866</v>
      </c>
      <c r="CF54" s="532">
        <v>7052</v>
      </c>
      <c r="CG54" s="532">
        <v>6277</v>
      </c>
      <c r="CH54" s="532">
        <v>1654</v>
      </c>
      <c r="CI54" s="532">
        <v>28033.434270945043</v>
      </c>
      <c r="CJ54" s="532">
        <v>80926.434270945043</v>
      </c>
      <c r="CK54" s="532"/>
      <c r="CL54" s="532">
        <v>3319</v>
      </c>
      <c r="CM54" s="532">
        <v>2864</v>
      </c>
      <c r="CN54" s="532">
        <v>8904</v>
      </c>
      <c r="CO54" s="532">
        <v>2482</v>
      </c>
      <c r="CP54" s="532">
        <v>1719</v>
      </c>
      <c r="CQ54" s="532">
        <v>20521</v>
      </c>
      <c r="CR54" s="532">
        <v>4173</v>
      </c>
      <c r="CS54" s="532">
        <v>6031</v>
      </c>
      <c r="CT54" s="532">
        <v>9140</v>
      </c>
      <c r="CU54" s="532">
        <v>4250</v>
      </c>
      <c r="CV54" s="532">
        <v>1627</v>
      </c>
      <c r="CW54" s="532">
        <v>25298.967060952687</v>
      </c>
      <c r="CX54" s="532">
        <v>90328.96706095268</v>
      </c>
      <c r="CY54" s="532"/>
      <c r="CZ54" s="532">
        <v>3319</v>
      </c>
      <c r="DA54" s="532">
        <v>2864</v>
      </c>
      <c r="DB54" s="532">
        <v>8904</v>
      </c>
      <c r="DC54" s="532">
        <v>2482</v>
      </c>
      <c r="DD54" s="532">
        <v>1719</v>
      </c>
      <c r="DE54" s="532">
        <v>5112</v>
      </c>
      <c r="DF54" s="532">
        <v>4173</v>
      </c>
      <c r="DG54" s="532">
        <v>2935</v>
      </c>
      <c r="DH54" s="532">
        <v>5018</v>
      </c>
      <c r="DI54" s="532">
        <v>4250</v>
      </c>
      <c r="DJ54" s="532">
        <v>1627</v>
      </c>
      <c r="DK54" s="532">
        <v>25741.229043569769</v>
      </c>
      <c r="DL54" s="532">
        <v>68144.229043569765</v>
      </c>
    </row>
    <row r="57" spans="1:116">
      <c r="A57" s="534" t="s">
        <v>152</v>
      </c>
      <c r="B57" s="532"/>
      <c r="C57" s="540" t="s">
        <v>434</v>
      </c>
      <c r="D57" s="540" t="s">
        <v>435</v>
      </c>
      <c r="E57" s="540" t="s">
        <v>436</v>
      </c>
      <c r="F57" s="540" t="s">
        <v>437</v>
      </c>
      <c r="G57" s="540" t="s">
        <v>438</v>
      </c>
      <c r="H57" s="540" t="s">
        <v>439</v>
      </c>
      <c r="I57" s="540" t="s">
        <v>440</v>
      </c>
      <c r="J57" s="540" t="s">
        <v>441</v>
      </c>
      <c r="K57" s="540" t="s">
        <v>442</v>
      </c>
      <c r="L57" s="540" t="s">
        <v>443</v>
      </c>
      <c r="M57" s="540" t="s">
        <v>444</v>
      </c>
      <c r="N57" s="540" t="s">
        <v>445</v>
      </c>
      <c r="O57" s="542" t="s">
        <v>58</v>
      </c>
      <c r="P57" s="532"/>
      <c r="Q57" s="532"/>
      <c r="R57" s="540" t="s">
        <v>434</v>
      </c>
      <c r="S57" s="540" t="s">
        <v>435</v>
      </c>
      <c r="T57" s="540" t="s">
        <v>436</v>
      </c>
      <c r="U57" s="540" t="s">
        <v>437</v>
      </c>
      <c r="V57" s="540" t="s">
        <v>438</v>
      </c>
      <c r="W57" s="540" t="s">
        <v>439</v>
      </c>
      <c r="X57" s="540" t="s">
        <v>440</v>
      </c>
      <c r="Y57" s="540" t="s">
        <v>441</v>
      </c>
      <c r="Z57" s="540" t="s">
        <v>442</v>
      </c>
      <c r="AA57" s="540" t="s">
        <v>443</v>
      </c>
      <c r="AB57" s="540" t="s">
        <v>444</v>
      </c>
      <c r="AC57" s="540" t="s">
        <v>445</v>
      </c>
      <c r="AD57" s="542" t="s">
        <v>58</v>
      </c>
      <c r="AE57" s="532"/>
      <c r="AF57" s="532"/>
      <c r="AG57" s="540" t="s">
        <v>434</v>
      </c>
      <c r="AH57" s="540" t="s">
        <v>435</v>
      </c>
      <c r="AI57" s="542" t="s">
        <v>436</v>
      </c>
      <c r="AJ57" s="542" t="s">
        <v>437</v>
      </c>
      <c r="AK57" s="542" t="s">
        <v>438</v>
      </c>
      <c r="AL57" s="542" t="s">
        <v>439</v>
      </c>
      <c r="AM57" s="542" t="s">
        <v>440</v>
      </c>
      <c r="AN57" s="542" t="s">
        <v>441</v>
      </c>
      <c r="AO57" s="542" t="s">
        <v>442</v>
      </c>
      <c r="AP57" s="542" t="s">
        <v>443</v>
      </c>
      <c r="AQ57" s="542" t="s">
        <v>444</v>
      </c>
      <c r="AR57" s="542" t="s">
        <v>445</v>
      </c>
      <c r="AS57" s="542" t="s">
        <v>58</v>
      </c>
      <c r="AT57" s="532"/>
      <c r="AU57" s="532"/>
      <c r="AV57" s="542" t="s">
        <v>434</v>
      </c>
      <c r="AW57" s="542" t="s">
        <v>435</v>
      </c>
      <c r="AX57" s="542" t="s">
        <v>436</v>
      </c>
      <c r="AY57" s="542" t="s">
        <v>437</v>
      </c>
      <c r="AZ57" s="542" t="s">
        <v>438</v>
      </c>
      <c r="BA57" s="542" t="s">
        <v>439</v>
      </c>
      <c r="BB57" s="542" t="s">
        <v>440</v>
      </c>
      <c r="BC57" s="542" t="s">
        <v>441</v>
      </c>
      <c r="BD57" s="542" t="s">
        <v>442</v>
      </c>
      <c r="BE57" s="542" t="s">
        <v>443</v>
      </c>
      <c r="BF57" s="542" t="s">
        <v>444</v>
      </c>
      <c r="BG57" s="542" t="s">
        <v>445</v>
      </c>
      <c r="BH57" s="542" t="s">
        <v>58</v>
      </c>
      <c r="BI57" s="532"/>
      <c r="BJ57" s="542" t="s">
        <v>434</v>
      </c>
      <c r="BK57" s="542" t="s">
        <v>435</v>
      </c>
      <c r="BL57" s="542" t="s">
        <v>436</v>
      </c>
      <c r="BM57" s="542" t="s">
        <v>437</v>
      </c>
      <c r="BN57" s="542" t="s">
        <v>438</v>
      </c>
      <c r="BO57" s="542" t="s">
        <v>439</v>
      </c>
      <c r="BP57" s="542" t="s">
        <v>440</v>
      </c>
      <c r="BQ57" s="542" t="s">
        <v>441</v>
      </c>
      <c r="BR57" s="542" t="s">
        <v>442</v>
      </c>
      <c r="BS57" s="542" t="s">
        <v>443</v>
      </c>
      <c r="BT57" s="542" t="s">
        <v>444</v>
      </c>
      <c r="BU57" s="542" t="s">
        <v>445</v>
      </c>
      <c r="BV57" s="542" t="s">
        <v>58</v>
      </c>
      <c r="BW57" s="532"/>
      <c r="BX57" s="542" t="s">
        <v>434</v>
      </c>
      <c r="BY57" s="542" t="s">
        <v>435</v>
      </c>
      <c r="BZ57" s="542" t="s">
        <v>436</v>
      </c>
      <c r="CA57" s="542" t="s">
        <v>437</v>
      </c>
      <c r="CB57" s="542" t="s">
        <v>438</v>
      </c>
      <c r="CC57" s="542" t="s">
        <v>439</v>
      </c>
      <c r="CD57" s="542" t="s">
        <v>440</v>
      </c>
      <c r="CE57" s="542" t="s">
        <v>441</v>
      </c>
      <c r="CF57" s="542" t="s">
        <v>442</v>
      </c>
      <c r="CG57" s="542" t="s">
        <v>443</v>
      </c>
      <c r="CH57" s="542" t="s">
        <v>444</v>
      </c>
      <c r="CI57" s="542" t="s">
        <v>445</v>
      </c>
      <c r="CJ57" s="542" t="s">
        <v>58</v>
      </c>
      <c r="CK57" s="532"/>
      <c r="CL57" s="542" t="s">
        <v>434</v>
      </c>
      <c r="CM57" s="542" t="s">
        <v>435</v>
      </c>
      <c r="CN57" s="542" t="s">
        <v>436</v>
      </c>
      <c r="CO57" s="542" t="s">
        <v>437</v>
      </c>
      <c r="CP57" s="542" t="s">
        <v>438</v>
      </c>
      <c r="CQ57" s="542" t="s">
        <v>439</v>
      </c>
      <c r="CR57" s="542" t="s">
        <v>440</v>
      </c>
      <c r="CS57" s="542" t="s">
        <v>441</v>
      </c>
      <c r="CT57" s="542" t="s">
        <v>442</v>
      </c>
      <c r="CU57" s="542" t="s">
        <v>443</v>
      </c>
      <c r="CV57" s="542" t="s">
        <v>444</v>
      </c>
      <c r="CW57" s="542" t="s">
        <v>445</v>
      </c>
      <c r="CX57" s="542" t="s">
        <v>58</v>
      </c>
      <c r="CY57" s="532"/>
      <c r="CZ57" s="542" t="s">
        <v>434</v>
      </c>
      <c r="DA57" s="542" t="s">
        <v>435</v>
      </c>
      <c r="DB57" s="542" t="s">
        <v>436</v>
      </c>
      <c r="DC57" s="542" t="s">
        <v>437</v>
      </c>
      <c r="DD57" s="542" t="s">
        <v>438</v>
      </c>
      <c r="DE57" s="542" t="s">
        <v>439</v>
      </c>
      <c r="DF57" s="542" t="s">
        <v>440</v>
      </c>
      <c r="DG57" s="542" t="s">
        <v>441</v>
      </c>
      <c r="DH57" s="542" t="s">
        <v>442</v>
      </c>
      <c r="DI57" s="542" t="s">
        <v>443</v>
      </c>
      <c r="DJ57" s="542" t="s">
        <v>444</v>
      </c>
      <c r="DK57" s="542" t="s">
        <v>445</v>
      </c>
      <c r="DL57" s="542" t="s">
        <v>58</v>
      </c>
    </row>
    <row r="59" spans="1:116">
      <c r="A59" s="532" t="s">
        <v>34</v>
      </c>
      <c r="B59" s="532"/>
      <c r="C59" s="532">
        <v>0</v>
      </c>
      <c r="D59" s="532">
        <v>0</v>
      </c>
      <c r="E59" s="532">
        <v>0</v>
      </c>
      <c r="F59" s="532">
        <v>0</v>
      </c>
      <c r="G59" s="532">
        <v>0</v>
      </c>
      <c r="H59" s="532">
        <v>0</v>
      </c>
      <c r="I59" s="532">
        <v>0</v>
      </c>
      <c r="J59" s="532">
        <v>0</v>
      </c>
      <c r="K59" s="532">
        <v>0</v>
      </c>
      <c r="L59" s="532">
        <v>0</v>
      </c>
      <c r="M59" s="532">
        <v>0</v>
      </c>
      <c r="N59" s="532">
        <v>0</v>
      </c>
      <c r="O59" s="532">
        <v>0</v>
      </c>
      <c r="P59" s="532"/>
      <c r="Q59" s="532"/>
      <c r="R59" s="532">
        <v>0</v>
      </c>
      <c r="S59" s="532">
        <v>0</v>
      </c>
      <c r="T59" s="532">
        <v>0</v>
      </c>
      <c r="U59" s="532">
        <v>0</v>
      </c>
      <c r="V59" s="532">
        <v>0</v>
      </c>
      <c r="W59" s="532">
        <v>0</v>
      </c>
      <c r="X59" s="532">
        <v>0</v>
      </c>
      <c r="Y59" s="532">
        <v>0</v>
      </c>
      <c r="Z59" s="532">
        <v>0</v>
      </c>
      <c r="AA59" s="532">
        <v>0</v>
      </c>
      <c r="AB59" s="532">
        <v>0</v>
      </c>
      <c r="AC59" s="532">
        <v>0</v>
      </c>
      <c r="AD59" s="532">
        <v>0</v>
      </c>
      <c r="AE59" s="532"/>
      <c r="AF59" s="532"/>
      <c r="AG59" s="532">
        <v>0</v>
      </c>
      <c r="AH59" s="532">
        <v>0</v>
      </c>
      <c r="AI59" s="532">
        <v>0</v>
      </c>
      <c r="AJ59" s="532">
        <v>0</v>
      </c>
      <c r="AK59" s="532">
        <v>0</v>
      </c>
      <c r="AL59" s="532">
        <v>0</v>
      </c>
      <c r="AM59" s="532">
        <v>0</v>
      </c>
      <c r="AN59" s="532">
        <v>0</v>
      </c>
      <c r="AO59" s="532">
        <v>0</v>
      </c>
      <c r="AP59" s="532">
        <v>0</v>
      </c>
      <c r="AQ59" s="532">
        <v>0</v>
      </c>
      <c r="AR59" s="532">
        <v>0</v>
      </c>
      <c r="AS59" s="532">
        <v>0</v>
      </c>
      <c r="AT59" s="532"/>
      <c r="AU59" s="532"/>
      <c r="AV59" s="532">
        <v>0</v>
      </c>
      <c r="AW59" s="532">
        <v>0</v>
      </c>
      <c r="AX59" s="532">
        <v>0</v>
      </c>
      <c r="AY59" s="532">
        <v>0</v>
      </c>
      <c r="AZ59" s="532">
        <v>0</v>
      </c>
      <c r="BA59" s="532">
        <v>0</v>
      </c>
      <c r="BB59" s="532">
        <v>0</v>
      </c>
      <c r="BC59" s="532">
        <v>0</v>
      </c>
      <c r="BD59" s="532">
        <v>0</v>
      </c>
      <c r="BE59" s="532">
        <v>0</v>
      </c>
      <c r="BF59" s="532">
        <v>0</v>
      </c>
      <c r="BG59" s="532">
        <v>0</v>
      </c>
      <c r="BH59" s="532">
        <v>0</v>
      </c>
      <c r="BI59" s="532"/>
      <c r="BJ59" s="532">
        <v>0</v>
      </c>
      <c r="BK59" s="532">
        <v>0</v>
      </c>
      <c r="BL59" s="532">
        <v>0</v>
      </c>
      <c r="BM59" s="532">
        <v>0</v>
      </c>
      <c r="BN59" s="532">
        <v>0</v>
      </c>
      <c r="BO59" s="532">
        <v>0</v>
      </c>
      <c r="BP59" s="532">
        <v>0</v>
      </c>
      <c r="BQ59" s="532">
        <v>0</v>
      </c>
      <c r="BR59" s="532">
        <v>0</v>
      </c>
      <c r="BS59" s="532">
        <v>0</v>
      </c>
      <c r="BT59" s="532">
        <v>0</v>
      </c>
      <c r="BU59" s="532">
        <v>0</v>
      </c>
      <c r="BV59" s="532">
        <v>0</v>
      </c>
      <c r="BW59" s="532"/>
      <c r="BX59" s="532">
        <v>0</v>
      </c>
      <c r="BY59" s="532">
        <v>0</v>
      </c>
      <c r="BZ59" s="532">
        <v>0</v>
      </c>
      <c r="CA59" s="532">
        <v>0</v>
      </c>
      <c r="CB59" s="532">
        <v>0</v>
      </c>
      <c r="CC59" s="532">
        <v>0</v>
      </c>
      <c r="CD59" s="532">
        <v>0</v>
      </c>
      <c r="CE59" s="532">
        <v>0</v>
      </c>
      <c r="CF59" s="532">
        <v>0</v>
      </c>
      <c r="CG59" s="532">
        <v>0</v>
      </c>
      <c r="CH59" s="532">
        <v>0</v>
      </c>
      <c r="CI59" s="532">
        <v>0</v>
      </c>
      <c r="CJ59" s="532">
        <v>0</v>
      </c>
      <c r="CK59" s="532"/>
      <c r="CL59" s="532">
        <v>0</v>
      </c>
      <c r="CM59" s="532">
        <v>0</v>
      </c>
      <c r="CN59" s="532">
        <v>0</v>
      </c>
      <c r="CO59" s="532">
        <v>0</v>
      </c>
      <c r="CP59" s="532">
        <v>0</v>
      </c>
      <c r="CQ59" s="532">
        <v>0</v>
      </c>
      <c r="CR59" s="532">
        <v>0</v>
      </c>
      <c r="CS59" s="532">
        <v>0</v>
      </c>
      <c r="CT59" s="532">
        <v>0</v>
      </c>
      <c r="CU59" s="532">
        <v>0</v>
      </c>
      <c r="CV59" s="532">
        <v>0</v>
      </c>
      <c r="CW59" s="532">
        <v>0</v>
      </c>
      <c r="CX59" s="532">
        <v>0</v>
      </c>
      <c r="CY59" s="532"/>
      <c r="CZ59" s="532">
        <v>0</v>
      </c>
      <c r="DA59" s="532">
        <v>0</v>
      </c>
      <c r="DB59" s="532">
        <v>0</v>
      </c>
      <c r="DC59" s="532">
        <v>0</v>
      </c>
      <c r="DD59" s="532">
        <v>0</v>
      </c>
      <c r="DE59" s="532">
        <v>0</v>
      </c>
      <c r="DF59" s="532">
        <v>0</v>
      </c>
      <c r="DG59" s="532">
        <v>0</v>
      </c>
      <c r="DH59" s="532">
        <v>0</v>
      </c>
      <c r="DI59" s="532">
        <v>0</v>
      </c>
      <c r="DJ59" s="532">
        <v>0</v>
      </c>
      <c r="DK59" s="532">
        <v>0</v>
      </c>
      <c r="DL59" s="532">
        <v>0</v>
      </c>
    </row>
    <row r="60" spans="1:116">
      <c r="A60" s="532" t="s">
        <v>606</v>
      </c>
      <c r="B60" s="532"/>
      <c r="C60" s="532">
        <v>0</v>
      </c>
      <c r="D60" s="532">
        <v>0</v>
      </c>
      <c r="E60" s="532">
        <v>0</v>
      </c>
      <c r="F60" s="532">
        <v>0</v>
      </c>
      <c r="G60" s="532">
        <v>0</v>
      </c>
      <c r="H60" s="532">
        <v>0</v>
      </c>
      <c r="I60" s="532">
        <v>0</v>
      </c>
      <c r="J60" s="532">
        <v>0</v>
      </c>
      <c r="K60" s="532">
        <v>0</v>
      </c>
      <c r="L60" s="532">
        <v>0</v>
      </c>
      <c r="M60" s="532">
        <v>0</v>
      </c>
      <c r="N60" s="532">
        <v>0</v>
      </c>
      <c r="O60" s="532">
        <v>0</v>
      </c>
      <c r="P60" s="532"/>
      <c r="Q60" s="532"/>
      <c r="R60" s="532">
        <v>0</v>
      </c>
      <c r="S60" s="532">
        <v>0</v>
      </c>
      <c r="T60" s="532">
        <v>0</v>
      </c>
      <c r="U60" s="532">
        <v>0</v>
      </c>
      <c r="V60" s="532">
        <v>0</v>
      </c>
      <c r="W60" s="532">
        <v>0</v>
      </c>
      <c r="X60" s="532">
        <v>0</v>
      </c>
      <c r="Y60" s="532">
        <v>0</v>
      </c>
      <c r="Z60" s="532">
        <v>0</v>
      </c>
      <c r="AA60" s="532">
        <v>0</v>
      </c>
      <c r="AB60" s="532">
        <v>0</v>
      </c>
      <c r="AC60" s="532">
        <v>0</v>
      </c>
      <c r="AD60" s="532">
        <v>0</v>
      </c>
      <c r="AE60" s="532"/>
      <c r="AF60" s="532"/>
      <c r="AG60" s="532">
        <v>0</v>
      </c>
      <c r="AH60" s="532">
        <v>0</v>
      </c>
      <c r="AI60" s="532">
        <v>0</v>
      </c>
      <c r="AJ60" s="532">
        <v>0</v>
      </c>
      <c r="AK60" s="532">
        <v>0</v>
      </c>
      <c r="AL60" s="532">
        <v>0</v>
      </c>
      <c r="AM60" s="532">
        <v>0</v>
      </c>
      <c r="AN60" s="532">
        <v>0</v>
      </c>
      <c r="AO60" s="532">
        <v>0</v>
      </c>
      <c r="AP60" s="532">
        <v>0</v>
      </c>
      <c r="AQ60" s="532">
        <v>0</v>
      </c>
      <c r="AR60" s="532">
        <v>0</v>
      </c>
      <c r="AS60" s="532">
        <v>0</v>
      </c>
      <c r="AT60" s="532"/>
      <c r="AU60" s="532"/>
      <c r="AV60" s="532">
        <v>0</v>
      </c>
      <c r="AW60" s="532">
        <v>0</v>
      </c>
      <c r="AX60" s="532">
        <v>0</v>
      </c>
      <c r="AY60" s="532">
        <v>0</v>
      </c>
      <c r="AZ60" s="532">
        <v>0</v>
      </c>
      <c r="BA60" s="532">
        <v>0</v>
      </c>
      <c r="BB60" s="532">
        <v>0</v>
      </c>
      <c r="BC60" s="532">
        <v>0</v>
      </c>
      <c r="BD60" s="532">
        <v>0</v>
      </c>
      <c r="BE60" s="532">
        <v>0</v>
      </c>
      <c r="BF60" s="532">
        <v>0</v>
      </c>
      <c r="BG60" s="532">
        <v>0</v>
      </c>
      <c r="BH60" s="532">
        <v>0</v>
      </c>
      <c r="BI60" s="532"/>
      <c r="BJ60" s="532">
        <v>0</v>
      </c>
      <c r="BK60" s="532">
        <v>0</v>
      </c>
      <c r="BL60" s="532">
        <v>0</v>
      </c>
      <c r="BM60" s="532">
        <v>0</v>
      </c>
      <c r="BN60" s="532">
        <v>0</v>
      </c>
      <c r="BO60" s="532">
        <v>0</v>
      </c>
      <c r="BP60" s="532">
        <v>0</v>
      </c>
      <c r="BQ60" s="532">
        <v>0</v>
      </c>
      <c r="BR60" s="532">
        <v>0</v>
      </c>
      <c r="BS60" s="532">
        <v>0</v>
      </c>
      <c r="BT60" s="532">
        <v>0</v>
      </c>
      <c r="BU60" s="532">
        <v>0</v>
      </c>
      <c r="BV60" s="532">
        <v>0</v>
      </c>
      <c r="BW60" s="532"/>
      <c r="BX60" s="532">
        <v>0</v>
      </c>
      <c r="BY60" s="532">
        <v>0</v>
      </c>
      <c r="BZ60" s="532">
        <v>0</v>
      </c>
      <c r="CA60" s="532">
        <v>0</v>
      </c>
      <c r="CB60" s="532">
        <v>0</v>
      </c>
      <c r="CC60" s="532">
        <v>0</v>
      </c>
      <c r="CD60" s="532">
        <v>0</v>
      </c>
      <c r="CE60" s="532">
        <v>0</v>
      </c>
      <c r="CF60" s="532">
        <v>0</v>
      </c>
      <c r="CG60" s="532">
        <v>0</v>
      </c>
      <c r="CH60" s="532">
        <v>0</v>
      </c>
      <c r="CI60" s="532">
        <v>0</v>
      </c>
      <c r="CJ60" s="532">
        <v>0</v>
      </c>
      <c r="CK60" s="532"/>
      <c r="CL60" s="532">
        <v>0</v>
      </c>
      <c r="CM60" s="532">
        <v>0</v>
      </c>
      <c r="CN60" s="532">
        <v>0</v>
      </c>
      <c r="CO60" s="532">
        <v>0</v>
      </c>
      <c r="CP60" s="532">
        <v>0</v>
      </c>
      <c r="CQ60" s="532">
        <v>0</v>
      </c>
      <c r="CR60" s="532">
        <v>0</v>
      </c>
      <c r="CS60" s="532">
        <v>0</v>
      </c>
      <c r="CT60" s="532">
        <v>0</v>
      </c>
      <c r="CU60" s="532">
        <v>0</v>
      </c>
      <c r="CV60" s="532">
        <v>0</v>
      </c>
      <c r="CW60" s="532">
        <v>0</v>
      </c>
      <c r="CX60" s="532">
        <v>0</v>
      </c>
      <c r="CY60" s="532"/>
      <c r="CZ60" s="532">
        <v>0</v>
      </c>
      <c r="DA60" s="532">
        <v>0</v>
      </c>
      <c r="DB60" s="532">
        <v>0</v>
      </c>
      <c r="DC60" s="532">
        <v>0</v>
      </c>
      <c r="DD60" s="532">
        <v>0</v>
      </c>
      <c r="DE60" s="532">
        <v>0</v>
      </c>
      <c r="DF60" s="532">
        <v>0</v>
      </c>
      <c r="DG60" s="532">
        <v>0</v>
      </c>
      <c r="DH60" s="532">
        <v>0</v>
      </c>
      <c r="DI60" s="532">
        <v>0</v>
      </c>
      <c r="DJ60" s="532">
        <v>0</v>
      </c>
      <c r="DK60" s="532">
        <v>0</v>
      </c>
      <c r="DL60" s="532">
        <v>0</v>
      </c>
    </row>
    <row r="61" spans="1:116">
      <c r="A61" s="532" t="s">
        <v>19</v>
      </c>
      <c r="B61" s="532"/>
      <c r="C61" s="532">
        <v>3</v>
      </c>
      <c r="D61" s="532">
        <v>1</v>
      </c>
      <c r="E61" s="532">
        <v>1</v>
      </c>
      <c r="F61" s="532">
        <v>1</v>
      </c>
      <c r="G61" s="532">
        <v>1</v>
      </c>
      <c r="H61" s="532">
        <v>0</v>
      </c>
      <c r="I61" s="532">
        <v>1</v>
      </c>
      <c r="J61" s="532">
        <v>1</v>
      </c>
      <c r="K61" s="532">
        <v>0</v>
      </c>
      <c r="L61" s="532">
        <v>1</v>
      </c>
      <c r="M61" s="532">
        <v>1</v>
      </c>
      <c r="N61" s="532">
        <v>3</v>
      </c>
      <c r="O61" s="532">
        <v>14</v>
      </c>
      <c r="P61" s="532"/>
      <c r="Q61" s="532"/>
      <c r="R61" s="532">
        <v>2</v>
      </c>
      <c r="S61" s="532">
        <v>3</v>
      </c>
      <c r="T61" s="532">
        <v>3</v>
      </c>
      <c r="U61" s="532">
        <v>4</v>
      </c>
      <c r="V61" s="532">
        <v>4</v>
      </c>
      <c r="W61" s="532">
        <v>4</v>
      </c>
      <c r="X61" s="532">
        <v>2</v>
      </c>
      <c r="Y61" s="532">
        <v>3</v>
      </c>
      <c r="Z61" s="532">
        <v>3</v>
      </c>
      <c r="AA61" s="532">
        <v>5</v>
      </c>
      <c r="AB61" s="532">
        <v>4</v>
      </c>
      <c r="AC61" s="532">
        <v>5</v>
      </c>
      <c r="AD61" s="532">
        <v>42</v>
      </c>
      <c r="AE61" s="532"/>
      <c r="AF61" s="532"/>
      <c r="AG61" s="532">
        <v>3</v>
      </c>
      <c r="AH61" s="532">
        <v>4</v>
      </c>
      <c r="AI61" s="532">
        <v>3.0721387941996099</v>
      </c>
      <c r="AJ61" s="532">
        <v>5.7770878943063666</v>
      </c>
      <c r="AK61" s="532">
        <v>8.4959452573577039</v>
      </c>
      <c r="AL61" s="532">
        <v>11.228782396632054</v>
      </c>
      <c r="AM61" s="532">
        <v>3.1933509662238677</v>
      </c>
      <c r="AN61" s="532">
        <v>4.2895450436494889</v>
      </c>
      <c r="AO61" s="532">
        <v>5.3913755138140829</v>
      </c>
      <c r="AP61" s="532">
        <v>6.4988713578294428</v>
      </c>
      <c r="AQ61" s="532">
        <v>7.6120617058219722</v>
      </c>
      <c r="AR61" s="532">
        <v>8.7309758376988782</v>
      </c>
      <c r="AS61" s="532">
        <v>71.290134767533459</v>
      </c>
      <c r="AT61" s="532"/>
      <c r="AU61" s="532"/>
      <c r="AV61" s="532">
        <v>6.3985154700505396</v>
      </c>
      <c r="AW61" s="532">
        <v>7.7472566414278967</v>
      </c>
      <c r="AX61" s="532">
        <v>9.1028779677264495</v>
      </c>
      <c r="AY61" s="532">
        <v>10.46541454577037</v>
      </c>
      <c r="AZ61" s="532">
        <v>11.834901651418605</v>
      </c>
      <c r="BA61" s="532">
        <v>13.211374740478188</v>
      </c>
      <c r="BB61" s="532">
        <v>14.579565946472988</v>
      </c>
      <c r="BC61" s="532">
        <v>17.995203611833801</v>
      </c>
      <c r="BD61" s="532">
        <v>21.428265017784042</v>
      </c>
      <c r="BE61" s="532">
        <v>24.878839045746705</v>
      </c>
      <c r="BF61" s="532">
        <v>28.347015030543819</v>
      </c>
      <c r="BG61" s="532">
        <v>31.832882762709342</v>
      </c>
      <c r="BH61" s="532">
        <v>197.82211243196275</v>
      </c>
      <c r="BI61" s="532"/>
      <c r="BJ61" s="532">
        <v>5.743078269883747</v>
      </c>
      <c r="BK61" s="532">
        <v>7.4365993686925833</v>
      </c>
      <c r="BL61" s="532">
        <v>9.1390344547969118</v>
      </c>
      <c r="BM61" s="532">
        <v>10.850430447700461</v>
      </c>
      <c r="BN61" s="532">
        <v>12.570834513871615</v>
      </c>
      <c r="BO61" s="532">
        <v>14.300294068043325</v>
      </c>
      <c r="BP61" s="532">
        <v>16.017802446228949</v>
      </c>
      <c r="BQ61" s="532">
        <v>19.976109869564606</v>
      </c>
      <c r="BR61" s="532">
        <v>23.955252168892109</v>
      </c>
      <c r="BS61" s="532">
        <v>27.955339010291222</v>
      </c>
      <c r="BT61" s="532">
        <v>31.976480637078129</v>
      </c>
      <c r="BU61" s="532">
        <v>36.018787872843717</v>
      </c>
      <c r="BV61" s="532">
        <v>215.94004312788738</v>
      </c>
      <c r="BW61" s="532"/>
      <c r="BX61" s="532">
        <v>5.6638895446956674</v>
      </c>
      <c r="BY61" s="532">
        <v>8.0833681531880561</v>
      </c>
      <c r="BZ61" s="532">
        <v>10.515581885909482</v>
      </c>
      <c r="CA61" s="532">
        <v>12.960597775231523</v>
      </c>
      <c r="CB61" s="532">
        <v>15.418483206356161</v>
      </c>
      <c r="CC61" s="532">
        <v>17.889305919172912</v>
      </c>
      <c r="CD61" s="532">
        <v>20.388924756343968</v>
      </c>
      <c r="CE61" s="532">
        <v>22.885909796196824</v>
      </c>
      <c r="CF61" s="532">
        <v>25.393406130704975</v>
      </c>
      <c r="CG61" s="532">
        <v>27.916732669003267</v>
      </c>
      <c r="CH61" s="532">
        <v>30.45334094363221</v>
      </c>
      <c r="CI61" s="532">
        <v>33.003300864101043</v>
      </c>
      <c r="CJ61" s="532">
        <v>230.57284164453611</v>
      </c>
      <c r="CK61" s="532"/>
      <c r="CL61" s="532">
        <v>5.5511813662692653</v>
      </c>
      <c r="CM61" s="532">
        <v>7.4675442344345608</v>
      </c>
      <c r="CN61" s="532">
        <v>9.3941495640205357</v>
      </c>
      <c r="CO61" s="532">
        <v>11.331052098321214</v>
      </c>
      <c r="CP61" s="532">
        <v>13.278306873219304</v>
      </c>
      <c r="CQ61" s="532">
        <v>15.235969218749993</v>
      </c>
      <c r="CR61" s="532">
        <v>17.236163201126125</v>
      </c>
      <c r="CS61" s="532">
        <v>19.21497925998564</v>
      </c>
      <c r="CT61" s="532">
        <v>21.204371576336982</v>
      </c>
      <c r="CU61" s="532">
        <v>23.204396677527406</v>
      </c>
      <c r="CV61" s="532">
        <v>25.215111393028167</v>
      </c>
      <c r="CW61" s="532">
        <v>27.236572856049264</v>
      </c>
      <c r="CX61" s="532">
        <v>195.56979831906847</v>
      </c>
      <c r="CY61" s="532"/>
      <c r="CZ61" s="532">
        <v>-4.3681998251457726E-3</v>
      </c>
      <c r="DA61" s="532">
        <v>2.0031782722871143</v>
      </c>
      <c r="DB61" s="532">
        <v>4.0216174212076963</v>
      </c>
      <c r="DC61" s="532">
        <v>6.0510083491340829</v>
      </c>
      <c r="DD61" s="532">
        <v>8.091410478944324</v>
      </c>
      <c r="DE61" s="532">
        <v>10.142883555936997</v>
      </c>
      <c r="DF61" s="532">
        <v>12.189210053580284</v>
      </c>
      <c r="DG61" s="532">
        <v>14.262917239228395</v>
      </c>
      <c r="DH61" s="532">
        <v>16.347876080806845</v>
      </c>
      <c r="DI61" s="532">
        <v>18.444147628285481</v>
      </c>
      <c r="DJ61" s="532">
        <v>20.551793262883074</v>
      </c>
      <c r="DK61" s="532">
        <v>22.670874698864633</v>
      </c>
      <c r="DL61" s="532">
        <v>134.77254884133376</v>
      </c>
    </row>
    <row r="62" spans="1:116">
      <c r="A62" s="532" t="s">
        <v>607</v>
      </c>
      <c r="B62" s="532"/>
      <c r="C62" s="532">
        <v>0</v>
      </c>
      <c r="D62" s="532">
        <v>0</v>
      </c>
      <c r="E62" s="532">
        <v>0</v>
      </c>
      <c r="F62" s="532">
        <v>0</v>
      </c>
      <c r="G62" s="532">
        <v>1</v>
      </c>
      <c r="H62" s="532">
        <v>1</v>
      </c>
      <c r="I62" s="532">
        <v>1</v>
      </c>
      <c r="J62" s="532">
        <v>2</v>
      </c>
      <c r="K62" s="532">
        <v>2</v>
      </c>
      <c r="L62" s="532">
        <v>4</v>
      </c>
      <c r="M62" s="532">
        <v>4</v>
      </c>
      <c r="N62" s="532">
        <v>4</v>
      </c>
      <c r="O62" s="532">
        <v>19</v>
      </c>
      <c r="P62" s="532"/>
      <c r="Q62" s="532"/>
      <c r="R62" s="532">
        <v>5</v>
      </c>
      <c r="S62" s="532">
        <v>5</v>
      </c>
      <c r="T62" s="532">
        <v>6</v>
      </c>
      <c r="U62" s="532">
        <v>6</v>
      </c>
      <c r="V62" s="532">
        <v>7</v>
      </c>
      <c r="W62" s="532">
        <v>11</v>
      </c>
      <c r="X62" s="532">
        <v>11</v>
      </c>
      <c r="Y62" s="532">
        <v>11</v>
      </c>
      <c r="Z62" s="532">
        <v>13</v>
      </c>
      <c r="AA62" s="532">
        <v>14</v>
      </c>
      <c r="AB62" s="532">
        <v>15</v>
      </c>
      <c r="AC62" s="532">
        <v>21</v>
      </c>
      <c r="AD62" s="532">
        <v>125</v>
      </c>
      <c r="AE62" s="532"/>
      <c r="AF62" s="532"/>
      <c r="AG62" s="532">
        <v>2</v>
      </c>
      <c r="AH62" s="532">
        <v>2</v>
      </c>
      <c r="AI62" s="532">
        <v>1.0719849705181006</v>
      </c>
      <c r="AJ62" s="532">
        <v>1.3191607148644806</v>
      </c>
      <c r="AK62" s="532">
        <v>1.5521820325762365</v>
      </c>
      <c r="AL62" s="532">
        <v>1.7864014954798189</v>
      </c>
      <c r="AM62" s="532">
        <v>2.0218252641785357</v>
      </c>
      <c r="AN62" s="532">
        <v>2.8651899967476027</v>
      </c>
      <c r="AO62" s="532">
        <v>3.7128911282745261</v>
      </c>
      <c r="AP62" s="532">
        <v>4.5649509555843872</v>
      </c>
      <c r="AQ62" s="532">
        <v>5.4213918901477163</v>
      </c>
      <c r="AR62" s="532">
        <v>6.2822364586699768</v>
      </c>
      <c r="AS62" s="532">
        <v>34.598214907041381</v>
      </c>
      <c r="AT62" s="532"/>
      <c r="AU62" s="532"/>
      <c r="AV62" s="532">
        <v>1.0897714457498984</v>
      </c>
      <c r="AW62" s="532">
        <v>1.3248830999047676</v>
      </c>
      <c r="AX62" s="532">
        <v>1.5611940980395589</v>
      </c>
      <c r="AY62" s="532">
        <v>1.7987105582090634</v>
      </c>
      <c r="AZ62" s="532">
        <v>2.0374386296772959</v>
      </c>
      <c r="BA62" s="532">
        <v>2.2773844930766982</v>
      </c>
      <c r="BB62" s="532">
        <v>2.5185543605681548</v>
      </c>
      <c r="BC62" s="532">
        <v>3.0721257067016365</v>
      </c>
      <c r="BD62" s="532">
        <v>3.628520913114734</v>
      </c>
      <c r="BE62" s="532">
        <v>4.1877543847923393</v>
      </c>
      <c r="BF62" s="532">
        <v>4.7498406002015914</v>
      </c>
      <c r="BG62" s="532">
        <v>5.3147941116667168</v>
      </c>
      <c r="BH62" s="532">
        <v>33.56097240170245</v>
      </c>
      <c r="BI62" s="532"/>
      <c r="BJ62" s="532">
        <v>2.0008378954645103</v>
      </c>
      <c r="BK62" s="532">
        <v>2.3271843943058004</v>
      </c>
      <c r="BL62" s="532">
        <v>2.6552486447278918</v>
      </c>
      <c r="BM62" s="532">
        <v>2.9850396882572112</v>
      </c>
      <c r="BN62" s="532">
        <v>3.3165666140110011</v>
      </c>
      <c r="BO62" s="532">
        <v>3.6498385589478182</v>
      </c>
      <c r="BP62" s="532">
        <v>3.9690739619011381</v>
      </c>
      <c r="BQ62" s="532">
        <v>4.7373941627811398</v>
      </c>
      <c r="BR62" s="532">
        <v>5.5097584800966155</v>
      </c>
      <c r="BS62" s="532">
        <v>6.2861882003863352</v>
      </c>
      <c r="BT62" s="532">
        <v>7.0667047222325134</v>
      </c>
      <c r="BU62" s="532">
        <v>7.8486977658141868</v>
      </c>
      <c r="BV62" s="532">
        <v>52.352533088926165</v>
      </c>
      <c r="BW62" s="532"/>
      <c r="BX62" s="532">
        <v>3.0000616912750599</v>
      </c>
      <c r="BY62" s="532">
        <v>3.9738246994486435</v>
      </c>
      <c r="BZ62" s="532">
        <v>4.9527131891351441</v>
      </c>
      <c r="CA62" s="532">
        <v>5.936754138727169</v>
      </c>
      <c r="CB62" s="532">
        <v>6.9259746686203059</v>
      </c>
      <c r="CC62" s="532">
        <v>7.9204020419605721</v>
      </c>
      <c r="CD62" s="532">
        <v>8.8937457550321035</v>
      </c>
      <c r="CE62" s="532">
        <v>9.8985306529860591</v>
      </c>
      <c r="CF62" s="532">
        <v>10.908604318715842</v>
      </c>
      <c r="CG62" s="532">
        <v>11.923994590084705</v>
      </c>
      <c r="CH62" s="532">
        <v>12.944729451482779</v>
      </c>
      <c r="CI62" s="532">
        <v>13.970837034598322</v>
      </c>
      <c r="CJ62" s="532">
        <v>101.2501722320667</v>
      </c>
      <c r="CK62" s="532"/>
      <c r="CL62" s="532">
        <v>3.0013997480336294</v>
      </c>
      <c r="CM62" s="532">
        <v>4.3001790676689495</v>
      </c>
      <c r="CN62" s="532">
        <v>5.6059000251831517</v>
      </c>
      <c r="CO62" s="532">
        <v>6.9185997218263964</v>
      </c>
      <c r="CP62" s="532">
        <v>8.2383154571453847</v>
      </c>
      <c r="CQ62" s="532">
        <v>9.5650847300431963</v>
      </c>
      <c r="CR62" s="532">
        <v>10.920324200146794</v>
      </c>
      <c r="CS62" s="532">
        <v>12.261428112656159</v>
      </c>
      <c r="CT62" s="532">
        <v>13.609699876992122</v>
      </c>
      <c r="CU62" s="532">
        <v>14.965177803459591</v>
      </c>
      <c r="CV62" s="532">
        <v>16.327900407122101</v>
      </c>
      <c r="CW62" s="532">
        <v>17.697906408896202</v>
      </c>
      <c r="CX62" s="532">
        <v>123.41191555917368</v>
      </c>
      <c r="CY62" s="532"/>
      <c r="CZ62" s="532">
        <v>2.003655992493599</v>
      </c>
      <c r="DA62" s="532">
        <v>3.0400161081053563</v>
      </c>
      <c r="DB62" s="532">
        <v>4.0819993741413807</v>
      </c>
      <c r="DC62" s="532">
        <v>5.129636301058623</v>
      </c>
      <c r="DD62" s="532">
        <v>6.1829575648596702</v>
      </c>
      <c r="DE62" s="532">
        <v>7.2419940079909564</v>
      </c>
      <c r="DF62" s="532">
        <v>8.3067766402458894</v>
      </c>
      <c r="DG62" s="532">
        <v>9.3773366396728335</v>
      </c>
      <c r="DH62" s="532">
        <v>10.453705353488049</v>
      </c>
      <c r="DI62" s="532">
        <v>11.535914298993559</v>
      </c>
      <c r="DJ62" s="532">
        <v>12.623995164500043</v>
      </c>
      <c r="DK62" s="532">
        <v>13.717979810254663</v>
      </c>
      <c r="DL62" s="532">
        <v>93.695967255804618</v>
      </c>
    </row>
    <row r="63" spans="1:116">
      <c r="A63" s="532" t="s">
        <v>427</v>
      </c>
      <c r="B63" s="532"/>
      <c r="C63" s="532">
        <v>1</v>
      </c>
      <c r="D63" s="532">
        <v>1</v>
      </c>
      <c r="E63" s="532">
        <v>-2</v>
      </c>
      <c r="F63" s="532">
        <v>1</v>
      </c>
      <c r="G63" s="532">
        <v>1</v>
      </c>
      <c r="H63" s="532">
        <v>-2</v>
      </c>
      <c r="I63" s="532">
        <v>1</v>
      </c>
      <c r="J63" s="532">
        <v>1</v>
      </c>
      <c r="K63" s="532">
        <v>1</v>
      </c>
      <c r="L63" s="532">
        <v>1</v>
      </c>
      <c r="M63" s="532">
        <v>1</v>
      </c>
      <c r="N63" s="532">
        <v>2</v>
      </c>
      <c r="O63" s="532">
        <v>7</v>
      </c>
      <c r="P63" s="532"/>
      <c r="Q63" s="532"/>
      <c r="R63" s="532">
        <v>2</v>
      </c>
      <c r="S63" s="532">
        <v>2</v>
      </c>
      <c r="T63" s="532">
        <v>2</v>
      </c>
      <c r="U63" s="532">
        <v>2</v>
      </c>
      <c r="V63" s="532">
        <v>-1</v>
      </c>
      <c r="W63" s="532">
        <v>2</v>
      </c>
      <c r="X63" s="532">
        <v>3</v>
      </c>
      <c r="Y63" s="532">
        <v>3</v>
      </c>
      <c r="Z63" s="532">
        <v>4</v>
      </c>
      <c r="AA63" s="532">
        <v>4</v>
      </c>
      <c r="AB63" s="532">
        <v>7</v>
      </c>
      <c r="AC63" s="532">
        <v>4</v>
      </c>
      <c r="AD63" s="532">
        <v>34</v>
      </c>
      <c r="AE63" s="532"/>
      <c r="AF63" s="532"/>
      <c r="AG63" s="532">
        <v>1</v>
      </c>
      <c r="AH63" s="532">
        <v>2</v>
      </c>
      <c r="AI63" s="532">
        <v>5.0002584423904226</v>
      </c>
      <c r="AJ63" s="532">
        <v>5.0002597712452701</v>
      </c>
      <c r="AK63" s="532">
        <v>5.0002611069328005</v>
      </c>
      <c r="AL63" s="532">
        <v>5.0002624494881474</v>
      </c>
      <c r="AM63" s="532">
        <v>5.0002637989466239</v>
      </c>
      <c r="AN63" s="532">
        <v>7.1906649725373555</v>
      </c>
      <c r="AO63" s="532">
        <v>9.3923287149783565</v>
      </c>
      <c r="AP63" s="532">
        <v>11.605312935961525</v>
      </c>
      <c r="AQ63" s="532">
        <v>13.829675842937874</v>
      </c>
      <c r="AR63" s="532">
        <v>16.065475942648526</v>
      </c>
      <c r="AS63" s="532">
        <v>86.084763978066889</v>
      </c>
      <c r="AT63" s="532"/>
      <c r="AU63" s="532"/>
      <c r="AV63" s="532">
        <v>18.202510846193228</v>
      </c>
      <c r="AW63" s="532">
        <v>20.774532417044789</v>
      </c>
      <c r="AX63" s="532">
        <v>23.359674301299435</v>
      </c>
      <c r="AY63" s="532">
        <v>25.958003427876328</v>
      </c>
      <c r="AZ63" s="532">
        <v>28.569587067110273</v>
      </c>
      <c r="BA63" s="532">
        <v>31.194492832493331</v>
      </c>
      <c r="BB63" s="532">
        <v>33.842991017858111</v>
      </c>
      <c r="BC63" s="532">
        <v>33.990123952482548</v>
      </c>
      <c r="BD63" s="532">
        <v>34.1380074368831</v>
      </c>
      <c r="BE63" s="532">
        <v>34.28664529974008</v>
      </c>
      <c r="BF63" s="532">
        <v>34.436041389264489</v>
      </c>
      <c r="BG63" s="532">
        <v>34.586199573297733</v>
      </c>
      <c r="BH63" s="532">
        <v>353.33880956154343</v>
      </c>
      <c r="BI63" s="532"/>
      <c r="BJ63" s="532">
        <v>4.0024940784580325</v>
      </c>
      <c r="BK63" s="532">
        <v>4.002507206244692</v>
      </c>
      <c r="BL63" s="532">
        <v>4.0025204031305348</v>
      </c>
      <c r="BM63" s="532">
        <v>4.002533669479269</v>
      </c>
      <c r="BN63" s="532">
        <v>4.0025470056565178</v>
      </c>
      <c r="BO63" s="532">
        <v>4.0025604120298306</v>
      </c>
      <c r="BP63" s="532">
        <v>4.0025738889686897</v>
      </c>
      <c r="BQ63" s="532">
        <v>4.0025874368445225</v>
      </c>
      <c r="BR63" s="532">
        <v>4.0026010560307119</v>
      </c>
      <c r="BS63" s="532">
        <v>4.002614746902605</v>
      </c>
      <c r="BT63" s="532">
        <v>4.0026285098375265</v>
      </c>
      <c r="BU63" s="532">
        <v>4.0026423452147855</v>
      </c>
      <c r="BV63" s="532">
        <v>48.030810758797728</v>
      </c>
      <c r="BW63" s="532"/>
      <c r="BX63" s="532">
        <v>3.002656253415688</v>
      </c>
      <c r="BY63" s="532">
        <v>3.0026702348235474</v>
      </c>
      <c r="BZ63" s="532">
        <v>3.0026842898236947</v>
      </c>
      <c r="CA63" s="532">
        <v>3.0026984188034884</v>
      </c>
      <c r="CB63" s="532">
        <v>3.0027126221523273</v>
      </c>
      <c r="CC63" s="532">
        <v>3.0027269002616586</v>
      </c>
      <c r="CD63" s="532">
        <v>3.0027412535249898</v>
      </c>
      <c r="CE63" s="532">
        <v>3.0027556823379009</v>
      </c>
      <c r="CF63" s="532">
        <v>3.002770187098053</v>
      </c>
      <c r="CG63" s="532">
        <v>3.0027847682052005</v>
      </c>
      <c r="CH63" s="532">
        <v>3.0027994260612019</v>
      </c>
      <c r="CI63" s="532">
        <v>3.0028141610700314</v>
      </c>
      <c r="CJ63" s="532">
        <v>36.032814197577792</v>
      </c>
      <c r="CK63" s="532"/>
      <c r="CL63" s="532">
        <v>3.0028725929538997</v>
      </c>
      <c r="CM63" s="532">
        <v>3.0028879462165809</v>
      </c>
      <c r="CN63" s="532">
        <v>3.0029033815384607</v>
      </c>
      <c r="CO63" s="532">
        <v>3.0029188993581237</v>
      </c>
      <c r="CP63" s="532">
        <v>3.0029345001164995</v>
      </c>
      <c r="CQ63" s="532">
        <v>3.0029501842568735</v>
      </c>
      <c r="CR63" s="532">
        <v>3.0029659522249017</v>
      </c>
      <c r="CS63" s="532">
        <v>3.0029818044686198</v>
      </c>
      <c r="CT63" s="532">
        <v>3.0029977414384605</v>
      </c>
      <c r="CU63" s="532">
        <v>3.0030137635872629</v>
      </c>
      <c r="CV63" s="532">
        <v>3.0030298713702859</v>
      </c>
      <c r="CW63" s="532">
        <v>3.0003736952074735</v>
      </c>
      <c r="CX63" s="532">
        <v>36.03283033273744</v>
      </c>
      <c r="CY63" s="532"/>
      <c r="CZ63" s="532">
        <v>2.0003813949684917</v>
      </c>
      <c r="DA63" s="532">
        <v>2.0003834643662297</v>
      </c>
      <c r="DB63" s="532">
        <v>2.0003855449922412</v>
      </c>
      <c r="DC63" s="532">
        <v>2.0003876369074489</v>
      </c>
      <c r="DD63" s="532">
        <v>2.000389740173107</v>
      </c>
      <c r="DE63" s="532">
        <v>2.0003918548508013</v>
      </c>
      <c r="DF63" s="532">
        <v>2.000393981002452</v>
      </c>
      <c r="DG63" s="532">
        <v>2.0003961186903152</v>
      </c>
      <c r="DH63" s="532">
        <v>2.0003982679769852</v>
      </c>
      <c r="DI63" s="532">
        <v>2.0004004289253947</v>
      </c>
      <c r="DJ63" s="532">
        <v>2.0004026015988194</v>
      </c>
      <c r="DK63" s="532">
        <v>2.0004047860608778</v>
      </c>
      <c r="DL63" s="532">
        <v>24.004715820513166</v>
      </c>
    </row>
    <row r="64" spans="1:116">
      <c r="A64" s="532" t="s">
        <v>428</v>
      </c>
      <c r="B64" s="532"/>
      <c r="C64" s="532">
        <v>3</v>
      </c>
      <c r="D64" s="532">
        <v>3</v>
      </c>
      <c r="E64" s="532">
        <v>3</v>
      </c>
      <c r="F64" s="532">
        <v>8</v>
      </c>
      <c r="G64" s="532">
        <v>14</v>
      </c>
      <c r="H64" s="532">
        <v>7</v>
      </c>
      <c r="I64" s="532">
        <v>12.41262641517314</v>
      </c>
      <c r="J64" s="532">
        <v>14</v>
      </c>
      <c r="K64" s="532">
        <v>10</v>
      </c>
      <c r="L64" s="532">
        <v>16</v>
      </c>
      <c r="M64" s="532">
        <v>21</v>
      </c>
      <c r="N64" s="532">
        <v>20</v>
      </c>
      <c r="O64" s="532">
        <v>131.41262641517312</v>
      </c>
      <c r="P64" s="532"/>
      <c r="Q64" s="532"/>
      <c r="R64" s="532">
        <v>3</v>
      </c>
      <c r="S64" s="532">
        <v>4</v>
      </c>
      <c r="T64" s="532">
        <v>6</v>
      </c>
      <c r="U64" s="532">
        <v>10</v>
      </c>
      <c r="V64" s="532">
        <v>21</v>
      </c>
      <c r="W64" s="532">
        <v>39</v>
      </c>
      <c r="X64" s="532">
        <v>32</v>
      </c>
      <c r="Y64" s="532">
        <v>50</v>
      </c>
      <c r="Z64" s="532">
        <v>25</v>
      </c>
      <c r="AA64" s="532">
        <v>26</v>
      </c>
      <c r="AB64" s="532">
        <v>28</v>
      </c>
      <c r="AC64" s="532">
        <v>25</v>
      </c>
      <c r="AD64" s="532">
        <v>269</v>
      </c>
      <c r="AE64" s="532"/>
      <c r="AF64" s="532"/>
      <c r="AG64" s="532">
        <v>22</v>
      </c>
      <c r="AH64" s="532">
        <v>13</v>
      </c>
      <c r="AI64" s="532">
        <v>9.5860068339865752</v>
      </c>
      <c r="AJ64" s="532">
        <v>15.44551148432833</v>
      </c>
      <c r="AK64" s="532">
        <v>24.97038545079884</v>
      </c>
      <c r="AL64" s="532">
        <v>34.544234258102563</v>
      </c>
      <c r="AM64" s="532">
        <v>27.024603173748513</v>
      </c>
      <c r="AN64" s="532">
        <v>35.48810549742926</v>
      </c>
      <c r="AO64" s="532">
        <v>43.995125318627878</v>
      </c>
      <c r="AP64" s="532">
        <v>52.545886394899767</v>
      </c>
      <c r="AQ64" s="532">
        <v>39.133779790208237</v>
      </c>
      <c r="AR64" s="532">
        <v>44.713302872093465</v>
      </c>
      <c r="AS64" s="532">
        <v>362.44694107422345</v>
      </c>
      <c r="AT64" s="532"/>
      <c r="AU64" s="532"/>
      <c r="AV64" s="532">
        <v>8.0069206107216662</v>
      </c>
      <c r="AW64" s="532">
        <v>12.495983504341169</v>
      </c>
      <c r="AX64" s="532">
        <v>24.108771321885818</v>
      </c>
      <c r="AY64" s="532">
        <v>35.780797917742618</v>
      </c>
      <c r="AZ64" s="532">
        <v>48.649925879610102</v>
      </c>
      <c r="BA64" s="532">
        <v>64.273016808112473</v>
      </c>
      <c r="BB64" s="532">
        <v>16.823347414776983</v>
      </c>
      <c r="BC64" s="532">
        <v>29.029540625634347</v>
      </c>
      <c r="BD64" s="532">
        <v>41.297999675238934</v>
      </c>
      <c r="BE64" s="532">
        <v>46.71695993636834</v>
      </c>
      <c r="BF64" s="532">
        <v>41.593943714277366</v>
      </c>
      <c r="BG64" s="532">
        <v>50.098069520142516</v>
      </c>
      <c r="BH64" s="532">
        <v>418.87527692885232</v>
      </c>
      <c r="BI64" s="532"/>
      <c r="BJ64" s="532">
        <v>9.9933255084062633</v>
      </c>
      <c r="BK64" s="532">
        <v>24.015473018445476</v>
      </c>
      <c r="BL64" s="532">
        <v>38.111427252739823</v>
      </c>
      <c r="BM64" s="532">
        <v>56.681931311848729</v>
      </c>
      <c r="BN64" s="532">
        <v>75.350182743204869</v>
      </c>
      <c r="BO64" s="532">
        <v>94.116696048124467</v>
      </c>
      <c r="BP64" s="532">
        <v>60.082988605028689</v>
      </c>
      <c r="BQ64" s="532">
        <v>72.32651732355049</v>
      </c>
      <c r="BR64" s="532">
        <v>66.683044201269865</v>
      </c>
      <c r="BS64" s="532">
        <v>76.008443311301207</v>
      </c>
      <c r="BT64" s="532">
        <v>73.597767164049316</v>
      </c>
      <c r="BU64" s="532">
        <v>81.512077415902567</v>
      </c>
      <c r="BV64" s="532">
        <v>728.47987390387175</v>
      </c>
      <c r="BW64" s="532"/>
      <c r="BX64" s="532">
        <v>9.9932195730474831</v>
      </c>
      <c r="BY64" s="532">
        <v>17.920138485256864</v>
      </c>
      <c r="BZ64" s="532">
        <v>27.604709141457118</v>
      </c>
      <c r="CA64" s="532">
        <v>40.743161140170507</v>
      </c>
      <c r="CB64" s="532">
        <v>55.706173080545902</v>
      </c>
      <c r="CC64" s="532">
        <v>72.77705495136523</v>
      </c>
      <c r="CD64" s="532">
        <v>48.423919002282588</v>
      </c>
      <c r="CE64" s="532">
        <v>61.185073279059736</v>
      </c>
      <c r="CF64" s="532">
        <v>74.010765147679194</v>
      </c>
      <c r="CG64" s="532">
        <v>72.9317874860063</v>
      </c>
      <c r="CH64" s="532">
        <v>72.236635610239105</v>
      </c>
      <c r="CI64" s="532">
        <v>81.949190085396168</v>
      </c>
      <c r="CJ64" s="532">
        <v>635.48182698250616</v>
      </c>
      <c r="CK64" s="532"/>
      <c r="CL64" s="532">
        <v>30.728470625870333</v>
      </c>
      <c r="CM64" s="532">
        <v>42.250278974715499</v>
      </c>
      <c r="CN64" s="532">
        <v>53.833668394384958</v>
      </c>
      <c r="CO64" s="532">
        <v>71.294045221837166</v>
      </c>
      <c r="CP64" s="532">
        <v>88.847743225052312</v>
      </c>
      <c r="CQ64" s="532">
        <v>110.18313183355181</v>
      </c>
      <c r="CR64" s="532">
        <v>49.275452725231389</v>
      </c>
      <c r="CS64" s="532">
        <v>62.571965886251036</v>
      </c>
      <c r="CT64" s="532">
        <v>59.392230180286312</v>
      </c>
      <c r="CU64" s="532">
        <v>47.996668337651137</v>
      </c>
      <c r="CV64" s="532">
        <v>55.468597156327462</v>
      </c>
      <c r="CW64" s="532">
        <v>62.980461492402227</v>
      </c>
      <c r="CX64" s="532">
        <v>734.82271405356175</v>
      </c>
      <c r="CY64" s="532"/>
      <c r="CZ64" s="532">
        <v>26.341723017746276</v>
      </c>
      <c r="DA64" s="532">
        <v>31.88881153160715</v>
      </c>
      <c r="DB64" s="532">
        <v>37.468710733403668</v>
      </c>
      <c r="DC64" s="532">
        <v>43.07617278417667</v>
      </c>
      <c r="DD64" s="532">
        <v>48.714060168899515</v>
      </c>
      <c r="DE64" s="532">
        <v>54.382537971337072</v>
      </c>
      <c r="DF64" s="532">
        <v>60.098049766976658</v>
      </c>
      <c r="DG64" s="532">
        <v>65.828295563930808</v>
      </c>
      <c r="DH64" s="532">
        <v>71.589632902906729</v>
      </c>
      <c r="DI64" s="532">
        <v>77.384943415091286</v>
      </c>
      <c r="DJ64" s="532">
        <v>83.208985569013706</v>
      </c>
      <c r="DK64" s="532">
        <v>89.06462819135966</v>
      </c>
      <c r="DL64" s="532">
        <v>689.04655161644928</v>
      </c>
    </row>
    <row r="65" spans="1:116">
      <c r="A65" s="532" t="s">
        <v>608</v>
      </c>
      <c r="B65" s="532"/>
      <c r="C65" s="532">
        <v>0</v>
      </c>
      <c r="D65" s="532">
        <v>0</v>
      </c>
      <c r="E65" s="532">
        <v>0</v>
      </c>
      <c r="F65" s="532">
        <v>0</v>
      </c>
      <c r="G65" s="532">
        <v>0</v>
      </c>
      <c r="H65" s="532">
        <v>0</v>
      </c>
      <c r="I65" s="532">
        <v>0</v>
      </c>
      <c r="J65" s="532">
        <v>0</v>
      </c>
      <c r="K65" s="532">
        <v>0</v>
      </c>
      <c r="L65" s="532">
        <v>0</v>
      </c>
      <c r="M65" s="532">
        <v>0</v>
      </c>
      <c r="N65" s="532">
        <v>0</v>
      </c>
      <c r="O65" s="532">
        <v>0</v>
      </c>
      <c r="P65" s="532"/>
      <c r="Q65" s="532"/>
      <c r="R65" s="532">
        <v>0</v>
      </c>
      <c r="S65" s="532">
        <v>0</v>
      </c>
      <c r="T65" s="532">
        <v>0</v>
      </c>
      <c r="U65" s="532">
        <v>0</v>
      </c>
      <c r="V65" s="532">
        <v>0</v>
      </c>
      <c r="W65" s="532">
        <v>0</v>
      </c>
      <c r="X65" s="532">
        <v>0</v>
      </c>
      <c r="Y65" s="532">
        <v>0</v>
      </c>
      <c r="Z65" s="532">
        <v>0</v>
      </c>
      <c r="AA65" s="532">
        <v>0</v>
      </c>
      <c r="AB65" s="532">
        <v>0</v>
      </c>
      <c r="AC65" s="532">
        <v>0</v>
      </c>
      <c r="AD65" s="532">
        <v>0</v>
      </c>
      <c r="AE65" s="532"/>
      <c r="AF65" s="532"/>
      <c r="AG65" s="532">
        <v>0</v>
      </c>
      <c r="AH65" s="532">
        <v>0</v>
      </c>
      <c r="AI65" s="532">
        <v>0</v>
      </c>
      <c r="AJ65" s="532">
        <v>0</v>
      </c>
      <c r="AK65" s="532">
        <v>0</v>
      </c>
      <c r="AL65" s="532">
        <v>0</v>
      </c>
      <c r="AM65" s="532">
        <v>0</v>
      </c>
      <c r="AN65" s="532">
        <v>0</v>
      </c>
      <c r="AO65" s="532">
        <v>0</v>
      </c>
      <c r="AP65" s="532">
        <v>0</v>
      </c>
      <c r="AQ65" s="532">
        <v>0</v>
      </c>
      <c r="AR65" s="532">
        <v>0</v>
      </c>
      <c r="AS65" s="532">
        <v>0</v>
      </c>
      <c r="AT65" s="532"/>
      <c r="AU65" s="532"/>
      <c r="AV65" s="532">
        <v>0</v>
      </c>
      <c r="AW65" s="532">
        <v>0</v>
      </c>
      <c r="AX65" s="532">
        <v>0</v>
      </c>
      <c r="AY65" s="532">
        <v>0</v>
      </c>
      <c r="AZ65" s="532">
        <v>0</v>
      </c>
      <c r="BA65" s="532">
        <v>0</v>
      </c>
      <c r="BB65" s="532">
        <v>0</v>
      </c>
      <c r="BC65" s="532">
        <v>0</v>
      </c>
      <c r="BD65" s="532">
        <v>0</v>
      </c>
      <c r="BE65" s="532">
        <v>0</v>
      </c>
      <c r="BF65" s="532">
        <v>0</v>
      </c>
      <c r="BG65" s="532">
        <v>0</v>
      </c>
      <c r="BH65" s="532">
        <v>0</v>
      </c>
      <c r="BI65" s="532"/>
      <c r="BJ65" s="532">
        <v>0</v>
      </c>
      <c r="BK65" s="532">
        <v>0</v>
      </c>
      <c r="BL65" s="532">
        <v>0</v>
      </c>
      <c r="BM65" s="532">
        <v>0</v>
      </c>
      <c r="BN65" s="532">
        <v>0</v>
      </c>
      <c r="BO65" s="532">
        <v>0</v>
      </c>
      <c r="BP65" s="532">
        <v>0</v>
      </c>
      <c r="BQ65" s="532">
        <v>0</v>
      </c>
      <c r="BR65" s="532">
        <v>0</v>
      </c>
      <c r="BS65" s="532">
        <v>0</v>
      </c>
      <c r="BT65" s="532">
        <v>0</v>
      </c>
      <c r="BU65" s="532">
        <v>0</v>
      </c>
      <c r="BV65" s="532">
        <v>0</v>
      </c>
      <c r="BW65" s="532"/>
      <c r="BX65" s="532">
        <v>0</v>
      </c>
      <c r="BY65" s="532">
        <v>0</v>
      </c>
      <c r="BZ65" s="532">
        <v>0</v>
      </c>
      <c r="CA65" s="532">
        <v>0</v>
      </c>
      <c r="CB65" s="532">
        <v>0</v>
      </c>
      <c r="CC65" s="532">
        <v>0</v>
      </c>
      <c r="CD65" s="532">
        <v>0</v>
      </c>
      <c r="CE65" s="532">
        <v>0</v>
      </c>
      <c r="CF65" s="532">
        <v>0</v>
      </c>
      <c r="CG65" s="532">
        <v>0</v>
      </c>
      <c r="CH65" s="532">
        <v>0</v>
      </c>
      <c r="CI65" s="532">
        <v>0</v>
      </c>
      <c r="CJ65" s="532">
        <v>0</v>
      </c>
      <c r="CK65" s="532"/>
      <c r="CL65" s="532">
        <v>0</v>
      </c>
      <c r="CM65" s="532">
        <v>0</v>
      </c>
      <c r="CN65" s="532">
        <v>0</v>
      </c>
      <c r="CO65" s="532">
        <v>0</v>
      </c>
      <c r="CP65" s="532">
        <v>0</v>
      </c>
      <c r="CQ65" s="532">
        <v>0</v>
      </c>
      <c r="CR65" s="532">
        <v>0</v>
      </c>
      <c r="CS65" s="532">
        <v>0</v>
      </c>
      <c r="CT65" s="532">
        <v>0</v>
      </c>
      <c r="CU65" s="532">
        <v>0</v>
      </c>
      <c r="CV65" s="532">
        <v>0</v>
      </c>
      <c r="CW65" s="532">
        <v>0</v>
      </c>
      <c r="CX65" s="532">
        <v>0</v>
      </c>
      <c r="CY65" s="532"/>
      <c r="CZ65" s="532">
        <v>0</v>
      </c>
      <c r="DA65" s="532">
        <v>0</v>
      </c>
      <c r="DB65" s="532">
        <v>0</v>
      </c>
      <c r="DC65" s="532">
        <v>0</v>
      </c>
      <c r="DD65" s="532">
        <v>0</v>
      </c>
      <c r="DE65" s="532">
        <v>0</v>
      </c>
      <c r="DF65" s="532">
        <v>0</v>
      </c>
      <c r="DG65" s="532">
        <v>0</v>
      </c>
      <c r="DH65" s="532">
        <v>0</v>
      </c>
      <c r="DI65" s="532">
        <v>0</v>
      </c>
      <c r="DJ65" s="532">
        <v>0</v>
      </c>
      <c r="DK65" s="532">
        <v>0</v>
      </c>
      <c r="DL65" s="532">
        <v>0</v>
      </c>
    </row>
    <row r="66" spans="1:116">
      <c r="A66" s="532" t="s">
        <v>430</v>
      </c>
      <c r="B66" s="532"/>
      <c r="C66" s="532">
        <v>0</v>
      </c>
      <c r="D66" s="532">
        <v>0</v>
      </c>
      <c r="E66" s="532">
        <v>0</v>
      </c>
      <c r="F66" s="532">
        <v>0</v>
      </c>
      <c r="G66" s="532">
        <v>0</v>
      </c>
      <c r="H66" s="532">
        <v>0</v>
      </c>
      <c r="I66" s="532">
        <v>0</v>
      </c>
      <c r="J66" s="532">
        <v>0</v>
      </c>
      <c r="K66" s="532">
        <v>0</v>
      </c>
      <c r="L66" s="532">
        <v>0</v>
      </c>
      <c r="M66" s="532">
        <v>0</v>
      </c>
      <c r="N66" s="532">
        <v>0</v>
      </c>
      <c r="O66" s="532">
        <v>0</v>
      </c>
      <c r="P66" s="532"/>
      <c r="Q66" s="532"/>
      <c r="R66" s="532">
        <v>0</v>
      </c>
      <c r="S66" s="532">
        <v>0</v>
      </c>
      <c r="T66" s="532">
        <v>0</v>
      </c>
      <c r="U66" s="532">
        <v>0</v>
      </c>
      <c r="V66" s="532">
        <v>0</v>
      </c>
      <c r="W66" s="532">
        <v>0</v>
      </c>
      <c r="X66" s="532">
        <v>0</v>
      </c>
      <c r="Y66" s="532">
        <v>0</v>
      </c>
      <c r="Z66" s="532">
        <v>0</v>
      </c>
      <c r="AA66" s="532">
        <v>0</v>
      </c>
      <c r="AB66" s="532">
        <v>0</v>
      </c>
      <c r="AC66" s="532">
        <v>0</v>
      </c>
      <c r="AD66" s="532">
        <v>0</v>
      </c>
      <c r="AE66" s="532"/>
      <c r="AF66" s="532"/>
      <c r="AG66" s="532">
        <v>0</v>
      </c>
      <c r="AH66" s="532">
        <v>0</v>
      </c>
      <c r="AI66" s="532">
        <v>0</v>
      </c>
      <c r="AJ66" s="532">
        <v>0</v>
      </c>
      <c r="AK66" s="532">
        <v>0</v>
      </c>
      <c r="AL66" s="532">
        <v>0</v>
      </c>
      <c r="AM66" s="532">
        <v>0</v>
      </c>
      <c r="AN66" s="532">
        <v>0</v>
      </c>
      <c r="AO66" s="532">
        <v>0</v>
      </c>
      <c r="AP66" s="532">
        <v>0</v>
      </c>
      <c r="AQ66" s="532">
        <v>0</v>
      </c>
      <c r="AR66" s="532">
        <v>0</v>
      </c>
      <c r="AS66" s="532">
        <v>0</v>
      </c>
      <c r="AT66" s="532"/>
      <c r="AU66" s="532"/>
      <c r="AV66" s="532">
        <v>0</v>
      </c>
      <c r="AW66" s="532">
        <v>0</v>
      </c>
      <c r="AX66" s="532">
        <v>0</v>
      </c>
      <c r="AY66" s="532">
        <v>0</v>
      </c>
      <c r="AZ66" s="532">
        <v>0</v>
      </c>
      <c r="BA66" s="532">
        <v>0</v>
      </c>
      <c r="BB66" s="532">
        <v>0</v>
      </c>
      <c r="BC66" s="532">
        <v>0</v>
      </c>
      <c r="BD66" s="532">
        <v>0</v>
      </c>
      <c r="BE66" s="532">
        <v>0</v>
      </c>
      <c r="BF66" s="532">
        <v>0</v>
      </c>
      <c r="BG66" s="532">
        <v>0</v>
      </c>
      <c r="BH66" s="532">
        <v>0</v>
      </c>
      <c r="BI66" s="532"/>
      <c r="BJ66" s="532">
        <v>0</v>
      </c>
      <c r="BK66" s="532">
        <v>0</v>
      </c>
      <c r="BL66" s="532">
        <v>0</v>
      </c>
      <c r="BM66" s="532">
        <v>0</v>
      </c>
      <c r="BN66" s="532">
        <v>0</v>
      </c>
      <c r="BO66" s="532">
        <v>0</v>
      </c>
      <c r="BP66" s="532">
        <v>0</v>
      </c>
      <c r="BQ66" s="532">
        <v>0</v>
      </c>
      <c r="BR66" s="532">
        <v>0</v>
      </c>
      <c r="BS66" s="532">
        <v>0</v>
      </c>
      <c r="BT66" s="532">
        <v>0</v>
      </c>
      <c r="BU66" s="532">
        <v>0</v>
      </c>
      <c r="BV66" s="532">
        <v>0</v>
      </c>
      <c r="BW66" s="532"/>
      <c r="BX66" s="532">
        <v>0</v>
      </c>
      <c r="BY66" s="532">
        <v>0</v>
      </c>
      <c r="BZ66" s="532">
        <v>0</v>
      </c>
      <c r="CA66" s="532">
        <v>0</v>
      </c>
      <c r="CB66" s="532">
        <v>0</v>
      </c>
      <c r="CC66" s="532">
        <v>0</v>
      </c>
      <c r="CD66" s="532">
        <v>0</v>
      </c>
      <c r="CE66" s="532">
        <v>0</v>
      </c>
      <c r="CF66" s="532">
        <v>0</v>
      </c>
      <c r="CG66" s="532">
        <v>0</v>
      </c>
      <c r="CH66" s="532">
        <v>0</v>
      </c>
      <c r="CI66" s="532">
        <v>0</v>
      </c>
      <c r="CJ66" s="532">
        <v>0</v>
      </c>
      <c r="CK66" s="532"/>
      <c r="CL66" s="532">
        <v>0</v>
      </c>
      <c r="CM66" s="532">
        <v>0</v>
      </c>
      <c r="CN66" s="532">
        <v>0</v>
      </c>
      <c r="CO66" s="532">
        <v>0</v>
      </c>
      <c r="CP66" s="532">
        <v>0</v>
      </c>
      <c r="CQ66" s="532">
        <v>0</v>
      </c>
      <c r="CR66" s="532">
        <v>0</v>
      </c>
      <c r="CS66" s="532">
        <v>0</v>
      </c>
      <c r="CT66" s="532">
        <v>0</v>
      </c>
      <c r="CU66" s="532">
        <v>0</v>
      </c>
      <c r="CV66" s="532">
        <v>0</v>
      </c>
      <c r="CW66" s="532">
        <v>0</v>
      </c>
      <c r="CX66" s="532">
        <v>0</v>
      </c>
      <c r="CY66" s="532"/>
      <c r="CZ66" s="532">
        <v>0</v>
      </c>
      <c r="DA66" s="532">
        <v>0</v>
      </c>
      <c r="DB66" s="532">
        <v>0</v>
      </c>
      <c r="DC66" s="532">
        <v>0</v>
      </c>
      <c r="DD66" s="532">
        <v>0</v>
      </c>
      <c r="DE66" s="532">
        <v>0</v>
      </c>
      <c r="DF66" s="532">
        <v>0</v>
      </c>
      <c r="DG66" s="532">
        <v>0</v>
      </c>
      <c r="DH66" s="532">
        <v>0</v>
      </c>
      <c r="DI66" s="532">
        <v>0</v>
      </c>
      <c r="DJ66" s="532">
        <v>0</v>
      </c>
      <c r="DK66" s="532">
        <v>0</v>
      </c>
      <c r="DL66" s="532">
        <v>0</v>
      </c>
    </row>
    <row r="67" spans="1:116">
      <c r="A67" s="532" t="s">
        <v>609</v>
      </c>
      <c r="B67" s="532"/>
      <c r="C67" s="532">
        <v>0</v>
      </c>
      <c r="D67" s="532">
        <v>0</v>
      </c>
      <c r="E67" s="532">
        <v>0</v>
      </c>
      <c r="F67" s="532">
        <v>0</v>
      </c>
      <c r="G67" s="532">
        <v>0</v>
      </c>
      <c r="H67" s="532">
        <v>0</v>
      </c>
      <c r="I67" s="532">
        <v>0</v>
      </c>
      <c r="J67" s="532">
        <v>0</v>
      </c>
      <c r="K67" s="532">
        <v>0</v>
      </c>
      <c r="L67" s="532">
        <v>0</v>
      </c>
      <c r="M67" s="532">
        <v>0</v>
      </c>
      <c r="N67" s="532">
        <v>0</v>
      </c>
      <c r="O67" s="532">
        <v>0</v>
      </c>
      <c r="P67" s="532"/>
      <c r="Q67" s="532"/>
      <c r="R67" s="532">
        <v>0</v>
      </c>
      <c r="S67" s="532">
        <v>0</v>
      </c>
      <c r="T67" s="532">
        <v>0</v>
      </c>
      <c r="U67" s="532">
        <v>0</v>
      </c>
      <c r="V67" s="532">
        <v>0</v>
      </c>
      <c r="W67" s="532">
        <v>0</v>
      </c>
      <c r="X67" s="532">
        <v>0</v>
      </c>
      <c r="Y67" s="532">
        <v>0</v>
      </c>
      <c r="Z67" s="532">
        <v>0</v>
      </c>
      <c r="AA67" s="532">
        <v>0</v>
      </c>
      <c r="AB67" s="532">
        <v>0</v>
      </c>
      <c r="AC67" s="532">
        <v>0</v>
      </c>
      <c r="AD67" s="532">
        <v>0</v>
      </c>
      <c r="AE67" s="532"/>
      <c r="AF67" s="532"/>
      <c r="AG67" s="532">
        <v>0</v>
      </c>
      <c r="AH67" s="532">
        <v>0</v>
      </c>
      <c r="AI67" s="532">
        <v>0</v>
      </c>
      <c r="AJ67" s="532">
        <v>0</v>
      </c>
      <c r="AK67" s="532">
        <v>0</v>
      </c>
      <c r="AL67" s="532">
        <v>0</v>
      </c>
      <c r="AM67" s="532">
        <v>0</v>
      </c>
      <c r="AN67" s="532">
        <v>0</v>
      </c>
      <c r="AO67" s="532">
        <v>0</v>
      </c>
      <c r="AP67" s="532">
        <v>0</v>
      </c>
      <c r="AQ67" s="532">
        <v>0</v>
      </c>
      <c r="AR67" s="532">
        <v>0</v>
      </c>
      <c r="AS67" s="532">
        <v>0</v>
      </c>
      <c r="AT67" s="532"/>
      <c r="AU67" s="532"/>
      <c r="AV67" s="532">
        <v>0</v>
      </c>
      <c r="AW67" s="532">
        <v>0</v>
      </c>
      <c r="AX67" s="532">
        <v>0</v>
      </c>
      <c r="AY67" s="532">
        <v>0</v>
      </c>
      <c r="AZ67" s="532">
        <v>0</v>
      </c>
      <c r="BA67" s="532">
        <v>0</v>
      </c>
      <c r="BB67" s="532">
        <v>0</v>
      </c>
      <c r="BC67" s="532">
        <v>0</v>
      </c>
      <c r="BD67" s="532">
        <v>0</v>
      </c>
      <c r="BE67" s="532">
        <v>0</v>
      </c>
      <c r="BF67" s="532">
        <v>0</v>
      </c>
      <c r="BG67" s="532">
        <v>0</v>
      </c>
      <c r="BH67" s="532">
        <v>0</v>
      </c>
      <c r="BI67" s="532"/>
      <c r="BJ67" s="532">
        <v>0</v>
      </c>
      <c r="BK67" s="532">
        <v>0</v>
      </c>
      <c r="BL67" s="532">
        <v>0</v>
      </c>
      <c r="BM67" s="532">
        <v>0</v>
      </c>
      <c r="BN67" s="532">
        <v>0</v>
      </c>
      <c r="BO67" s="532">
        <v>0</v>
      </c>
      <c r="BP67" s="532">
        <v>0</v>
      </c>
      <c r="BQ67" s="532">
        <v>0</v>
      </c>
      <c r="BR67" s="532">
        <v>0</v>
      </c>
      <c r="BS67" s="532">
        <v>0</v>
      </c>
      <c r="BT67" s="532">
        <v>0</v>
      </c>
      <c r="BU67" s="532">
        <v>0</v>
      </c>
      <c r="BV67" s="532">
        <v>0</v>
      </c>
      <c r="BW67" s="532"/>
      <c r="BX67" s="532">
        <v>0</v>
      </c>
      <c r="BY67" s="532">
        <v>0</v>
      </c>
      <c r="BZ67" s="532">
        <v>0</v>
      </c>
      <c r="CA67" s="532">
        <v>0</v>
      </c>
      <c r="CB67" s="532">
        <v>0</v>
      </c>
      <c r="CC67" s="532">
        <v>0</v>
      </c>
      <c r="CD67" s="532">
        <v>0</v>
      </c>
      <c r="CE67" s="532">
        <v>0</v>
      </c>
      <c r="CF67" s="532">
        <v>0</v>
      </c>
      <c r="CG67" s="532">
        <v>0</v>
      </c>
      <c r="CH67" s="532">
        <v>0</v>
      </c>
      <c r="CI67" s="532">
        <v>0</v>
      </c>
      <c r="CJ67" s="532">
        <v>0</v>
      </c>
      <c r="CK67" s="532"/>
      <c r="CL67" s="532">
        <v>0</v>
      </c>
      <c r="CM67" s="532">
        <v>0</v>
      </c>
      <c r="CN67" s="532">
        <v>0</v>
      </c>
      <c r="CO67" s="532">
        <v>0</v>
      </c>
      <c r="CP67" s="532">
        <v>0</v>
      </c>
      <c r="CQ67" s="532">
        <v>0</v>
      </c>
      <c r="CR67" s="532">
        <v>0</v>
      </c>
      <c r="CS67" s="532">
        <v>0</v>
      </c>
      <c r="CT67" s="532">
        <v>0</v>
      </c>
      <c r="CU67" s="532">
        <v>0</v>
      </c>
      <c r="CV67" s="532">
        <v>0</v>
      </c>
      <c r="CW67" s="532">
        <v>0</v>
      </c>
      <c r="CX67" s="532">
        <v>0</v>
      </c>
      <c r="CY67" s="532"/>
      <c r="CZ67" s="532">
        <v>0</v>
      </c>
      <c r="DA67" s="532">
        <v>0</v>
      </c>
      <c r="DB67" s="532">
        <v>0</v>
      </c>
      <c r="DC67" s="532">
        <v>0</v>
      </c>
      <c r="DD67" s="532">
        <v>0</v>
      </c>
      <c r="DE67" s="532">
        <v>0</v>
      </c>
      <c r="DF67" s="532">
        <v>0</v>
      </c>
      <c r="DG67" s="532">
        <v>0</v>
      </c>
      <c r="DH67" s="532">
        <v>0</v>
      </c>
      <c r="DI67" s="532">
        <v>0</v>
      </c>
      <c r="DJ67" s="532">
        <v>0</v>
      </c>
      <c r="DK67" s="532">
        <v>0</v>
      </c>
      <c r="DL67" s="532">
        <v>0</v>
      </c>
    </row>
    <row r="68" spans="1:116">
      <c r="A68" s="532" t="s">
        <v>432</v>
      </c>
      <c r="B68" s="532"/>
      <c r="C68" s="532">
        <v>0</v>
      </c>
      <c r="D68" s="532">
        <v>0</v>
      </c>
      <c r="E68" s="532">
        <v>0</v>
      </c>
      <c r="F68" s="532">
        <v>0</v>
      </c>
      <c r="G68" s="532">
        <v>0</v>
      </c>
      <c r="H68" s="532">
        <v>0</v>
      </c>
      <c r="I68" s="532">
        <v>0</v>
      </c>
      <c r="J68" s="532">
        <v>0</v>
      </c>
      <c r="K68" s="532">
        <v>0</v>
      </c>
      <c r="L68" s="532">
        <v>0</v>
      </c>
      <c r="M68" s="532">
        <v>0</v>
      </c>
      <c r="N68" s="532">
        <v>0</v>
      </c>
      <c r="O68" s="532">
        <v>0</v>
      </c>
      <c r="P68" s="532"/>
      <c r="Q68" s="532"/>
      <c r="R68" s="532">
        <v>0</v>
      </c>
      <c r="S68" s="532">
        <v>0</v>
      </c>
      <c r="T68" s="532">
        <v>0</v>
      </c>
      <c r="U68" s="532">
        <v>0</v>
      </c>
      <c r="V68" s="532">
        <v>0</v>
      </c>
      <c r="W68" s="532">
        <v>0</v>
      </c>
      <c r="X68" s="532">
        <v>0</v>
      </c>
      <c r="Y68" s="532">
        <v>0</v>
      </c>
      <c r="Z68" s="532">
        <v>0</v>
      </c>
      <c r="AA68" s="532">
        <v>0</v>
      </c>
      <c r="AB68" s="532">
        <v>0</v>
      </c>
      <c r="AC68" s="532">
        <v>0</v>
      </c>
      <c r="AD68" s="532">
        <v>0</v>
      </c>
      <c r="AE68" s="532"/>
      <c r="AF68" s="532"/>
      <c r="AG68" s="532">
        <v>0</v>
      </c>
      <c r="AH68" s="532">
        <v>0</v>
      </c>
      <c r="AI68" s="532">
        <v>0</v>
      </c>
      <c r="AJ68" s="532">
        <v>0</v>
      </c>
      <c r="AK68" s="532">
        <v>0</v>
      </c>
      <c r="AL68" s="532">
        <v>0</v>
      </c>
      <c r="AM68" s="532">
        <v>0</v>
      </c>
      <c r="AN68" s="532">
        <v>0</v>
      </c>
      <c r="AO68" s="532">
        <v>0</v>
      </c>
      <c r="AP68" s="532">
        <v>0</v>
      </c>
      <c r="AQ68" s="532">
        <v>0</v>
      </c>
      <c r="AR68" s="532">
        <v>0</v>
      </c>
      <c r="AS68" s="532">
        <v>0</v>
      </c>
      <c r="AT68" s="532"/>
      <c r="AU68" s="532"/>
      <c r="AV68" s="532">
        <v>0</v>
      </c>
      <c r="AW68" s="532">
        <v>0</v>
      </c>
      <c r="AX68" s="532">
        <v>0</v>
      </c>
      <c r="AY68" s="532">
        <v>0</v>
      </c>
      <c r="AZ68" s="532">
        <v>0</v>
      </c>
      <c r="BA68" s="532">
        <v>0</v>
      </c>
      <c r="BB68" s="532">
        <v>0</v>
      </c>
      <c r="BC68" s="532">
        <v>0</v>
      </c>
      <c r="BD68" s="532">
        <v>0</v>
      </c>
      <c r="BE68" s="532">
        <v>0</v>
      </c>
      <c r="BF68" s="532">
        <v>0</v>
      </c>
      <c r="BG68" s="532">
        <v>0</v>
      </c>
      <c r="BH68" s="532">
        <v>0</v>
      </c>
      <c r="BI68" s="532"/>
      <c r="BJ68" s="532">
        <v>0</v>
      </c>
      <c r="BK68" s="532">
        <v>0</v>
      </c>
      <c r="BL68" s="532">
        <v>0</v>
      </c>
      <c r="BM68" s="532">
        <v>0</v>
      </c>
      <c r="BN68" s="532">
        <v>0</v>
      </c>
      <c r="BO68" s="532">
        <v>0</v>
      </c>
      <c r="BP68" s="532">
        <v>0</v>
      </c>
      <c r="BQ68" s="532">
        <v>0</v>
      </c>
      <c r="BR68" s="532">
        <v>0</v>
      </c>
      <c r="BS68" s="532">
        <v>0</v>
      </c>
      <c r="BT68" s="532">
        <v>0</v>
      </c>
      <c r="BU68" s="532">
        <v>0</v>
      </c>
      <c r="BV68" s="532">
        <v>0</v>
      </c>
      <c r="BW68" s="532"/>
      <c r="BX68" s="532">
        <v>0</v>
      </c>
      <c r="BY68" s="532">
        <v>0</v>
      </c>
      <c r="BZ68" s="532">
        <v>0</v>
      </c>
      <c r="CA68" s="532">
        <v>0</v>
      </c>
      <c r="CB68" s="532">
        <v>0</v>
      </c>
      <c r="CC68" s="532">
        <v>0</v>
      </c>
      <c r="CD68" s="532">
        <v>0</v>
      </c>
      <c r="CE68" s="532">
        <v>0</v>
      </c>
      <c r="CF68" s="532">
        <v>0</v>
      </c>
      <c r="CG68" s="532">
        <v>0</v>
      </c>
      <c r="CH68" s="532">
        <v>0</v>
      </c>
      <c r="CI68" s="532">
        <v>0</v>
      </c>
      <c r="CJ68" s="532">
        <v>0</v>
      </c>
      <c r="CK68" s="532"/>
      <c r="CL68" s="532">
        <v>0</v>
      </c>
      <c r="CM68" s="532">
        <v>0</v>
      </c>
      <c r="CN68" s="532">
        <v>0</v>
      </c>
      <c r="CO68" s="532">
        <v>0</v>
      </c>
      <c r="CP68" s="532">
        <v>0</v>
      </c>
      <c r="CQ68" s="532">
        <v>0</v>
      </c>
      <c r="CR68" s="532">
        <v>0</v>
      </c>
      <c r="CS68" s="532">
        <v>0</v>
      </c>
      <c r="CT68" s="532">
        <v>0</v>
      </c>
      <c r="CU68" s="532">
        <v>0</v>
      </c>
      <c r="CV68" s="532">
        <v>0</v>
      </c>
      <c r="CW68" s="532">
        <v>0</v>
      </c>
      <c r="CX68" s="532">
        <v>0</v>
      </c>
      <c r="CY68" s="532"/>
      <c r="CZ68" s="532">
        <v>0</v>
      </c>
      <c r="DA68" s="532">
        <v>0</v>
      </c>
      <c r="DB68" s="532">
        <v>0</v>
      </c>
      <c r="DC68" s="532">
        <v>0</v>
      </c>
      <c r="DD68" s="532">
        <v>0</v>
      </c>
      <c r="DE68" s="532">
        <v>0</v>
      </c>
      <c r="DF68" s="532">
        <v>0</v>
      </c>
      <c r="DG68" s="532">
        <v>0</v>
      </c>
      <c r="DH68" s="532">
        <v>0</v>
      </c>
      <c r="DI68" s="532">
        <v>0</v>
      </c>
      <c r="DJ68" s="532">
        <v>0</v>
      </c>
      <c r="DK68" s="532">
        <v>0</v>
      </c>
      <c r="DL68" s="532">
        <v>0</v>
      </c>
    </row>
    <row r="70" spans="1:116">
      <c r="A70" s="543" t="s">
        <v>58</v>
      </c>
      <c r="B70" s="532"/>
      <c r="C70" s="532">
        <v>7</v>
      </c>
      <c r="D70" s="532">
        <v>5</v>
      </c>
      <c r="E70" s="532">
        <v>2</v>
      </c>
      <c r="F70" s="532">
        <v>10</v>
      </c>
      <c r="G70" s="532">
        <v>17</v>
      </c>
      <c r="H70" s="532">
        <v>6</v>
      </c>
      <c r="I70" s="532">
        <v>15.41262641517314</v>
      </c>
      <c r="J70" s="532">
        <v>18</v>
      </c>
      <c r="K70" s="532">
        <v>13</v>
      </c>
      <c r="L70" s="532">
        <v>22</v>
      </c>
      <c r="M70" s="532">
        <v>27</v>
      </c>
      <c r="N70" s="532">
        <v>29</v>
      </c>
      <c r="O70" s="532">
        <v>171.41262641517312</v>
      </c>
      <c r="P70" s="532"/>
      <c r="Q70" s="532"/>
      <c r="R70" s="532">
        <v>12</v>
      </c>
      <c r="S70" s="532">
        <v>14</v>
      </c>
      <c r="T70" s="532">
        <v>17</v>
      </c>
      <c r="U70" s="532">
        <v>22</v>
      </c>
      <c r="V70" s="532">
        <v>31</v>
      </c>
      <c r="W70" s="532">
        <v>56</v>
      </c>
      <c r="X70" s="532">
        <v>48</v>
      </c>
      <c r="Y70" s="532">
        <v>67</v>
      </c>
      <c r="Z70" s="532">
        <v>45</v>
      </c>
      <c r="AA70" s="532">
        <v>49</v>
      </c>
      <c r="AB70" s="532">
        <v>54</v>
      </c>
      <c r="AC70" s="532">
        <v>55</v>
      </c>
      <c r="AD70" s="532">
        <v>470</v>
      </c>
      <c r="AE70" s="532"/>
      <c r="AF70" s="532"/>
      <c r="AG70" s="532">
        <v>28</v>
      </c>
      <c r="AH70" s="532">
        <v>21</v>
      </c>
      <c r="AI70" s="532">
        <v>18.73038904109471</v>
      </c>
      <c r="AJ70" s="532">
        <v>27.542019864744447</v>
      </c>
      <c r="AK70" s="532">
        <v>40.018773847665585</v>
      </c>
      <c r="AL70" s="532">
        <v>52.559680599702581</v>
      </c>
      <c r="AM70" s="532">
        <v>37.240043203097542</v>
      </c>
      <c r="AN70" s="532">
        <v>49.833505510363707</v>
      </c>
      <c r="AO70" s="532">
        <v>62.491720675694843</v>
      </c>
      <c r="AP70" s="532">
        <v>75.215021644275126</v>
      </c>
      <c r="AQ70" s="532">
        <v>65.996909229115801</v>
      </c>
      <c r="AR70" s="532">
        <v>75.791991111110846</v>
      </c>
      <c r="AS70" s="532">
        <v>554.42005472686515</v>
      </c>
      <c r="AT70" s="532"/>
      <c r="AU70" s="532"/>
      <c r="AV70" s="532">
        <v>33.697718372715329</v>
      </c>
      <c r="AW70" s="532">
        <v>42.34265566271862</v>
      </c>
      <c r="AX70" s="532">
        <v>58.13251768895126</v>
      </c>
      <c r="AY70" s="532">
        <v>74.002926449598377</v>
      </c>
      <c r="AZ70" s="532">
        <v>91.091853227816273</v>
      </c>
      <c r="BA70" s="532">
        <v>110.95626887416068</v>
      </c>
      <c r="BB70" s="532">
        <v>67.764458739676229</v>
      </c>
      <c r="BC70" s="532">
        <v>84.086993896652331</v>
      </c>
      <c r="BD70" s="532">
        <v>100.49279304302081</v>
      </c>
      <c r="BE70" s="532">
        <v>110.07019866664746</v>
      </c>
      <c r="BF70" s="532">
        <v>109.12684073428727</v>
      </c>
      <c r="BG70" s="532">
        <v>121.83194596781631</v>
      </c>
      <c r="BH70" s="532">
        <v>1003.597171324061</v>
      </c>
      <c r="BI70" s="532"/>
      <c r="BJ70" s="532">
        <v>21.739735752212553</v>
      </c>
      <c r="BK70" s="532">
        <v>37.781763987688549</v>
      </c>
      <c r="BL70" s="532">
        <v>53.908230755395167</v>
      </c>
      <c r="BM70" s="532">
        <v>74.519935117285669</v>
      </c>
      <c r="BN70" s="532">
        <v>95.240130876744004</v>
      </c>
      <c r="BO70" s="532">
        <v>116.06938908714544</v>
      </c>
      <c r="BP70" s="532">
        <v>84.072438902127459</v>
      </c>
      <c r="BQ70" s="532">
        <v>101.04260879274077</v>
      </c>
      <c r="BR70" s="532">
        <v>100.1506559062893</v>
      </c>
      <c r="BS70" s="532">
        <v>114.25258526888138</v>
      </c>
      <c r="BT70" s="532">
        <v>116.64358103319748</v>
      </c>
      <c r="BU70" s="532">
        <v>129.38220539977527</v>
      </c>
      <c r="BV70" s="532">
        <v>1044.8032608794829</v>
      </c>
      <c r="BW70" s="532"/>
      <c r="BX70" s="532">
        <v>21.659827062433898</v>
      </c>
      <c r="BY70" s="532">
        <v>32.980001572717114</v>
      </c>
      <c r="BZ70" s="532">
        <v>46.075688506325434</v>
      </c>
      <c r="CA70" s="532">
        <v>62.643211472932691</v>
      </c>
      <c r="CB70" s="532">
        <v>81.053343577674696</v>
      </c>
      <c r="CC70" s="532">
        <v>101.58948981276038</v>
      </c>
      <c r="CD70" s="532">
        <v>80.709330767183644</v>
      </c>
      <c r="CE70" s="532">
        <v>96.972269410580509</v>
      </c>
      <c r="CF70" s="532">
        <v>113.31554578419806</v>
      </c>
      <c r="CG70" s="532">
        <v>115.77529951329947</v>
      </c>
      <c r="CH70" s="532">
        <v>118.63750543141529</v>
      </c>
      <c r="CI70" s="532">
        <v>131.92614214516556</v>
      </c>
      <c r="CJ70" s="532">
        <v>1003.3376550566868</v>
      </c>
      <c r="CK70" s="532"/>
      <c r="CL70" s="532">
        <v>42.283924333127125</v>
      </c>
      <c r="CM70" s="532">
        <v>57.020890223035593</v>
      </c>
      <c r="CN70" s="532">
        <v>71.836621365127101</v>
      </c>
      <c r="CO70" s="532">
        <v>92.546615941342907</v>
      </c>
      <c r="CP70" s="532">
        <v>113.36730005553351</v>
      </c>
      <c r="CQ70" s="532">
        <v>137.98713596660187</v>
      </c>
      <c r="CR70" s="532">
        <v>80.434906078729213</v>
      </c>
      <c r="CS70" s="532">
        <v>97.051355063361456</v>
      </c>
      <c r="CT70" s="532">
        <v>97.209299375053888</v>
      </c>
      <c r="CU70" s="532">
        <v>89.169256582225387</v>
      </c>
      <c r="CV70" s="532">
        <v>100.01463882784802</v>
      </c>
      <c r="CW70" s="532">
        <v>110.91531445255517</v>
      </c>
      <c r="CX70" s="532">
        <v>1089.8372582645413</v>
      </c>
      <c r="CY70" s="532"/>
      <c r="CZ70" s="532">
        <v>30.341392205383222</v>
      </c>
      <c r="DA70" s="532">
        <v>38.932389376365848</v>
      </c>
      <c r="DB70" s="532">
        <v>47.572713073744985</v>
      </c>
      <c r="DC70" s="532">
        <v>56.257205071276829</v>
      </c>
      <c r="DD70" s="532">
        <v>64.988817952876616</v>
      </c>
      <c r="DE70" s="532">
        <v>73.76780739011582</v>
      </c>
      <c r="DF70" s="532">
        <v>82.594430441805287</v>
      </c>
      <c r="DG70" s="532">
        <v>91.468945561522347</v>
      </c>
      <c r="DH70" s="532">
        <v>100.39161260517861</v>
      </c>
      <c r="DI70" s="532">
        <v>109.36540577129571</v>
      </c>
      <c r="DJ70" s="532">
        <v>118.38517659799564</v>
      </c>
      <c r="DK70" s="532">
        <v>127.45388748653983</v>
      </c>
      <c r="DL70" s="532">
        <v>941.51978353410084</v>
      </c>
    </row>
    <row r="75" spans="1:116">
      <c r="A75" s="532" t="s">
        <v>447</v>
      </c>
      <c r="B75" s="532"/>
      <c r="C75" s="532">
        <v>19154</v>
      </c>
      <c r="D75" s="532"/>
      <c r="E75" s="532"/>
      <c r="F75" s="532"/>
      <c r="G75" s="532"/>
      <c r="H75" s="532"/>
      <c r="I75" s="532"/>
      <c r="J75" s="532"/>
      <c r="K75" s="532"/>
      <c r="L75" s="532"/>
      <c r="M75" s="532"/>
      <c r="N75" s="532"/>
      <c r="O75" s="532"/>
      <c r="P75" s="532"/>
      <c r="Q75" s="532"/>
      <c r="R75" s="532">
        <v>22770</v>
      </c>
      <c r="S75" s="532"/>
      <c r="T75" s="532"/>
      <c r="U75" s="532"/>
      <c r="V75" s="532"/>
      <c r="W75" s="532"/>
      <c r="X75" s="532"/>
      <c r="Y75" s="532"/>
      <c r="Z75" s="532"/>
      <c r="AA75" s="532"/>
      <c r="AB75" s="532"/>
      <c r="AC75" s="532"/>
      <c r="AD75" s="532"/>
      <c r="AE75" s="532"/>
      <c r="AF75" s="532"/>
      <c r="AG75" s="532">
        <v>23692</v>
      </c>
      <c r="AH75" s="532"/>
      <c r="AI75" s="532"/>
      <c r="AJ75" s="532"/>
      <c r="AK75" s="532"/>
      <c r="AL75" s="532"/>
      <c r="AM75" s="532"/>
      <c r="AN75" s="532"/>
      <c r="AO75" s="532"/>
      <c r="AP75" s="532"/>
      <c r="AQ75" s="532"/>
      <c r="AR75" s="532"/>
      <c r="AS75" s="532"/>
      <c r="AT75" s="532"/>
      <c r="AU75" s="532"/>
      <c r="AV75" s="532">
        <v>34936</v>
      </c>
      <c r="AW75" s="532"/>
      <c r="AX75" s="532"/>
      <c r="AY75" s="532"/>
      <c r="AZ75" s="532"/>
      <c r="BA75" s="532"/>
      <c r="BB75" s="532"/>
      <c r="BC75" s="532"/>
      <c r="BD75" s="532"/>
      <c r="BE75" s="532"/>
      <c r="BF75" s="532"/>
      <c r="BG75" s="532"/>
      <c r="BH75" s="532"/>
      <c r="BI75" s="532"/>
      <c r="BJ75" s="532">
        <v>35633</v>
      </c>
      <c r="BK75" s="532"/>
      <c r="BL75" s="532"/>
      <c r="BM75" s="532"/>
      <c r="BN75" s="532"/>
      <c r="BO75" s="532"/>
      <c r="BP75" s="532"/>
      <c r="BQ75" s="532"/>
      <c r="BR75" s="532"/>
      <c r="BS75" s="532"/>
      <c r="BT75" s="532"/>
      <c r="BU75" s="532"/>
      <c r="BV75" s="532"/>
      <c r="BW75" s="532"/>
      <c r="BX75" s="532">
        <v>34677</v>
      </c>
      <c r="BY75" s="532"/>
      <c r="BZ75" s="532"/>
      <c r="CA75" s="532"/>
      <c r="CB75" s="532"/>
      <c r="CC75" s="532"/>
      <c r="CD75" s="532"/>
      <c r="CE75" s="532"/>
      <c r="CF75" s="532"/>
      <c r="CG75" s="532"/>
      <c r="CH75" s="532"/>
      <c r="CI75" s="532"/>
      <c r="CJ75" s="532"/>
      <c r="CK75" s="532"/>
      <c r="CL75" s="532">
        <v>35250</v>
      </c>
      <c r="CM75" s="532"/>
      <c r="CN75" s="532"/>
      <c r="CO75" s="532"/>
      <c r="CP75" s="532"/>
      <c r="CQ75" s="532"/>
      <c r="CR75" s="532"/>
      <c r="CS75" s="532"/>
      <c r="CT75" s="532"/>
      <c r="CU75" s="532"/>
      <c r="CV75" s="532"/>
      <c r="CW75" s="532"/>
      <c r="CX75" s="532"/>
      <c r="CY75" s="532"/>
      <c r="CZ75" s="532">
        <v>30862</v>
      </c>
      <c r="DA75" s="532"/>
      <c r="DB75" s="532"/>
      <c r="DC75" s="532"/>
      <c r="DD75" s="532"/>
      <c r="DE75" s="532"/>
      <c r="DF75" s="532"/>
      <c r="DG75" s="532"/>
      <c r="DH75" s="532"/>
      <c r="DI75" s="532"/>
      <c r="DJ75" s="532"/>
      <c r="DK75" s="532"/>
      <c r="DL75" s="532"/>
    </row>
  </sheetData>
  <sheetProtection formatCells="0"/>
  <mergeCells count="24">
    <mergeCell ref="CL1:CX1"/>
    <mergeCell ref="CZ1:DL1"/>
    <mergeCell ref="B2:O2"/>
    <mergeCell ref="Q2:AD2"/>
    <mergeCell ref="AG2:AS2"/>
    <mergeCell ref="AU2:BH2"/>
    <mergeCell ref="BI2:BV2"/>
    <mergeCell ref="BX2:CJ2"/>
    <mergeCell ref="CL2:CX2"/>
    <mergeCell ref="CZ2:DL2"/>
    <mergeCell ref="B1:O1"/>
    <mergeCell ref="Q1:AD1"/>
    <mergeCell ref="AG1:AS1"/>
    <mergeCell ref="AU1:BH1"/>
    <mergeCell ref="BI1:BV1"/>
    <mergeCell ref="BX1:CJ1"/>
    <mergeCell ref="CL3:CX3"/>
    <mergeCell ref="CZ3:DL3"/>
    <mergeCell ref="B3:O3"/>
    <mergeCell ref="Q3:AD3"/>
    <mergeCell ref="AG3:AS3"/>
    <mergeCell ref="AU3:BH3"/>
    <mergeCell ref="BI3:BV3"/>
    <mergeCell ref="BX3:CJ3"/>
  </mergeCells>
  <pageMargins left="0.75" right="0.75" top="1" bottom="1" header="0.5" footer="0.5"/>
  <pageSetup scale="41" orientation="portrait" r:id="rId1"/>
  <headerFooter alignWithMargins="0">
    <oddFooter>&amp;L&amp;Z &amp;F
&amp;A&amp;RPage &amp;P of &amp;N
&amp;D &amp;T</oddFooter>
  </headerFooter>
  <colBreaks count="5" manualBreakCount="5">
    <brk id="2" max="74" man="1"/>
    <brk id="17" max="74" man="1"/>
    <brk id="31" max="74" man="1"/>
    <brk id="46" max="74" man="1"/>
    <brk id="61" max="74" man="1"/>
  </colBreaks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DEB7F-5182-4B1B-B85B-7033B3E4CFD7}">
  <sheetPr>
    <tabColor rgb="FF00B050"/>
  </sheetPr>
  <dimension ref="A1:AY256"/>
  <sheetViews>
    <sheetView topLeftCell="E1" zoomScaleNormal="100" workbookViewId="0">
      <pane xSplit="6" ySplit="3" topLeftCell="K227" activePane="bottomRight" state="frozen"/>
      <selection activeCell="B1" sqref="A1:XFD1"/>
      <selection pane="topRight" activeCell="B1" sqref="A1:XFD1"/>
      <selection pane="bottomLeft" activeCell="B1" sqref="A1:XFD1"/>
      <selection pane="bottomRight" sqref="A1:XFD1"/>
    </sheetView>
  </sheetViews>
  <sheetFormatPr defaultColWidth="9.26953125" defaultRowHeight="12.5"/>
  <cols>
    <col min="1" max="1" width="0" style="37" hidden="1" customWidth="1"/>
    <col min="2" max="2" width="9.26953125" style="37" hidden="1" customWidth="1"/>
    <col min="3" max="3" width="11.1796875" style="37" hidden="1" customWidth="1"/>
    <col min="4" max="4" width="3" style="37" hidden="1" customWidth="1"/>
    <col min="5" max="5" width="6.26953125" style="37" bestFit="1" customWidth="1"/>
    <col min="6" max="6" width="16.81640625" style="37" bestFit="1" customWidth="1"/>
    <col min="7" max="7" width="61.54296875" style="37" customWidth="1"/>
    <col min="8" max="10" width="27.7265625" style="37" hidden="1" customWidth="1"/>
    <col min="11" max="11" width="14.1796875" style="95" customWidth="1"/>
    <col min="12" max="12" width="9.7265625" style="95" customWidth="1"/>
    <col min="13" max="13" width="10.1796875" style="95" customWidth="1"/>
    <col min="14" max="14" width="8.453125" style="37" customWidth="1"/>
    <col min="15" max="15" width="9.81640625" style="37" customWidth="1"/>
    <col min="16" max="16" width="10" style="37" customWidth="1"/>
    <col min="17" max="20" width="8.453125" style="37" customWidth="1"/>
    <col min="21" max="21" width="10" style="37" customWidth="1"/>
    <col min="22" max="30" width="9.26953125" style="37" customWidth="1"/>
    <col min="31" max="31" width="10.54296875" style="37" customWidth="1"/>
    <col min="32" max="32" width="9.81640625" style="37" customWidth="1"/>
    <col min="33" max="41" width="9.26953125" style="37" customWidth="1"/>
    <col min="42" max="50" width="9.26953125" style="37"/>
    <col min="51" max="51" width="10.26953125" style="37" bestFit="1" customWidth="1"/>
    <col min="52" max="16384" width="9.26953125" style="37"/>
  </cols>
  <sheetData>
    <row r="1" spans="1:51" ht="13">
      <c r="A1" s="606">
        <v>1</v>
      </c>
      <c r="B1" s="607"/>
      <c r="C1" s="38"/>
      <c r="D1" s="39">
        <v>1</v>
      </c>
      <c r="E1" s="94">
        <v>2</v>
      </c>
      <c r="F1" s="94">
        <v>3</v>
      </c>
      <c r="G1" s="94">
        <v>4</v>
      </c>
      <c r="H1" s="94"/>
      <c r="I1" s="94"/>
      <c r="J1" s="94"/>
      <c r="K1" s="94">
        <v>5</v>
      </c>
      <c r="L1" s="94">
        <v>7</v>
      </c>
      <c r="M1" s="94">
        <v>8</v>
      </c>
      <c r="N1" s="94">
        <v>9</v>
      </c>
      <c r="O1" s="94">
        <v>10</v>
      </c>
      <c r="P1" s="94">
        <v>11</v>
      </c>
      <c r="Q1" s="94">
        <v>12</v>
      </c>
      <c r="R1" s="94">
        <v>13</v>
      </c>
      <c r="S1" s="94">
        <v>14</v>
      </c>
      <c r="T1" s="94">
        <v>15</v>
      </c>
      <c r="U1" s="94">
        <v>16</v>
      </c>
    </row>
    <row r="2" spans="1:51" ht="13.5" thickBot="1">
      <c r="A2" s="606">
        <v>219512</v>
      </c>
      <c r="B2" s="607"/>
      <c r="C2" s="42"/>
      <c r="E2" s="103"/>
      <c r="F2" s="103"/>
      <c r="G2" s="103"/>
      <c r="H2" s="103"/>
      <c r="I2" s="103"/>
      <c r="J2" s="103"/>
      <c r="K2" s="103"/>
      <c r="L2" s="625" t="s">
        <v>610</v>
      </c>
      <c r="M2" s="625"/>
      <c r="N2" s="625"/>
      <c r="O2" s="625"/>
      <c r="P2" s="625"/>
      <c r="Q2" s="625"/>
      <c r="R2" s="625"/>
      <c r="S2" s="625"/>
      <c r="T2" s="625"/>
      <c r="U2" s="625"/>
      <c r="V2" s="624" t="s">
        <v>449</v>
      </c>
      <c r="W2" s="624"/>
      <c r="X2" s="624"/>
      <c r="Y2" s="624"/>
      <c r="Z2" s="624"/>
      <c r="AA2" s="624"/>
      <c r="AB2" s="624"/>
      <c r="AC2" s="624"/>
      <c r="AD2" s="624"/>
      <c r="AE2" s="624"/>
      <c r="AF2" s="622" t="s">
        <v>152</v>
      </c>
      <c r="AG2" s="622"/>
      <c r="AH2" s="622"/>
      <c r="AI2" s="622"/>
      <c r="AJ2" s="622"/>
      <c r="AK2" s="622"/>
      <c r="AL2" s="622"/>
      <c r="AM2" s="622"/>
      <c r="AN2" s="622"/>
      <c r="AO2" s="622"/>
      <c r="AP2" s="623" t="s">
        <v>153</v>
      </c>
      <c r="AQ2" s="623"/>
      <c r="AR2" s="623"/>
      <c r="AS2" s="623"/>
      <c r="AT2" s="623"/>
      <c r="AU2" s="623"/>
      <c r="AV2" s="623"/>
      <c r="AW2" s="623"/>
      <c r="AX2" s="623"/>
      <c r="AY2" s="623"/>
    </row>
    <row r="3" spans="1:51" s="459" customFormat="1" ht="48.65" customHeight="1" thickBot="1">
      <c r="A3" s="456" t="s">
        <v>150</v>
      </c>
      <c r="B3" s="457" t="s">
        <v>150</v>
      </c>
      <c r="C3" s="458"/>
      <c r="E3" s="460" t="s">
        <v>155</v>
      </c>
      <c r="F3" s="460" t="s">
        <v>156</v>
      </c>
      <c r="G3" s="567" t="s">
        <v>157</v>
      </c>
      <c r="H3" s="461" t="s">
        <v>158</v>
      </c>
      <c r="I3" s="461" t="s">
        <v>159</v>
      </c>
      <c r="J3" s="483" t="s">
        <v>1050</v>
      </c>
      <c r="K3" s="462" t="s">
        <v>160</v>
      </c>
      <c r="L3" s="463" t="s">
        <v>162</v>
      </c>
      <c r="M3" s="464" t="s">
        <v>163</v>
      </c>
      <c r="N3" s="464">
        <v>2025</v>
      </c>
      <c r="O3" s="464" t="s">
        <v>164</v>
      </c>
      <c r="P3" s="464" t="s">
        <v>165</v>
      </c>
      <c r="Q3" s="464">
        <v>2026</v>
      </c>
      <c r="R3" s="464">
        <v>2027</v>
      </c>
      <c r="S3" s="464">
        <v>2028</v>
      </c>
      <c r="T3" s="464">
        <v>2029</v>
      </c>
      <c r="U3" s="465" t="s">
        <v>166</v>
      </c>
      <c r="V3" s="466" t="s">
        <v>162</v>
      </c>
      <c r="W3" s="467" t="s">
        <v>163</v>
      </c>
      <c r="X3" s="467">
        <v>2025</v>
      </c>
      <c r="Y3" s="467" t="s">
        <v>164</v>
      </c>
      <c r="Z3" s="467" t="s">
        <v>165</v>
      </c>
      <c r="AA3" s="467">
        <v>2026</v>
      </c>
      <c r="AB3" s="467">
        <v>2027</v>
      </c>
      <c r="AC3" s="467">
        <v>2028</v>
      </c>
      <c r="AD3" s="467">
        <v>2029</v>
      </c>
      <c r="AE3" s="468" t="s">
        <v>166</v>
      </c>
      <c r="AF3" s="469" t="s">
        <v>162</v>
      </c>
      <c r="AG3" s="470" t="s">
        <v>163</v>
      </c>
      <c r="AH3" s="470">
        <v>2025</v>
      </c>
      <c r="AI3" s="470" t="s">
        <v>164</v>
      </c>
      <c r="AJ3" s="470" t="s">
        <v>165</v>
      </c>
      <c r="AK3" s="470">
        <v>2026</v>
      </c>
      <c r="AL3" s="470">
        <v>2027</v>
      </c>
      <c r="AM3" s="470">
        <v>2028</v>
      </c>
      <c r="AN3" s="470">
        <v>2029</v>
      </c>
      <c r="AO3" s="471" t="s">
        <v>166</v>
      </c>
      <c r="AP3" s="472" t="s">
        <v>162</v>
      </c>
      <c r="AQ3" s="473" t="s">
        <v>163</v>
      </c>
      <c r="AR3" s="473">
        <v>2025</v>
      </c>
      <c r="AS3" s="473" t="s">
        <v>164</v>
      </c>
      <c r="AT3" s="473" t="s">
        <v>165</v>
      </c>
      <c r="AU3" s="473">
        <v>2026</v>
      </c>
      <c r="AV3" s="473">
        <v>2027</v>
      </c>
      <c r="AW3" s="473">
        <v>2028</v>
      </c>
      <c r="AX3" s="473">
        <v>2029</v>
      </c>
      <c r="AY3" s="474" t="s">
        <v>166</v>
      </c>
    </row>
    <row r="4" spans="1:51" ht="14.5">
      <c r="A4" s="44" t="s">
        <v>150</v>
      </c>
      <c r="B4" s="45" t="s">
        <v>150</v>
      </c>
      <c r="C4" s="106">
        <v>1250</v>
      </c>
      <c r="D4" s="37">
        <v>1</v>
      </c>
      <c r="E4" s="65">
        <v>4230</v>
      </c>
      <c r="F4" s="65" t="s">
        <v>611</v>
      </c>
      <c r="G4" s="99" t="s">
        <v>612</v>
      </c>
      <c r="H4" s="240" t="s">
        <v>148</v>
      </c>
      <c r="I4" s="240"/>
      <c r="J4" s="240" t="s">
        <v>1049</v>
      </c>
      <c r="K4" s="238">
        <v>47472</v>
      </c>
      <c r="L4" s="255">
        <v>0</v>
      </c>
      <c r="M4" s="256">
        <v>0</v>
      </c>
      <c r="N4" s="256">
        <v>0</v>
      </c>
      <c r="O4" s="256">
        <v>0</v>
      </c>
      <c r="P4" s="256">
        <v>0</v>
      </c>
      <c r="Q4" s="256">
        <v>0</v>
      </c>
      <c r="R4" s="256">
        <v>250</v>
      </c>
      <c r="S4" s="256">
        <v>0</v>
      </c>
      <c r="T4" s="256">
        <v>1000</v>
      </c>
      <c r="U4" s="257">
        <f t="shared" ref="U4" si="0">SUM(T4,S4,R4,Q4,N4)</f>
        <v>1250</v>
      </c>
      <c r="V4" s="323">
        <f>L4*Inflation!$F$19</f>
        <v>0</v>
      </c>
      <c r="W4" s="324">
        <f>M4*Inflation!$F$19</f>
        <v>0</v>
      </c>
      <c r="X4" s="324">
        <f>N4*Inflation!$F$19</f>
        <v>0</v>
      </c>
      <c r="Y4" s="324">
        <f>O4*Inflation!$F$19*Inflation!$F$20</f>
        <v>0</v>
      </c>
      <c r="Z4" s="324">
        <f>P4*Inflation!$F$19*Inflation!$F$20</f>
        <v>0</v>
      </c>
      <c r="AA4" s="324">
        <f>Q4*Inflation!$F$19*Inflation!$F$20</f>
        <v>0</v>
      </c>
      <c r="AB4" s="324">
        <f>R4*Inflation!$F$19*Inflation!$F$20*Inflation!$F$21</f>
        <v>265.66033966033973</v>
      </c>
      <c r="AC4" s="324">
        <f>S4*Inflation!$F$19*Inflation!$F$20*Inflation!$F$21*Inflation!$F$22</f>
        <v>0</v>
      </c>
      <c r="AD4" s="324">
        <f>T4*Inflation!$F$19*Inflation!$F$20*Inflation!$F$21*Inflation!$F$22*Inflation!$F$23</f>
        <v>1102.3216783216787</v>
      </c>
      <c r="AE4" s="326">
        <f t="shared" ref="AE4" si="1">SUM(AD4,AC4,AB4,AA4,X4)</f>
        <v>1367.9820179820185</v>
      </c>
      <c r="AF4" s="303">
        <f>V4/SUM(V$4:V$9,V$23:V$49,V$227:V$233)*SUM('Common CWIP'!$AV$67:$BA$67)</f>
        <v>0</v>
      </c>
      <c r="AG4" s="298">
        <f>W4/SUM(W$4:W$9,W$23:W$49,W$227:W$233)*SUM('Common CWIP'!$BB$67:$BG$67)</f>
        <v>0</v>
      </c>
      <c r="AH4" s="298">
        <f t="shared" ref="AH4" si="2">AG4+AF4</f>
        <v>0</v>
      </c>
      <c r="AI4" s="298">
        <f>Y4/SUM(Y$4:Y$9,Y$23:Y$49,Y$227:Y$233)*SUM('Common CWIP'!$BK$67:$BP$67)</f>
        <v>0</v>
      </c>
      <c r="AJ4" s="298">
        <f>Z4/SUM(Z$4:Z$9,Z$23:Z$49,Z$227:Z$233)*SUM('Common CWIP'!$BQ$67:$BV$67)</f>
        <v>0</v>
      </c>
      <c r="AK4" s="298">
        <f t="shared" ref="AK4" si="3">AJ4+AI4</f>
        <v>0</v>
      </c>
      <c r="AL4" s="298">
        <f>AB4/SUM(AB$4:AB$9,AB$23:AB$49,AB$227:AB$233)*SUM('Common CWIP'!$CL$67)</f>
        <v>5.0464176194165509</v>
      </c>
      <c r="AM4" s="298">
        <f>AC4/SUM(AC$4:AC$9,AC$23:AC$49,AC$227:AC$233)*SUM('Common CWIP'!$DA$67)</f>
        <v>0</v>
      </c>
      <c r="AN4" s="298">
        <f>AD4/SUM(AD$4:AD$9,AD$23:AD$49,AD$227:AD$233)*SUM('Common CWIP'!$DP$67)</f>
        <v>16.953938256654737</v>
      </c>
      <c r="AO4" s="293">
        <f t="shared" ref="AO4" si="4">AN4+AM4+AL4+AK4+AH4</f>
        <v>22.000355876071289</v>
      </c>
      <c r="AP4" s="304">
        <f t="shared" ref="AP4" si="5">AF4+V4</f>
        <v>0</v>
      </c>
      <c r="AQ4" s="305">
        <f t="shared" ref="AQ4" si="6">AG4+W4</f>
        <v>0</v>
      </c>
      <c r="AR4" s="305">
        <f t="shared" ref="AR4" si="7">AH4+X4</f>
        <v>0</v>
      </c>
      <c r="AS4" s="305">
        <f t="shared" ref="AS4" si="8">AI4+Y4</f>
        <v>0</v>
      </c>
      <c r="AT4" s="305">
        <f t="shared" ref="AT4" si="9">AJ4+Z4</f>
        <v>0</v>
      </c>
      <c r="AU4" s="305">
        <f t="shared" ref="AU4" si="10">AK4+AA4</f>
        <v>0</v>
      </c>
      <c r="AV4" s="305">
        <f t="shared" ref="AV4" si="11">AL4+AB4</f>
        <v>270.70675727975629</v>
      </c>
      <c r="AW4" s="305">
        <f t="shared" ref="AW4" si="12">AM4+AC4</f>
        <v>0</v>
      </c>
      <c r="AX4" s="305">
        <f t="shared" ref="AX4" si="13">AN4+AD4</f>
        <v>1119.2756165783335</v>
      </c>
      <c r="AY4" s="306">
        <f t="shared" ref="AY4" si="14">AX4+AW4+AV4+AU4+AR4</f>
        <v>1389.9823738580899</v>
      </c>
    </row>
    <row r="5" spans="1:51" ht="14.5">
      <c r="A5" s="44" t="s">
        <v>154</v>
      </c>
      <c r="B5" s="45" t="s">
        <v>150</v>
      </c>
      <c r="C5" s="106">
        <v>0</v>
      </c>
      <c r="D5" s="37">
        <v>2</v>
      </c>
      <c r="E5" s="65">
        <v>4230</v>
      </c>
      <c r="F5" s="65" t="s">
        <v>611</v>
      </c>
      <c r="G5" s="99" t="s">
        <v>614</v>
      </c>
      <c r="H5" s="240" t="s">
        <v>148</v>
      </c>
      <c r="I5" s="240"/>
      <c r="J5" s="240" t="s">
        <v>1049</v>
      </c>
      <c r="K5" s="238" t="s">
        <v>218</v>
      </c>
      <c r="L5" s="255">
        <v>0</v>
      </c>
      <c r="M5" s="256">
        <v>0</v>
      </c>
      <c r="N5" s="256">
        <v>0</v>
      </c>
      <c r="O5" s="256">
        <v>0</v>
      </c>
      <c r="P5" s="256">
        <v>0</v>
      </c>
      <c r="Q5" s="256">
        <v>0</v>
      </c>
      <c r="R5" s="256">
        <v>200</v>
      </c>
      <c r="S5" s="256">
        <v>0</v>
      </c>
      <c r="T5" s="256">
        <v>200</v>
      </c>
      <c r="U5" s="257">
        <f t="shared" ref="U5:U21" si="15">SUM(T5,S5,R5,Q5,N5)</f>
        <v>400</v>
      </c>
      <c r="V5" s="323">
        <f>L5*Inflation!$F$19</f>
        <v>0</v>
      </c>
      <c r="W5" s="324">
        <f>M5*Inflation!$F$19</f>
        <v>0</v>
      </c>
      <c r="X5" s="324">
        <f>N5*Inflation!$F$19</f>
        <v>0</v>
      </c>
      <c r="Y5" s="324">
        <f>O5*Inflation!$F$19*Inflation!$F$20</f>
        <v>0</v>
      </c>
      <c r="Z5" s="324">
        <f>P5*Inflation!$F$19*Inflation!$F$20</f>
        <v>0</v>
      </c>
      <c r="AA5" s="324">
        <f>Q5*Inflation!$F$19*Inflation!$F$20</f>
        <v>0</v>
      </c>
      <c r="AB5" s="324">
        <f>R5*Inflation!$F$19*Inflation!$F$20*Inflation!$F$21</f>
        <v>212.52827172827173</v>
      </c>
      <c r="AC5" s="324">
        <f>S5*Inflation!$F$19*Inflation!$F$20*Inflation!$F$21*Inflation!$F$22</f>
        <v>0</v>
      </c>
      <c r="AD5" s="324">
        <f>T5*Inflation!$F$19*Inflation!$F$20*Inflation!$F$21*Inflation!$F$22*Inflation!$F$23</f>
        <v>220.46433566433569</v>
      </c>
      <c r="AE5" s="326">
        <f t="shared" ref="AE5:AE21" si="16">SUM(AD5,AC5,AB5,AA5,X5)</f>
        <v>432.9926073926074</v>
      </c>
      <c r="AF5" s="291">
        <f>V5/SUM(V$4:V$9,V$23:V$49,V$227:V$233)*SUM('Common CWIP'!$AV$67:$BA$67)</f>
        <v>0</v>
      </c>
      <c r="AG5" s="292">
        <f>W5/SUM(W$4:W$9,W$23:W$49,W$227:W$233)*SUM('Common CWIP'!$BB$67:$BG$67)</f>
        <v>0</v>
      </c>
      <c r="AH5" s="292">
        <f t="shared" ref="AH5:AH21" si="17">AG5+AF5</f>
        <v>0</v>
      </c>
      <c r="AI5" s="292">
        <f>Y5/SUM(Y$4:Y$9,Y$23:Y$49,Y$227:Y$233)*SUM('Common CWIP'!$BK$67:$BP$67)</f>
        <v>0</v>
      </c>
      <c r="AJ5" s="292">
        <f>Z5/SUM(Z$4:Z$9,Z$23:Z$49,Z$227:Z$233)*SUM('Common CWIP'!$BQ$67:$BV$67)</f>
        <v>0</v>
      </c>
      <c r="AK5" s="292">
        <f t="shared" ref="AK5:AK21" si="18">AJ5+AI5</f>
        <v>0</v>
      </c>
      <c r="AL5" s="292">
        <f>AB5/SUM(AB$4:AB$9,AB$23:AB$49,AB$227:AB$233)*SUM('Common CWIP'!$CL$67)</f>
        <v>4.0371340955332391</v>
      </c>
      <c r="AM5" s="292">
        <f>AC5/SUM(AC$4:AC$9,AC$23:AC$49,AC$227:AC$233)*SUM('Common CWIP'!$DA$67)</f>
        <v>0</v>
      </c>
      <c r="AN5" s="292">
        <f>AD5/SUM(AD$4:AD$9,AD$23:AD$49,AD$227:AD$233)*SUM('Common CWIP'!$DP$67)</f>
        <v>3.3907876513309474</v>
      </c>
      <c r="AO5" s="293">
        <f t="shared" ref="AO5:AO21" si="19">AN5+AM5+AL5+AK5+AH5</f>
        <v>7.427921746864186</v>
      </c>
      <c r="AP5" s="304">
        <f t="shared" ref="AP5:AP21" si="20">AF5+V5</f>
        <v>0</v>
      </c>
      <c r="AQ5" s="305">
        <f t="shared" ref="AQ5:AQ21" si="21">AG5+W5</f>
        <v>0</v>
      </c>
      <c r="AR5" s="305">
        <f t="shared" ref="AR5:AR21" si="22">AH5+X5</f>
        <v>0</v>
      </c>
      <c r="AS5" s="305">
        <f t="shared" ref="AS5:AS21" si="23">AI5+Y5</f>
        <v>0</v>
      </c>
      <c r="AT5" s="305">
        <f t="shared" ref="AT5:AT21" si="24">AJ5+Z5</f>
        <v>0</v>
      </c>
      <c r="AU5" s="305">
        <f t="shared" ref="AU5:AU21" si="25">AK5+AA5</f>
        <v>0</v>
      </c>
      <c r="AV5" s="305">
        <f t="shared" ref="AV5:AV21" si="26">AL5+AB5</f>
        <v>216.56540582380498</v>
      </c>
      <c r="AW5" s="305">
        <f t="shared" ref="AW5:AW21" si="27">AM5+AC5</f>
        <v>0</v>
      </c>
      <c r="AX5" s="305">
        <f t="shared" ref="AX5:AX21" si="28">AN5+AD5</f>
        <v>223.85512331566665</v>
      </c>
      <c r="AY5" s="306">
        <f t="shared" ref="AY5:AY21" si="29">AX5+AW5+AV5+AU5+AR5</f>
        <v>440.42052913947163</v>
      </c>
    </row>
    <row r="6" spans="1:51" ht="14.5">
      <c r="A6" s="44" t="s">
        <v>154</v>
      </c>
      <c r="B6" s="45" t="s">
        <v>154</v>
      </c>
      <c r="C6" s="106">
        <v>0</v>
      </c>
      <c r="E6" s="65">
        <v>4230</v>
      </c>
      <c r="F6" s="65" t="s">
        <v>611</v>
      </c>
      <c r="G6" s="99" t="s">
        <v>613</v>
      </c>
      <c r="H6" s="240" t="s">
        <v>148</v>
      </c>
      <c r="I6" s="240"/>
      <c r="J6" s="240" t="s">
        <v>1049</v>
      </c>
      <c r="K6" s="238" t="s">
        <v>218</v>
      </c>
      <c r="L6" s="255">
        <v>100</v>
      </c>
      <c r="M6" s="256">
        <v>100</v>
      </c>
      <c r="N6" s="256">
        <v>200</v>
      </c>
      <c r="O6" s="256">
        <v>100</v>
      </c>
      <c r="P6" s="256">
        <v>100</v>
      </c>
      <c r="Q6" s="256">
        <v>200</v>
      </c>
      <c r="R6" s="256">
        <v>200</v>
      </c>
      <c r="S6" s="256">
        <v>200</v>
      </c>
      <c r="T6" s="256">
        <v>200</v>
      </c>
      <c r="U6" s="257">
        <f t="shared" si="15"/>
        <v>1000</v>
      </c>
      <c r="V6" s="323">
        <f>L6*Inflation!$F$19</f>
        <v>102.13786213786213</v>
      </c>
      <c r="W6" s="324">
        <f>M6*Inflation!$F$19</f>
        <v>102.13786213786213</v>
      </c>
      <c r="X6" s="324">
        <f>N6*Inflation!$F$19</f>
        <v>204.27572427572426</v>
      </c>
      <c r="Y6" s="324">
        <f>O6*Inflation!$F$19*Inflation!$F$20</f>
        <v>104.28291708291709</v>
      </c>
      <c r="Z6" s="324">
        <f>P6*Inflation!$F$19*Inflation!$F$20</f>
        <v>104.28291708291709</v>
      </c>
      <c r="AA6" s="324">
        <f>Q6*Inflation!$F$19*Inflation!$F$20</f>
        <v>208.56583416583419</v>
      </c>
      <c r="AB6" s="324">
        <f>R6*Inflation!$F$19*Inflation!$F$20*Inflation!$F$21</f>
        <v>212.52827172827173</v>
      </c>
      <c r="AC6" s="324">
        <f>S6*Inflation!$F$19*Inflation!$F$20*Inflation!$F$21*Inflation!$F$22</f>
        <v>216.56583416583419</v>
      </c>
      <c r="AD6" s="324">
        <f>T6*Inflation!$F$19*Inflation!$F$20*Inflation!$F$21*Inflation!$F$22*Inflation!$F$23</f>
        <v>220.46433566433569</v>
      </c>
      <c r="AE6" s="326">
        <f t="shared" si="16"/>
        <v>1062.4000000000001</v>
      </c>
      <c r="AF6" s="291">
        <f>V6/SUM(V$4:V$9,V$23:V$49,V$227:V$233)*SUM('Common CWIP'!$AV$67:$BA$67)</f>
        <v>2.8636934636289109</v>
      </c>
      <c r="AG6" s="292">
        <f>W6/SUM(W$4:W$9,W$23:W$49,W$227:W$233)*SUM('Common CWIP'!$BB$67:$BG$67)</f>
        <v>0.5108307883717792</v>
      </c>
      <c r="AH6" s="292">
        <f t="shared" si="17"/>
        <v>3.3745242520006902</v>
      </c>
      <c r="AI6" s="292">
        <f>Y6/SUM(Y$4:Y$9,Y$23:Y$49,Y$227:Y$233)*SUM('Common CWIP'!$BK$67:$BP$67)</f>
        <v>0.72747451211211267</v>
      </c>
      <c r="AJ6" s="292">
        <f>Z6/SUM(Z$4:Z$9,Z$23:Z$49,Z$227:Z$233)*SUM('Common CWIP'!$BQ$67:$BV$67)</f>
        <v>1.4826563322479267</v>
      </c>
      <c r="AK6" s="292">
        <f t="shared" si="18"/>
        <v>2.2101308443600391</v>
      </c>
      <c r="AL6" s="292">
        <f>AB6/SUM(AB$4:AB$9,AB$23:AB$49,AB$227:AB$233)*SUM('Common CWIP'!$CL$67)</f>
        <v>4.0371340955332391</v>
      </c>
      <c r="AM6" s="292">
        <f>AC6/SUM(AC$4:AC$9,AC$23:AC$49,AC$227:AC$233)*SUM('Common CWIP'!$DA$67)</f>
        <v>1.7669665423001486</v>
      </c>
      <c r="AN6" s="292">
        <f>AD6/SUM(AD$4:AD$9,AD$23:AD$49,AD$227:AD$233)*SUM('Common CWIP'!$DP$67)</f>
        <v>3.3907876513309474</v>
      </c>
      <c r="AO6" s="293">
        <f t="shared" si="19"/>
        <v>14.779543385525065</v>
      </c>
      <c r="AP6" s="304">
        <f t="shared" si="20"/>
        <v>105.00155560149103</v>
      </c>
      <c r="AQ6" s="305">
        <f t="shared" si="21"/>
        <v>102.64869292623391</v>
      </c>
      <c r="AR6" s="305">
        <f t="shared" si="22"/>
        <v>207.65024852772495</v>
      </c>
      <c r="AS6" s="305">
        <f t="shared" si="23"/>
        <v>105.0103915950292</v>
      </c>
      <c r="AT6" s="305">
        <f t="shared" si="24"/>
        <v>105.76557341516502</v>
      </c>
      <c r="AU6" s="305">
        <f t="shared" si="25"/>
        <v>210.77596501019423</v>
      </c>
      <c r="AV6" s="305">
        <f t="shared" si="26"/>
        <v>216.56540582380498</v>
      </c>
      <c r="AW6" s="305">
        <f t="shared" si="27"/>
        <v>218.33280070813433</v>
      </c>
      <c r="AX6" s="305">
        <f t="shared" si="28"/>
        <v>223.85512331566665</v>
      </c>
      <c r="AY6" s="306">
        <f t="shared" si="29"/>
        <v>1077.1795433855252</v>
      </c>
    </row>
    <row r="7" spans="1:51" ht="14.5">
      <c r="A7" s="44" t="s">
        <v>154</v>
      </c>
      <c r="B7" s="45" t="s">
        <v>150</v>
      </c>
      <c r="C7" s="106">
        <v>0</v>
      </c>
      <c r="D7" s="37">
        <v>3</v>
      </c>
      <c r="E7" s="65">
        <v>4230</v>
      </c>
      <c r="F7" s="65" t="s">
        <v>611</v>
      </c>
      <c r="G7" s="99" t="s">
        <v>615</v>
      </c>
      <c r="H7" s="240" t="s">
        <v>148</v>
      </c>
      <c r="I7" s="240"/>
      <c r="J7" s="240" t="s">
        <v>1049</v>
      </c>
      <c r="K7" s="238" t="s">
        <v>218</v>
      </c>
      <c r="L7" s="255">
        <v>0</v>
      </c>
      <c r="M7" s="256">
        <v>0</v>
      </c>
      <c r="N7" s="256">
        <v>0</v>
      </c>
      <c r="O7" s="256">
        <v>125</v>
      </c>
      <c r="P7" s="256">
        <v>125</v>
      </c>
      <c r="Q7" s="256">
        <v>250</v>
      </c>
      <c r="R7" s="256">
        <v>0</v>
      </c>
      <c r="S7" s="256">
        <v>200</v>
      </c>
      <c r="T7" s="256">
        <v>100</v>
      </c>
      <c r="U7" s="257">
        <f t="shared" si="15"/>
        <v>550</v>
      </c>
      <c r="V7" s="323">
        <f>L7*Inflation!$F$19</f>
        <v>0</v>
      </c>
      <c r="W7" s="324">
        <f>M7*Inflation!$F$19</f>
        <v>0</v>
      </c>
      <c r="X7" s="324">
        <f>N7*Inflation!$F$19</f>
        <v>0</v>
      </c>
      <c r="Y7" s="324">
        <f>O7*Inflation!$F$19*Inflation!$F$20</f>
        <v>130.35364635364638</v>
      </c>
      <c r="Z7" s="324">
        <f>P7*Inflation!$F$19*Inflation!$F$20</f>
        <v>130.35364635364638</v>
      </c>
      <c r="AA7" s="324">
        <f>Q7*Inflation!$F$19*Inflation!$F$20</f>
        <v>260.70729270729277</v>
      </c>
      <c r="AB7" s="324">
        <f>R7*Inflation!$F$19*Inflation!$F$20*Inflation!$F$21</f>
        <v>0</v>
      </c>
      <c r="AC7" s="324">
        <f>S7*Inflation!$F$19*Inflation!$F$20*Inflation!$F$21*Inflation!$F$22</f>
        <v>216.56583416583419</v>
      </c>
      <c r="AD7" s="324">
        <f>T7*Inflation!$F$19*Inflation!$F$20*Inflation!$F$21*Inflation!$F$22*Inflation!$F$23</f>
        <v>110.23216783216785</v>
      </c>
      <c r="AE7" s="326">
        <f t="shared" si="16"/>
        <v>587.50529470529477</v>
      </c>
      <c r="AF7" s="291">
        <f>V7/SUM(V$4:V$9,V$23:V$49,V$227:V$233)*SUM('Common CWIP'!$AV$67:$BA$67)</f>
        <v>0</v>
      </c>
      <c r="AG7" s="292">
        <f>W7/SUM(W$4:W$9,W$23:W$49,W$227:W$233)*SUM('Common CWIP'!$BB$67:$BG$67)</f>
        <v>0</v>
      </c>
      <c r="AH7" s="292">
        <f t="shared" si="17"/>
        <v>0</v>
      </c>
      <c r="AI7" s="292">
        <f>Y7/SUM(Y$4:Y$9,Y$23:Y$49,Y$227:Y$233)*SUM('Common CWIP'!$BK$67:$BP$67)</f>
        <v>0.90934314014014084</v>
      </c>
      <c r="AJ7" s="292">
        <f>Z7/SUM(Z$4:Z$9,Z$23:Z$49,Z$227:Z$233)*SUM('Common CWIP'!$BQ$67:$BV$67)</f>
        <v>1.8533204153099085</v>
      </c>
      <c r="AK7" s="292">
        <f t="shared" si="18"/>
        <v>2.7626635554500494</v>
      </c>
      <c r="AL7" s="292">
        <f>AB7/SUM(AB$4:AB$9,AB$23:AB$49,AB$227:AB$233)*SUM('Common CWIP'!$CL$67)</f>
        <v>0</v>
      </c>
      <c r="AM7" s="292">
        <f>AC7/SUM(AC$4:AC$9,AC$23:AC$49,AC$227:AC$233)*SUM('Common CWIP'!$DA$67)</f>
        <v>1.7669665423001486</v>
      </c>
      <c r="AN7" s="292">
        <f>AD7/SUM(AD$4:AD$9,AD$23:AD$49,AD$227:AD$233)*SUM('Common CWIP'!$DP$67)</f>
        <v>1.6953938256654737</v>
      </c>
      <c r="AO7" s="293">
        <f t="shared" si="19"/>
        <v>6.2250239234156712</v>
      </c>
      <c r="AP7" s="304">
        <f t="shared" si="20"/>
        <v>0</v>
      </c>
      <c r="AQ7" s="305">
        <f t="shared" si="21"/>
        <v>0</v>
      </c>
      <c r="AR7" s="305">
        <f t="shared" si="22"/>
        <v>0</v>
      </c>
      <c r="AS7" s="305">
        <f t="shared" si="23"/>
        <v>131.26298949378653</v>
      </c>
      <c r="AT7" s="305">
        <f t="shared" si="24"/>
        <v>132.20696676895628</v>
      </c>
      <c r="AU7" s="305">
        <f t="shared" si="25"/>
        <v>263.46995626274281</v>
      </c>
      <c r="AV7" s="305">
        <f t="shared" si="26"/>
        <v>0</v>
      </c>
      <c r="AW7" s="305">
        <f t="shared" si="27"/>
        <v>218.33280070813433</v>
      </c>
      <c r="AX7" s="305">
        <f t="shared" si="28"/>
        <v>111.92756165783332</v>
      </c>
      <c r="AY7" s="306">
        <f t="shared" si="29"/>
        <v>593.73031862871039</v>
      </c>
    </row>
    <row r="8" spans="1:51" ht="14.5">
      <c r="A8" s="44" t="s">
        <v>154</v>
      </c>
      <c r="B8" s="45" t="s">
        <v>150</v>
      </c>
      <c r="C8" s="106">
        <v>0</v>
      </c>
      <c r="D8" s="37">
        <v>4</v>
      </c>
      <c r="E8" s="65">
        <v>4230</v>
      </c>
      <c r="F8" s="65" t="s">
        <v>611</v>
      </c>
      <c r="G8" s="99" t="s">
        <v>1066</v>
      </c>
      <c r="H8" s="240" t="s">
        <v>147</v>
      </c>
      <c r="I8" s="240"/>
      <c r="J8" s="240" t="s">
        <v>1049</v>
      </c>
      <c r="K8" s="238" t="s">
        <v>218</v>
      </c>
      <c r="L8" s="255">
        <v>0</v>
      </c>
      <c r="M8" s="256">
        <v>0</v>
      </c>
      <c r="N8" s="256">
        <v>0</v>
      </c>
      <c r="O8" s="256">
        <v>150</v>
      </c>
      <c r="P8" s="256">
        <v>150</v>
      </c>
      <c r="Q8" s="256">
        <v>300</v>
      </c>
      <c r="R8" s="256">
        <v>0</v>
      </c>
      <c r="S8" s="256">
        <v>0</v>
      </c>
      <c r="T8" s="256">
        <v>300</v>
      </c>
      <c r="U8" s="257">
        <f t="shared" si="15"/>
        <v>600</v>
      </c>
      <c r="V8" s="323">
        <f>L8*Inflation!$F$19</f>
        <v>0</v>
      </c>
      <c r="W8" s="324">
        <f>M8*Inflation!$F$19</f>
        <v>0</v>
      </c>
      <c r="X8" s="324">
        <f>N8*Inflation!$F$19</f>
        <v>0</v>
      </c>
      <c r="Y8" s="324">
        <f>O8*Inflation!$F$19*Inflation!$F$20</f>
        <v>156.42437562437564</v>
      </c>
      <c r="Z8" s="324">
        <f>P8*Inflation!$F$19*Inflation!$F$20</f>
        <v>156.42437562437564</v>
      </c>
      <c r="AA8" s="324">
        <f>Q8*Inflation!$F$19*Inflation!$F$20</f>
        <v>312.84875124875128</v>
      </c>
      <c r="AB8" s="324">
        <f>R8*Inflation!$F$19*Inflation!$F$20*Inflation!$F$21</f>
        <v>0</v>
      </c>
      <c r="AC8" s="324">
        <f>S8*Inflation!$F$19*Inflation!$F$20*Inflation!$F$21*Inflation!$F$22</f>
        <v>0</v>
      </c>
      <c r="AD8" s="324">
        <f>T8*Inflation!$F$19*Inflation!$F$20*Inflation!$F$21*Inflation!$F$22*Inflation!$F$23</f>
        <v>330.69650349650357</v>
      </c>
      <c r="AE8" s="326">
        <f t="shared" si="16"/>
        <v>643.54525474525485</v>
      </c>
      <c r="AF8" s="291">
        <f>V8/SUM(V$4:V$9,V$23:V$49,V$227:V$233)*SUM('Common CWIP'!$AV$67:$BA$67)</f>
        <v>0</v>
      </c>
      <c r="AG8" s="292">
        <f>W8/SUM(W$4:W$9,W$23:W$49,W$227:W$233)*SUM('Common CWIP'!$BB$67:$BG$67)</f>
        <v>0</v>
      </c>
      <c r="AH8" s="292">
        <f t="shared" si="17"/>
        <v>0</v>
      </c>
      <c r="AI8" s="292">
        <f>Y8/SUM(Y$4:Y$9,Y$23:Y$49,Y$227:Y$233)*SUM('Common CWIP'!$BK$67:$BP$67)</f>
        <v>1.091211768168169</v>
      </c>
      <c r="AJ8" s="292">
        <f>Z8/SUM(Z$4:Z$9,Z$23:Z$49,Z$227:Z$233)*SUM('Common CWIP'!$BQ$67:$BV$67)</f>
        <v>2.2239844983718902</v>
      </c>
      <c r="AK8" s="292">
        <f t="shared" si="18"/>
        <v>3.3151962665400592</v>
      </c>
      <c r="AL8" s="292">
        <f>AB8/SUM(AB$4:AB$9,AB$23:AB$49,AB$227:AB$233)*SUM('Common CWIP'!$CL$67)</f>
        <v>0</v>
      </c>
      <c r="AM8" s="292">
        <f>AC8/SUM(AC$4:AC$9,AC$23:AC$49,AC$227:AC$233)*SUM('Common CWIP'!$DA$67)</f>
        <v>0</v>
      </c>
      <c r="AN8" s="292">
        <f>AD8/SUM(AD$4:AD$9,AD$23:AD$49,AD$227:AD$233)*SUM('Common CWIP'!$DP$67)</f>
        <v>5.0861814769964218</v>
      </c>
      <c r="AO8" s="293">
        <f t="shared" si="19"/>
        <v>8.4013777435364805</v>
      </c>
      <c r="AP8" s="304">
        <f t="shared" si="20"/>
        <v>0</v>
      </c>
      <c r="AQ8" s="305">
        <f t="shared" si="21"/>
        <v>0</v>
      </c>
      <c r="AR8" s="305">
        <f t="shared" si="22"/>
        <v>0</v>
      </c>
      <c r="AS8" s="305">
        <f t="shared" si="23"/>
        <v>157.51558739254381</v>
      </c>
      <c r="AT8" s="305">
        <f t="shared" si="24"/>
        <v>158.64836012274753</v>
      </c>
      <c r="AU8" s="305">
        <f t="shared" si="25"/>
        <v>316.16394751529134</v>
      </c>
      <c r="AV8" s="305">
        <f t="shared" si="26"/>
        <v>0</v>
      </c>
      <c r="AW8" s="305">
        <f t="shared" si="27"/>
        <v>0</v>
      </c>
      <c r="AX8" s="305">
        <f t="shared" si="28"/>
        <v>335.78268497350001</v>
      </c>
      <c r="AY8" s="306">
        <f t="shared" si="29"/>
        <v>651.94663248879135</v>
      </c>
    </row>
    <row r="9" spans="1:51" ht="14.5">
      <c r="A9" s="44" t="s">
        <v>154</v>
      </c>
      <c r="B9" s="45" t="s">
        <v>154</v>
      </c>
      <c r="C9" s="106">
        <v>0</v>
      </c>
      <c r="E9" s="65">
        <v>4230</v>
      </c>
      <c r="F9" s="65" t="s">
        <v>611</v>
      </c>
      <c r="G9" s="99" t="s">
        <v>616</v>
      </c>
      <c r="H9" s="240" t="s">
        <v>148</v>
      </c>
      <c r="I9" s="240"/>
      <c r="J9" s="240" t="s">
        <v>1049</v>
      </c>
      <c r="K9" s="238" t="s">
        <v>218</v>
      </c>
      <c r="L9" s="255">
        <v>50</v>
      </c>
      <c r="M9" s="256">
        <v>50</v>
      </c>
      <c r="N9" s="256">
        <v>100</v>
      </c>
      <c r="O9" s="256">
        <v>37.5</v>
      </c>
      <c r="P9" s="256">
        <v>37.5</v>
      </c>
      <c r="Q9" s="256">
        <v>75</v>
      </c>
      <c r="R9" s="256">
        <v>75</v>
      </c>
      <c r="S9" s="256">
        <v>75</v>
      </c>
      <c r="T9" s="256">
        <v>75</v>
      </c>
      <c r="U9" s="257">
        <f t="shared" si="15"/>
        <v>400</v>
      </c>
      <c r="V9" s="323">
        <f>L9*Inflation!$F$19</f>
        <v>51.068931068931064</v>
      </c>
      <c r="W9" s="324">
        <f>M9*Inflation!$F$19</f>
        <v>51.068931068931064</v>
      </c>
      <c r="X9" s="324">
        <f>N9*Inflation!$F$19</f>
        <v>102.13786213786213</v>
      </c>
      <c r="Y9" s="324">
        <f>O9*Inflation!$F$19*Inflation!$F$20</f>
        <v>39.106093906093911</v>
      </c>
      <c r="Z9" s="324">
        <f>P9*Inflation!$F$19*Inflation!$F$20</f>
        <v>39.106093906093911</v>
      </c>
      <c r="AA9" s="324">
        <f>Q9*Inflation!$F$19*Inflation!$F$20</f>
        <v>78.212187812187821</v>
      </c>
      <c r="AB9" s="324">
        <f>R9*Inflation!$F$19*Inflation!$F$20*Inflation!$F$21</f>
        <v>79.69810189810191</v>
      </c>
      <c r="AC9" s="324">
        <f>S9*Inflation!$F$19*Inflation!$F$20*Inflation!$F$21*Inflation!$F$22</f>
        <v>81.212187812187835</v>
      </c>
      <c r="AD9" s="324">
        <f>T9*Inflation!$F$19*Inflation!$F$20*Inflation!$F$21*Inflation!$F$22*Inflation!$F$23</f>
        <v>82.674125874125892</v>
      </c>
      <c r="AE9" s="326">
        <f t="shared" si="16"/>
        <v>423.93446553446563</v>
      </c>
      <c r="AF9" s="303">
        <f>V9/SUM(V$4:V$9,V$23:V$49,V$227:V$233)*SUM('Common CWIP'!$AV$67:$BA$67)</f>
        <v>1.4318467318144554</v>
      </c>
      <c r="AG9" s="298">
        <f>W9/SUM(W$4:W$9,W$23:W$49,W$227:W$233)*SUM('Common CWIP'!$BB$67:$BG$67)</f>
        <v>0.2554153941858896</v>
      </c>
      <c r="AH9" s="298">
        <f t="shared" si="17"/>
        <v>1.6872621260003451</v>
      </c>
      <c r="AI9" s="298">
        <f>Y9/SUM(Y$4:Y$9,Y$23:Y$49,Y$227:Y$233)*SUM('Common CWIP'!$BK$67:$BP$67)</f>
        <v>0.27280294204204225</v>
      </c>
      <c r="AJ9" s="298">
        <f>Z9/SUM(Z$4:Z$9,Z$23:Z$49,Z$227:Z$233)*SUM('Common CWIP'!$BQ$67:$BV$67)</f>
        <v>0.55599612459297254</v>
      </c>
      <c r="AK9" s="298">
        <f t="shared" si="18"/>
        <v>0.82879906663501479</v>
      </c>
      <c r="AL9" s="298">
        <f>AB9/SUM(AB$4:AB$9,AB$23:AB$49,AB$227:AB$233)*SUM('Common CWIP'!$CL$67)</f>
        <v>1.513925285824965</v>
      </c>
      <c r="AM9" s="298">
        <f>AC9/SUM(AC$4:AC$9,AC$23:AC$49,AC$227:AC$233)*SUM('Common CWIP'!$DA$67)</f>
        <v>0.66261245336255581</v>
      </c>
      <c r="AN9" s="298">
        <f>AD9/SUM(AD$4:AD$9,AD$23:AD$49,AD$227:AD$233)*SUM('Common CWIP'!$DP$67)</f>
        <v>1.2715453692491054</v>
      </c>
      <c r="AO9" s="441">
        <f t="shared" si="19"/>
        <v>5.9641443010719861</v>
      </c>
      <c r="AP9" s="304">
        <f t="shared" si="20"/>
        <v>52.500777800745517</v>
      </c>
      <c r="AQ9" s="305">
        <f t="shared" si="21"/>
        <v>51.324346463116953</v>
      </c>
      <c r="AR9" s="305">
        <f t="shared" si="22"/>
        <v>103.82512426386248</v>
      </c>
      <c r="AS9" s="305">
        <f t="shared" si="23"/>
        <v>39.378896848135952</v>
      </c>
      <c r="AT9" s="305">
        <f t="shared" si="24"/>
        <v>39.662090030686883</v>
      </c>
      <c r="AU9" s="305">
        <f t="shared" si="25"/>
        <v>79.040986878822835</v>
      </c>
      <c r="AV9" s="305">
        <f t="shared" si="26"/>
        <v>81.212027183926878</v>
      </c>
      <c r="AW9" s="305">
        <f t="shared" si="27"/>
        <v>81.874800265550391</v>
      </c>
      <c r="AX9" s="305">
        <f t="shared" si="28"/>
        <v>83.945671243375003</v>
      </c>
      <c r="AY9" s="306">
        <f t="shared" si="29"/>
        <v>429.89860983553751</v>
      </c>
    </row>
    <row r="10" spans="1:51" ht="14.5">
      <c r="A10" s="44" t="s">
        <v>150</v>
      </c>
      <c r="B10" s="45" t="s">
        <v>150</v>
      </c>
      <c r="C10" s="106">
        <v>3200</v>
      </c>
      <c r="D10" s="37">
        <v>5</v>
      </c>
      <c r="E10" s="65">
        <v>4235</v>
      </c>
      <c r="F10" s="65" t="s">
        <v>611</v>
      </c>
      <c r="G10" s="99" t="s">
        <v>617</v>
      </c>
      <c r="H10" s="240" t="s">
        <v>148</v>
      </c>
      <c r="I10" s="240"/>
      <c r="J10" s="240" t="s">
        <v>1049</v>
      </c>
      <c r="K10" s="238">
        <v>46751</v>
      </c>
      <c r="L10" s="255">
        <v>0</v>
      </c>
      <c r="M10" s="256">
        <v>0</v>
      </c>
      <c r="N10" s="256">
        <v>0</v>
      </c>
      <c r="O10" s="256">
        <v>325</v>
      </c>
      <c r="P10" s="256">
        <v>325</v>
      </c>
      <c r="Q10" s="256">
        <v>650</v>
      </c>
      <c r="R10" s="256">
        <v>2500</v>
      </c>
      <c r="S10" s="256">
        <v>0</v>
      </c>
      <c r="T10" s="256">
        <v>50</v>
      </c>
      <c r="U10" s="257">
        <f t="shared" si="15"/>
        <v>3200</v>
      </c>
      <c r="V10" s="323">
        <f>L10*Inflation!$F$19</f>
        <v>0</v>
      </c>
      <c r="W10" s="324">
        <f>M10*Inflation!$F$19</f>
        <v>0</v>
      </c>
      <c r="X10" s="324">
        <f>N10*Inflation!$F$19</f>
        <v>0</v>
      </c>
      <c r="Y10" s="324">
        <f>O10*Inflation!$F$19*Inflation!$F$20</f>
        <v>338.9194805194806</v>
      </c>
      <c r="Z10" s="324">
        <f>P10*Inflation!$F$19*Inflation!$F$20</f>
        <v>338.9194805194806</v>
      </c>
      <c r="AA10" s="324">
        <f>Q10*Inflation!$F$19*Inflation!$F$20</f>
        <v>677.8389610389612</v>
      </c>
      <c r="AB10" s="324">
        <f>R10*Inflation!$F$19*Inflation!$F$20*Inflation!$F$21</f>
        <v>2656.603396603397</v>
      </c>
      <c r="AC10" s="324">
        <f>S10*Inflation!$F$19*Inflation!$F$20*Inflation!$F$21*Inflation!$F$22</f>
        <v>0</v>
      </c>
      <c r="AD10" s="324">
        <f>T10*Inflation!$F$19*Inflation!$F$20*Inflation!$F$21*Inflation!$F$22*Inflation!$F$23</f>
        <v>55.116083916083923</v>
      </c>
      <c r="AE10" s="326">
        <f t="shared" si="16"/>
        <v>3389.5584415584422</v>
      </c>
      <c r="AF10" s="303">
        <f>V10/SUM(V$10:V$21)*SUM('Common CWIP'!$AV$76:$BA$76)</f>
        <v>0</v>
      </c>
      <c r="AG10" s="298">
        <f>W10/SUM(W$10:W$21)*SUM('Common CWIP'!$BB$76:$BG$76)</f>
        <v>0</v>
      </c>
      <c r="AH10" s="298">
        <f t="shared" si="17"/>
        <v>0</v>
      </c>
      <c r="AI10" s="298">
        <f>Y10/SUM(Y$10:Y$21)*SUM('Common CWIP'!$BK$76:$BP$76)</f>
        <v>14.086257356656793</v>
      </c>
      <c r="AJ10" s="298">
        <f>Z10/SUM(Z$10:Z$21)*SUM('Common CWIP'!$BQ$76:$BV$76)</f>
        <v>26.719871162133085</v>
      </c>
      <c r="AK10" s="298">
        <f t="shared" si="18"/>
        <v>40.806128518789876</v>
      </c>
      <c r="AL10" s="298">
        <f>AB10/SUM(AB$10:AB$21)*SUM('Common CWIP'!$CL$76)</f>
        <v>116.27241101099543</v>
      </c>
      <c r="AM10" s="298">
        <f>AC10/SUM(AC$10:AC$21)*SUM('Common CWIP'!$DA$76)</f>
        <v>0</v>
      </c>
      <c r="AN10" s="298">
        <f>AD10/SUM(AD$10:AD$21)*SUM('Common CWIP'!$DP$76)</f>
        <v>3.6191416978521214</v>
      </c>
      <c r="AO10" s="441">
        <f t="shared" si="19"/>
        <v>160.69768122763742</v>
      </c>
      <c r="AP10" s="304">
        <f t="shared" si="20"/>
        <v>0</v>
      </c>
      <c r="AQ10" s="305">
        <f t="shared" si="21"/>
        <v>0</v>
      </c>
      <c r="AR10" s="305">
        <f t="shared" si="22"/>
        <v>0</v>
      </c>
      <c r="AS10" s="305">
        <f t="shared" si="23"/>
        <v>353.0057378761374</v>
      </c>
      <c r="AT10" s="305">
        <f t="shared" si="24"/>
        <v>365.63935168161368</v>
      </c>
      <c r="AU10" s="305">
        <f t="shared" si="25"/>
        <v>718.64508955775113</v>
      </c>
      <c r="AV10" s="305">
        <f t="shared" si="26"/>
        <v>2772.8758076143922</v>
      </c>
      <c r="AW10" s="305">
        <f t="shared" si="27"/>
        <v>0</v>
      </c>
      <c r="AX10" s="305">
        <f t="shared" si="28"/>
        <v>58.735225613936045</v>
      </c>
      <c r="AY10" s="306">
        <f t="shared" si="29"/>
        <v>3550.2561227860797</v>
      </c>
    </row>
    <row r="11" spans="1:51" ht="14.5">
      <c r="A11" s="44" t="s">
        <v>150</v>
      </c>
      <c r="B11" s="45" t="s">
        <v>150</v>
      </c>
      <c r="C11" s="106">
        <v>4525</v>
      </c>
      <c r="D11" s="37">
        <v>6</v>
      </c>
      <c r="E11" s="65">
        <v>4235</v>
      </c>
      <c r="F11" s="65" t="s">
        <v>611</v>
      </c>
      <c r="G11" s="99" t="s">
        <v>618</v>
      </c>
      <c r="H11" s="240" t="s">
        <v>148</v>
      </c>
      <c r="I11" s="240"/>
      <c r="J11" s="240" t="s">
        <v>1049</v>
      </c>
      <c r="K11" s="238">
        <v>46386</v>
      </c>
      <c r="L11" s="255">
        <v>1000</v>
      </c>
      <c r="M11" s="256">
        <v>1000</v>
      </c>
      <c r="N11" s="256">
        <v>2000</v>
      </c>
      <c r="O11" s="256">
        <v>1112.5</v>
      </c>
      <c r="P11" s="256">
        <v>1112.5</v>
      </c>
      <c r="Q11" s="256">
        <v>2225</v>
      </c>
      <c r="R11" s="256">
        <v>0</v>
      </c>
      <c r="S11" s="256">
        <v>0</v>
      </c>
      <c r="T11" s="256">
        <v>300</v>
      </c>
      <c r="U11" s="257">
        <f t="shared" si="15"/>
        <v>4525</v>
      </c>
      <c r="V11" s="323">
        <f>L11*Inflation!$F$19</f>
        <v>1021.3786213786213</v>
      </c>
      <c r="W11" s="324">
        <f>M11*Inflation!$F$19</f>
        <v>1021.3786213786213</v>
      </c>
      <c r="X11" s="324">
        <f>N11*Inflation!$F$19</f>
        <v>2042.7572427572427</v>
      </c>
      <c r="Y11" s="324">
        <f>O11*Inflation!$F$19*Inflation!$F$20</f>
        <v>1160.1474525474528</v>
      </c>
      <c r="Z11" s="324">
        <f>P11*Inflation!$F$19*Inflation!$F$20</f>
        <v>1160.1474525474528</v>
      </c>
      <c r="AA11" s="324">
        <f>Q11*Inflation!$F$19*Inflation!$F$20</f>
        <v>2320.2949050949055</v>
      </c>
      <c r="AB11" s="324">
        <f>R11*Inflation!$F$19*Inflation!$F$20*Inflation!$F$21</f>
        <v>0</v>
      </c>
      <c r="AC11" s="324">
        <f>S11*Inflation!$F$19*Inflation!$F$20*Inflation!$F$21*Inflation!$F$22</f>
        <v>0</v>
      </c>
      <c r="AD11" s="324">
        <f>T11*Inflation!$F$19*Inflation!$F$20*Inflation!$F$21*Inflation!$F$22*Inflation!$F$23</f>
        <v>330.69650349650357</v>
      </c>
      <c r="AE11" s="326">
        <f t="shared" si="16"/>
        <v>4693.7486513486519</v>
      </c>
      <c r="AF11" s="303">
        <f>V11/SUM(V$10:V$21)*SUM('Common CWIP'!$AV$76:$BA$76)</f>
        <v>53.831810819167806</v>
      </c>
      <c r="AG11" s="298">
        <f>W11/SUM(W$10:W$21)*SUM('Common CWIP'!$BB$76:$BG$76)</f>
        <v>41.648266200549834</v>
      </c>
      <c r="AH11" s="298">
        <f t="shared" si="17"/>
        <v>95.48007701971764</v>
      </c>
      <c r="AI11" s="298">
        <f>Y11/SUM(Y$10:Y$21)*SUM('Common CWIP'!$BK$76:$BP$76)</f>
        <v>48.2183424900944</v>
      </c>
      <c r="AJ11" s="298">
        <f>Z11/SUM(Z$10:Z$21)*SUM('Common CWIP'!$BQ$76:$BV$76)</f>
        <v>91.464174362686336</v>
      </c>
      <c r="AK11" s="298">
        <f t="shared" si="18"/>
        <v>139.68251685278074</v>
      </c>
      <c r="AL11" s="298">
        <f>AB11/SUM(AB$10:AB$21)*SUM('Common CWIP'!$CL$76)</f>
        <v>0</v>
      </c>
      <c r="AM11" s="298">
        <f>AC11/SUM(AC$10:AC$21)*SUM('Common CWIP'!$DA$76)</f>
        <v>0</v>
      </c>
      <c r="AN11" s="298">
        <f>AD11/SUM(AD$10:AD$21)*SUM('Common CWIP'!$DP$76)</f>
        <v>21.714850187112731</v>
      </c>
      <c r="AO11" s="441">
        <f t="shared" si="19"/>
        <v>256.87744405961109</v>
      </c>
      <c r="AP11" s="304">
        <f t="shared" si="20"/>
        <v>1075.2104321977893</v>
      </c>
      <c r="AQ11" s="305">
        <f t="shared" si="21"/>
        <v>1063.0268875791712</v>
      </c>
      <c r="AR11" s="305">
        <f t="shared" si="22"/>
        <v>2138.2373197769602</v>
      </c>
      <c r="AS11" s="305">
        <f t="shared" si="23"/>
        <v>1208.3657950375471</v>
      </c>
      <c r="AT11" s="305">
        <f t="shared" si="24"/>
        <v>1251.6116269101392</v>
      </c>
      <c r="AU11" s="305">
        <f t="shared" si="25"/>
        <v>2459.9774219476863</v>
      </c>
      <c r="AV11" s="305">
        <f t="shared" si="26"/>
        <v>0</v>
      </c>
      <c r="AW11" s="305">
        <f t="shared" si="27"/>
        <v>0</v>
      </c>
      <c r="AX11" s="305">
        <f t="shared" si="28"/>
        <v>352.41135368361631</v>
      </c>
      <c r="AY11" s="306">
        <f t="shared" si="29"/>
        <v>4950.6260954082627</v>
      </c>
    </row>
    <row r="12" spans="1:51" ht="14.5">
      <c r="A12" s="44" t="s">
        <v>150</v>
      </c>
      <c r="B12" s="45" t="s">
        <v>150</v>
      </c>
      <c r="C12" s="106">
        <v>2050</v>
      </c>
      <c r="D12" s="37">
        <v>7</v>
      </c>
      <c r="E12" s="65">
        <v>4235</v>
      </c>
      <c r="F12" s="65" t="s">
        <v>611</v>
      </c>
      <c r="G12" s="577" t="s">
        <v>619</v>
      </c>
      <c r="H12" s="240" t="s">
        <v>148</v>
      </c>
      <c r="I12" s="240"/>
      <c r="J12" s="240" t="s">
        <v>1049</v>
      </c>
      <c r="K12" s="238">
        <v>47472</v>
      </c>
      <c r="L12" s="255">
        <v>0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250</v>
      </c>
      <c r="S12" s="256">
        <v>0</v>
      </c>
      <c r="T12" s="256">
        <v>1800</v>
      </c>
      <c r="U12" s="257">
        <f t="shared" si="15"/>
        <v>2050</v>
      </c>
      <c r="V12" s="323">
        <f>L12*Inflation!$F$19</f>
        <v>0</v>
      </c>
      <c r="W12" s="324">
        <f>M12*Inflation!$F$19</f>
        <v>0</v>
      </c>
      <c r="X12" s="324">
        <f>N12*Inflation!$F$19</f>
        <v>0</v>
      </c>
      <c r="Y12" s="324">
        <f>O12*Inflation!$F$19*Inflation!$F$20</f>
        <v>0</v>
      </c>
      <c r="Z12" s="324">
        <f>P12*Inflation!$F$19*Inflation!$F$20</f>
        <v>0</v>
      </c>
      <c r="AA12" s="324">
        <f>Q12*Inflation!$F$19*Inflation!$F$20</f>
        <v>0</v>
      </c>
      <c r="AB12" s="324">
        <f>R12*Inflation!$F$19*Inflation!$F$20*Inflation!$F$21</f>
        <v>265.66033966033973</v>
      </c>
      <c r="AC12" s="324">
        <f>S12*Inflation!$F$19*Inflation!$F$20*Inflation!$F$21*Inflation!$F$22</f>
        <v>0</v>
      </c>
      <c r="AD12" s="324">
        <f>T12*Inflation!$F$19*Inflation!$F$20*Inflation!$F$21*Inflation!$F$22*Inflation!$F$23</f>
        <v>1984.1790209790213</v>
      </c>
      <c r="AE12" s="326">
        <f t="shared" si="16"/>
        <v>2249.8393606393611</v>
      </c>
      <c r="AF12" s="303">
        <f>V12/SUM(V$10:V$21)*SUM('Common CWIP'!$AV$76:$BA$76)</f>
        <v>0</v>
      </c>
      <c r="AG12" s="298">
        <f>W12/SUM(W$10:W$21)*SUM('Common CWIP'!$BB$76:$BG$76)</f>
        <v>0</v>
      </c>
      <c r="AH12" s="298">
        <f t="shared" si="17"/>
        <v>0</v>
      </c>
      <c r="AI12" s="298">
        <f>Y12/SUM(Y$10:Y$21)*SUM('Common CWIP'!$BK$76:$BP$76)</f>
        <v>0</v>
      </c>
      <c r="AJ12" s="298">
        <f>Z12/SUM(Z$10:Z$21)*SUM('Common CWIP'!$BQ$76:$BV$76)</f>
        <v>0</v>
      </c>
      <c r="AK12" s="298">
        <f t="shared" si="18"/>
        <v>0</v>
      </c>
      <c r="AL12" s="298">
        <f>AB12/SUM(AB$10:AB$21)*SUM('Common CWIP'!$CL$76)</f>
        <v>11.627241101099546</v>
      </c>
      <c r="AM12" s="298">
        <f>AC12/SUM(AC$10:AC$21)*SUM('Common CWIP'!$DA$76)</f>
        <v>0</v>
      </c>
      <c r="AN12" s="298">
        <f>AD12/SUM(AD$10:AD$21)*SUM('Common CWIP'!$DP$76)</f>
        <v>130.28910112267639</v>
      </c>
      <c r="AO12" s="441">
        <f t="shared" si="19"/>
        <v>141.91634222377593</v>
      </c>
      <c r="AP12" s="304">
        <f t="shared" si="20"/>
        <v>0</v>
      </c>
      <c r="AQ12" s="305">
        <f t="shared" si="21"/>
        <v>0</v>
      </c>
      <c r="AR12" s="305">
        <f t="shared" si="22"/>
        <v>0</v>
      </c>
      <c r="AS12" s="305">
        <f t="shared" si="23"/>
        <v>0</v>
      </c>
      <c r="AT12" s="305">
        <f t="shared" si="24"/>
        <v>0</v>
      </c>
      <c r="AU12" s="305">
        <f t="shared" si="25"/>
        <v>0</v>
      </c>
      <c r="AV12" s="305">
        <f t="shared" si="26"/>
        <v>277.2875807614393</v>
      </c>
      <c r="AW12" s="305">
        <f t="shared" si="27"/>
        <v>0</v>
      </c>
      <c r="AX12" s="305">
        <f t="shared" si="28"/>
        <v>2114.4681221016976</v>
      </c>
      <c r="AY12" s="306">
        <f t="shared" si="29"/>
        <v>2391.7557028631368</v>
      </c>
    </row>
    <row r="13" spans="1:51" ht="14.5">
      <c r="A13" s="44" t="s">
        <v>150</v>
      </c>
      <c r="B13" s="45" t="s">
        <v>150</v>
      </c>
      <c r="C13" s="106">
        <v>1500</v>
      </c>
      <c r="D13" s="37">
        <v>8</v>
      </c>
      <c r="E13" s="65">
        <v>4235</v>
      </c>
      <c r="F13" s="65" t="s">
        <v>611</v>
      </c>
      <c r="G13" s="99" t="s">
        <v>620</v>
      </c>
      <c r="H13" s="240" t="s">
        <v>148</v>
      </c>
      <c r="I13" s="240"/>
      <c r="J13" s="240" t="s">
        <v>1049</v>
      </c>
      <c r="K13" s="238">
        <v>47208</v>
      </c>
      <c r="L13" s="255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1500</v>
      </c>
      <c r="U13" s="257">
        <f t="shared" si="15"/>
        <v>1500</v>
      </c>
      <c r="V13" s="323">
        <f>L13*Inflation!$F$19</f>
        <v>0</v>
      </c>
      <c r="W13" s="324">
        <f>M13*Inflation!$F$19</f>
        <v>0</v>
      </c>
      <c r="X13" s="324">
        <f>N13*Inflation!$F$19</f>
        <v>0</v>
      </c>
      <c r="Y13" s="324">
        <f>O13*Inflation!$F$19*Inflation!$F$20</f>
        <v>0</v>
      </c>
      <c r="Z13" s="324">
        <f>P13*Inflation!$F$19*Inflation!$F$20</f>
        <v>0</v>
      </c>
      <c r="AA13" s="324">
        <f>Q13*Inflation!$F$19*Inflation!$F$20</f>
        <v>0</v>
      </c>
      <c r="AB13" s="324">
        <f>R13*Inflation!$F$19*Inflation!$F$20*Inflation!$F$21</f>
        <v>0</v>
      </c>
      <c r="AC13" s="324">
        <f>S13*Inflation!$F$19*Inflation!$F$20*Inflation!$F$21*Inflation!$F$22</f>
        <v>0</v>
      </c>
      <c r="AD13" s="324">
        <f>T13*Inflation!$F$19*Inflation!$F$20*Inflation!$F$21*Inflation!$F$22*Inflation!$F$23</f>
        <v>1653.4825174825176</v>
      </c>
      <c r="AE13" s="326">
        <f t="shared" si="16"/>
        <v>1653.4825174825176</v>
      </c>
      <c r="AF13" s="303">
        <f>V13/SUM(V$10:V$21)*SUM('Common CWIP'!$AV$76:$BA$76)</f>
        <v>0</v>
      </c>
      <c r="AG13" s="298">
        <f>W13/SUM(W$10:W$21)*SUM('Common CWIP'!$BB$76:$BG$76)</f>
        <v>0</v>
      </c>
      <c r="AH13" s="298">
        <f t="shared" si="17"/>
        <v>0</v>
      </c>
      <c r="AI13" s="298">
        <f>Y13/SUM(Y$10:Y$21)*SUM('Common CWIP'!$BK$76:$BP$76)</f>
        <v>0</v>
      </c>
      <c r="AJ13" s="298">
        <f>Z13/SUM(Z$10:Z$21)*SUM('Common CWIP'!$BQ$76:$BV$76)</f>
        <v>0</v>
      </c>
      <c r="AK13" s="298">
        <f t="shared" si="18"/>
        <v>0</v>
      </c>
      <c r="AL13" s="298">
        <f>AB13/SUM(AB$10:AB$21)*SUM('Common CWIP'!$CL$76)</f>
        <v>0</v>
      </c>
      <c r="AM13" s="298">
        <f>AC13/SUM(AC$10:AC$21)*SUM('Common CWIP'!$DA$76)</f>
        <v>0</v>
      </c>
      <c r="AN13" s="298">
        <f>AD13/SUM(AD$10:AD$21)*SUM('Common CWIP'!$DP$76)</f>
        <v>108.57425093556363</v>
      </c>
      <c r="AO13" s="441">
        <f t="shared" si="19"/>
        <v>108.57425093556363</v>
      </c>
      <c r="AP13" s="304">
        <f t="shared" si="20"/>
        <v>0</v>
      </c>
      <c r="AQ13" s="305">
        <f t="shared" si="21"/>
        <v>0</v>
      </c>
      <c r="AR13" s="305">
        <f t="shared" si="22"/>
        <v>0</v>
      </c>
      <c r="AS13" s="305">
        <f t="shared" si="23"/>
        <v>0</v>
      </c>
      <c r="AT13" s="305">
        <f t="shared" si="24"/>
        <v>0</v>
      </c>
      <c r="AU13" s="305">
        <f t="shared" si="25"/>
        <v>0</v>
      </c>
      <c r="AV13" s="305">
        <f t="shared" si="26"/>
        <v>0</v>
      </c>
      <c r="AW13" s="305">
        <f t="shared" si="27"/>
        <v>0</v>
      </c>
      <c r="AX13" s="305">
        <f t="shared" si="28"/>
        <v>1762.0567684180812</v>
      </c>
      <c r="AY13" s="306">
        <f t="shared" si="29"/>
        <v>1762.0567684180812</v>
      </c>
    </row>
    <row r="14" spans="1:51" ht="14.5">
      <c r="A14" s="44" t="s">
        <v>150</v>
      </c>
      <c r="B14" s="45" t="s">
        <v>150</v>
      </c>
      <c r="C14" s="106">
        <v>500</v>
      </c>
      <c r="D14" s="37">
        <v>9</v>
      </c>
      <c r="E14" s="65">
        <v>4235</v>
      </c>
      <c r="F14" s="65" t="s">
        <v>611</v>
      </c>
      <c r="G14" s="99" t="s">
        <v>1067</v>
      </c>
      <c r="H14" s="240" t="s">
        <v>147</v>
      </c>
      <c r="I14" s="240"/>
      <c r="J14" s="240" t="s">
        <v>1049</v>
      </c>
      <c r="K14" s="238">
        <v>47472</v>
      </c>
      <c r="L14" s="255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0</v>
      </c>
      <c r="S14" s="256">
        <v>0</v>
      </c>
      <c r="T14" s="256">
        <v>500</v>
      </c>
      <c r="U14" s="257">
        <f t="shared" si="15"/>
        <v>500</v>
      </c>
      <c r="V14" s="323">
        <f>L14*Inflation!$F$19</f>
        <v>0</v>
      </c>
      <c r="W14" s="324">
        <f>M14*Inflation!$F$19</f>
        <v>0</v>
      </c>
      <c r="X14" s="324">
        <f>N14*Inflation!$F$19</f>
        <v>0</v>
      </c>
      <c r="Y14" s="324">
        <f>O14*Inflation!$F$19*Inflation!$F$20</f>
        <v>0</v>
      </c>
      <c r="Z14" s="324">
        <f>P14*Inflation!$F$19*Inflation!$F$20</f>
        <v>0</v>
      </c>
      <c r="AA14" s="324">
        <f>Q14*Inflation!$F$19*Inflation!$F$20</f>
        <v>0</v>
      </c>
      <c r="AB14" s="324">
        <f>R14*Inflation!$F$19*Inflation!$F$20*Inflation!$F$21</f>
        <v>0</v>
      </c>
      <c r="AC14" s="324">
        <f>S14*Inflation!$F$19*Inflation!$F$20*Inflation!$F$21*Inflation!$F$22</f>
        <v>0</v>
      </c>
      <c r="AD14" s="324">
        <f>T14*Inflation!$F$19*Inflation!$F$20*Inflation!$F$21*Inflation!$F$22*Inflation!$F$23</f>
        <v>551.16083916083937</v>
      </c>
      <c r="AE14" s="326">
        <f t="shared" si="16"/>
        <v>551.16083916083937</v>
      </c>
      <c r="AF14" s="291">
        <f>V14/SUM(V$10:V$21)*SUM('Common CWIP'!$AV$76:$BA$76)</f>
        <v>0</v>
      </c>
      <c r="AG14" s="292">
        <f>W14/SUM(W$10:W$21)*SUM('Common CWIP'!$BB$76:$BG$76)</f>
        <v>0</v>
      </c>
      <c r="AH14" s="292">
        <f t="shared" si="17"/>
        <v>0</v>
      </c>
      <c r="AI14" s="292">
        <f>Y14/SUM(Y$10:Y$21)*SUM('Common CWIP'!$BK$76:$BP$76)</f>
        <v>0</v>
      </c>
      <c r="AJ14" s="292">
        <f>Z14/SUM(Z$10:Z$21)*SUM('Common CWIP'!$BQ$76:$BV$76)</f>
        <v>0</v>
      </c>
      <c r="AK14" s="292">
        <f t="shared" si="18"/>
        <v>0</v>
      </c>
      <c r="AL14" s="292">
        <f>AB14/SUM(AB$10:AB$21)*SUM('Common CWIP'!$CL$76)</f>
        <v>0</v>
      </c>
      <c r="AM14" s="292">
        <f>AC14/SUM(AC$10:AC$21)*SUM('Common CWIP'!$DA$76)</f>
        <v>0</v>
      </c>
      <c r="AN14" s="292">
        <f>AD14/SUM(AD$10:AD$21)*SUM('Common CWIP'!$DP$76)</f>
        <v>36.191416978521218</v>
      </c>
      <c r="AO14" s="293">
        <f t="shared" si="19"/>
        <v>36.191416978521218</v>
      </c>
      <c r="AP14" s="304">
        <f t="shared" si="20"/>
        <v>0</v>
      </c>
      <c r="AQ14" s="305">
        <f t="shared" si="21"/>
        <v>0</v>
      </c>
      <c r="AR14" s="305">
        <f t="shared" si="22"/>
        <v>0</v>
      </c>
      <c r="AS14" s="305">
        <f t="shared" si="23"/>
        <v>0</v>
      </c>
      <c r="AT14" s="305">
        <f t="shared" si="24"/>
        <v>0</v>
      </c>
      <c r="AU14" s="305">
        <f t="shared" si="25"/>
        <v>0</v>
      </c>
      <c r="AV14" s="305">
        <f t="shared" si="26"/>
        <v>0</v>
      </c>
      <c r="AW14" s="305">
        <f t="shared" si="27"/>
        <v>0</v>
      </c>
      <c r="AX14" s="305">
        <f t="shared" si="28"/>
        <v>587.35225613936063</v>
      </c>
      <c r="AY14" s="306">
        <f t="shared" si="29"/>
        <v>587.35225613936063</v>
      </c>
    </row>
    <row r="15" spans="1:51" ht="14.5">
      <c r="A15" s="44" t="s">
        <v>150</v>
      </c>
      <c r="B15" s="45" t="s">
        <v>154</v>
      </c>
      <c r="C15" s="106">
        <v>0</v>
      </c>
      <c r="E15" s="65">
        <v>4235</v>
      </c>
      <c r="F15" s="65" t="s">
        <v>611</v>
      </c>
      <c r="G15" s="99" t="s">
        <v>1068</v>
      </c>
      <c r="H15" s="240" t="s">
        <v>147</v>
      </c>
      <c r="I15" s="240"/>
      <c r="J15" s="240" t="s">
        <v>1049</v>
      </c>
      <c r="K15" s="238">
        <v>47107</v>
      </c>
      <c r="L15" s="255">
        <v>0</v>
      </c>
      <c r="M15" s="256">
        <v>0</v>
      </c>
      <c r="N15" s="256">
        <v>0</v>
      </c>
      <c r="O15" s="256">
        <v>0</v>
      </c>
      <c r="P15" s="256">
        <v>0</v>
      </c>
      <c r="Q15" s="256">
        <v>0</v>
      </c>
      <c r="R15" s="256">
        <v>0</v>
      </c>
      <c r="S15" s="256">
        <v>150</v>
      </c>
      <c r="T15" s="256">
        <v>0</v>
      </c>
      <c r="U15" s="257">
        <f t="shared" si="15"/>
        <v>150</v>
      </c>
      <c r="V15" s="323">
        <f>L15*Inflation!$F$19</f>
        <v>0</v>
      </c>
      <c r="W15" s="324">
        <f>M15*Inflation!$F$19</f>
        <v>0</v>
      </c>
      <c r="X15" s="324">
        <f>N15*Inflation!$F$19</f>
        <v>0</v>
      </c>
      <c r="Y15" s="324">
        <f>O15*Inflation!$F$19*Inflation!$F$20</f>
        <v>0</v>
      </c>
      <c r="Z15" s="324">
        <f>P15*Inflation!$F$19*Inflation!$F$20</f>
        <v>0</v>
      </c>
      <c r="AA15" s="324">
        <f>Q15*Inflation!$F$19*Inflation!$F$20</f>
        <v>0</v>
      </c>
      <c r="AB15" s="324">
        <f>R15*Inflation!$F$19*Inflation!$F$20*Inflation!$F$21</f>
        <v>0</v>
      </c>
      <c r="AC15" s="324">
        <f>S15*Inflation!$F$19*Inflation!$F$20*Inflation!$F$21*Inflation!$F$22</f>
        <v>162.42437562437567</v>
      </c>
      <c r="AD15" s="324">
        <f>T15*Inflation!$F$19*Inflation!$F$20*Inflation!$F$21*Inflation!$F$22*Inflation!$F$23</f>
        <v>0</v>
      </c>
      <c r="AE15" s="326">
        <f t="shared" si="16"/>
        <v>162.42437562437567</v>
      </c>
      <c r="AF15" s="291">
        <f>V15/SUM(V$10:V$21)*SUM('Common CWIP'!$AV$76:$BA$76)</f>
        <v>0</v>
      </c>
      <c r="AG15" s="292">
        <f>W15/SUM(W$10:W$21)*SUM('Common CWIP'!$BB$76:$BG$76)</f>
        <v>0</v>
      </c>
      <c r="AH15" s="292">
        <f t="shared" si="17"/>
        <v>0</v>
      </c>
      <c r="AI15" s="292">
        <f>Y15/SUM(Y$10:Y$21)*SUM('Common CWIP'!$BK$76:$BP$76)</f>
        <v>0</v>
      </c>
      <c r="AJ15" s="292">
        <f>Z15/SUM(Z$10:Z$21)*SUM('Common CWIP'!$BQ$76:$BV$76)</f>
        <v>0</v>
      </c>
      <c r="AK15" s="292">
        <f t="shared" si="18"/>
        <v>0</v>
      </c>
      <c r="AL15" s="292">
        <f>AB15/SUM(AB$10:AB$21)*SUM('Common CWIP'!$CL$76)</f>
        <v>0</v>
      </c>
      <c r="AM15" s="292">
        <f>AC15/SUM(AC$10:AC$21)*SUM('Common CWIP'!$DA$76)</f>
        <v>20.02702608201966</v>
      </c>
      <c r="AN15" s="292">
        <f>AD15/SUM(AD$10:AD$21)*SUM('Common CWIP'!$DP$76)</f>
        <v>0</v>
      </c>
      <c r="AO15" s="293">
        <f t="shared" si="19"/>
        <v>20.02702608201966</v>
      </c>
      <c r="AP15" s="304">
        <f t="shared" si="20"/>
        <v>0</v>
      </c>
      <c r="AQ15" s="305">
        <f t="shared" si="21"/>
        <v>0</v>
      </c>
      <c r="AR15" s="305">
        <f t="shared" si="22"/>
        <v>0</v>
      </c>
      <c r="AS15" s="305">
        <f t="shared" si="23"/>
        <v>0</v>
      </c>
      <c r="AT15" s="305">
        <f t="shared" si="24"/>
        <v>0</v>
      </c>
      <c r="AU15" s="305">
        <f t="shared" si="25"/>
        <v>0</v>
      </c>
      <c r="AV15" s="305">
        <f t="shared" si="26"/>
        <v>0</v>
      </c>
      <c r="AW15" s="305">
        <f t="shared" si="27"/>
        <v>182.45140170639533</v>
      </c>
      <c r="AX15" s="305">
        <f t="shared" si="28"/>
        <v>0</v>
      </c>
      <c r="AY15" s="306">
        <f t="shared" si="29"/>
        <v>182.45140170639533</v>
      </c>
    </row>
    <row r="16" spans="1:51" ht="14.5">
      <c r="A16" s="44" t="s">
        <v>150</v>
      </c>
      <c r="B16" s="45" t="s">
        <v>150</v>
      </c>
      <c r="C16" s="106">
        <v>650</v>
      </c>
      <c r="D16" s="37">
        <v>10</v>
      </c>
      <c r="E16" s="65">
        <v>4235</v>
      </c>
      <c r="F16" s="65" t="s">
        <v>611</v>
      </c>
      <c r="G16" s="99" t="s">
        <v>1069</v>
      </c>
      <c r="H16" s="240" t="s">
        <v>147</v>
      </c>
      <c r="I16" s="240"/>
      <c r="J16" s="240" t="s">
        <v>1049</v>
      </c>
      <c r="K16" s="238">
        <v>46741</v>
      </c>
      <c r="L16" s="255">
        <v>0</v>
      </c>
      <c r="M16" s="256">
        <v>0</v>
      </c>
      <c r="N16" s="256">
        <v>0</v>
      </c>
      <c r="O16" s="256">
        <v>200</v>
      </c>
      <c r="P16" s="256">
        <v>200</v>
      </c>
      <c r="Q16" s="256">
        <v>400</v>
      </c>
      <c r="R16" s="256">
        <v>250</v>
      </c>
      <c r="S16" s="256">
        <v>0</v>
      </c>
      <c r="T16" s="256">
        <v>0</v>
      </c>
      <c r="U16" s="257">
        <f t="shared" si="15"/>
        <v>650</v>
      </c>
      <c r="V16" s="323">
        <f>L16*Inflation!$F$19</f>
        <v>0</v>
      </c>
      <c r="W16" s="324">
        <f>M16*Inflation!$F$19</f>
        <v>0</v>
      </c>
      <c r="X16" s="324">
        <f>N16*Inflation!$F$19</f>
        <v>0</v>
      </c>
      <c r="Y16" s="324">
        <f>O16*Inflation!$F$19*Inflation!$F$20</f>
        <v>208.56583416583419</v>
      </c>
      <c r="Z16" s="324">
        <f>P16*Inflation!$F$19*Inflation!$F$20</f>
        <v>208.56583416583419</v>
      </c>
      <c r="AA16" s="324">
        <f>Q16*Inflation!$F$19*Inflation!$F$20</f>
        <v>417.13166833166838</v>
      </c>
      <c r="AB16" s="324">
        <f>R16*Inflation!$F$19*Inflation!$F$20*Inflation!$F$21</f>
        <v>265.66033966033973</v>
      </c>
      <c r="AC16" s="324">
        <f>S16*Inflation!$F$19*Inflation!$F$20*Inflation!$F$21*Inflation!$F$22</f>
        <v>0</v>
      </c>
      <c r="AD16" s="324">
        <f>T16*Inflation!$F$19*Inflation!$F$20*Inflation!$F$21*Inflation!$F$22*Inflation!$F$23</f>
        <v>0</v>
      </c>
      <c r="AE16" s="326">
        <f t="shared" si="16"/>
        <v>682.79200799200817</v>
      </c>
      <c r="AF16" s="291">
        <f>V16/SUM(V$10:V$21)*SUM('Common CWIP'!$AV$76:$BA$76)</f>
        <v>0</v>
      </c>
      <c r="AG16" s="292">
        <f>W16/SUM(W$10:W$21)*SUM('Common CWIP'!$BB$76:$BG$76)</f>
        <v>0</v>
      </c>
      <c r="AH16" s="292">
        <f t="shared" si="17"/>
        <v>0</v>
      </c>
      <c r="AI16" s="292">
        <f>Y16/SUM(Y$10:Y$21)*SUM('Common CWIP'!$BK$76:$BP$76)</f>
        <v>8.6684660656349486</v>
      </c>
      <c r="AJ16" s="292">
        <f>Z16/SUM(Z$10:Z$21)*SUM('Common CWIP'!$BQ$76:$BV$76)</f>
        <v>16.442997638235745</v>
      </c>
      <c r="AK16" s="292">
        <f t="shared" si="18"/>
        <v>25.111463703870694</v>
      </c>
      <c r="AL16" s="292">
        <f>AB16/SUM(AB$10:AB$21)*SUM('Common CWIP'!$CL$76)</f>
        <v>11.627241101099546</v>
      </c>
      <c r="AM16" s="292">
        <f>AC16/SUM(AC$10:AC$21)*SUM('Common CWIP'!$DA$76)</f>
        <v>0</v>
      </c>
      <c r="AN16" s="292">
        <f>AD16/SUM(AD$10:AD$21)*SUM('Common CWIP'!$DP$76)</f>
        <v>0</v>
      </c>
      <c r="AO16" s="293">
        <f t="shared" si="19"/>
        <v>36.73870480497024</v>
      </c>
      <c r="AP16" s="304">
        <f t="shared" si="20"/>
        <v>0</v>
      </c>
      <c r="AQ16" s="305">
        <f t="shared" si="21"/>
        <v>0</v>
      </c>
      <c r="AR16" s="305">
        <f t="shared" si="22"/>
        <v>0</v>
      </c>
      <c r="AS16" s="305">
        <f t="shared" si="23"/>
        <v>217.23430023146915</v>
      </c>
      <c r="AT16" s="305">
        <f t="shared" si="24"/>
        <v>225.00883180406993</v>
      </c>
      <c r="AU16" s="305">
        <f t="shared" si="25"/>
        <v>442.24313203553908</v>
      </c>
      <c r="AV16" s="305">
        <f t="shared" si="26"/>
        <v>277.2875807614393</v>
      </c>
      <c r="AW16" s="305">
        <f t="shared" si="27"/>
        <v>0</v>
      </c>
      <c r="AX16" s="305">
        <f t="shared" si="28"/>
        <v>0</v>
      </c>
      <c r="AY16" s="306">
        <f t="shared" si="29"/>
        <v>719.53071279697838</v>
      </c>
    </row>
    <row r="17" spans="1:51" ht="14.5">
      <c r="A17" s="44" t="s">
        <v>150</v>
      </c>
      <c r="B17" s="45" t="s">
        <v>150</v>
      </c>
      <c r="C17" s="106">
        <v>500</v>
      </c>
      <c r="D17" s="37">
        <v>11</v>
      </c>
      <c r="E17" s="65">
        <v>4235</v>
      </c>
      <c r="F17" s="65" t="s">
        <v>611</v>
      </c>
      <c r="G17" s="99" t="s">
        <v>1070</v>
      </c>
      <c r="H17" s="240" t="s">
        <v>147</v>
      </c>
      <c r="I17" s="240"/>
      <c r="J17" s="240" t="s">
        <v>1049</v>
      </c>
      <c r="K17" s="238">
        <v>46376</v>
      </c>
      <c r="L17" s="255">
        <v>0</v>
      </c>
      <c r="M17" s="256">
        <v>0</v>
      </c>
      <c r="N17" s="256">
        <v>0</v>
      </c>
      <c r="O17" s="256">
        <v>250</v>
      </c>
      <c r="P17" s="256">
        <v>250</v>
      </c>
      <c r="Q17" s="256">
        <v>500</v>
      </c>
      <c r="R17" s="256">
        <v>0</v>
      </c>
      <c r="S17" s="256">
        <v>0</v>
      </c>
      <c r="T17" s="256">
        <v>0</v>
      </c>
      <c r="U17" s="257">
        <f t="shared" si="15"/>
        <v>500</v>
      </c>
      <c r="V17" s="323">
        <f>L17*Inflation!$F$19</f>
        <v>0</v>
      </c>
      <c r="W17" s="324">
        <f>M17*Inflation!$F$19</f>
        <v>0</v>
      </c>
      <c r="X17" s="324">
        <f>N17*Inflation!$F$19</f>
        <v>0</v>
      </c>
      <c r="Y17" s="324">
        <f>O17*Inflation!$F$19*Inflation!$F$20</f>
        <v>260.70729270729277</v>
      </c>
      <c r="Z17" s="324">
        <f>P17*Inflation!$F$19*Inflation!$F$20</f>
        <v>260.70729270729277</v>
      </c>
      <c r="AA17" s="324">
        <f>Q17*Inflation!$F$19*Inflation!$F$20</f>
        <v>521.41458541458553</v>
      </c>
      <c r="AB17" s="324">
        <f>R17*Inflation!$F$19*Inflation!$F$20*Inflation!$F$21</f>
        <v>0</v>
      </c>
      <c r="AC17" s="324">
        <f>S17*Inflation!$F$19*Inflation!$F$20*Inflation!$F$21*Inflation!$F$22</f>
        <v>0</v>
      </c>
      <c r="AD17" s="324">
        <f>T17*Inflation!$F$19*Inflation!$F$20*Inflation!$F$21*Inflation!$F$22*Inflation!$F$23</f>
        <v>0</v>
      </c>
      <c r="AE17" s="326">
        <f t="shared" si="16"/>
        <v>521.41458541458553</v>
      </c>
      <c r="AF17" s="291">
        <f>V17/SUM(V$10:V$21)*SUM('Common CWIP'!$AV$76:$BA$76)</f>
        <v>0</v>
      </c>
      <c r="AG17" s="292">
        <f>W17/SUM(W$10:W$21)*SUM('Common CWIP'!$BB$76:$BG$76)</f>
        <v>0</v>
      </c>
      <c r="AH17" s="292">
        <f t="shared" si="17"/>
        <v>0</v>
      </c>
      <c r="AI17" s="292">
        <f>Y17/SUM(Y$10:Y$21)*SUM('Common CWIP'!$BK$76:$BP$76)</f>
        <v>10.835582582043687</v>
      </c>
      <c r="AJ17" s="292">
        <f>Z17/SUM(Z$10:Z$21)*SUM('Common CWIP'!$BQ$76:$BV$76)</f>
        <v>20.55374704779468</v>
      </c>
      <c r="AK17" s="292">
        <f t="shared" si="18"/>
        <v>31.389329629838365</v>
      </c>
      <c r="AL17" s="292">
        <f>AB17/SUM(AB$10:AB$21)*SUM('Common CWIP'!$CL$76)</f>
        <v>0</v>
      </c>
      <c r="AM17" s="292">
        <f>AC17/SUM(AC$10:AC$21)*SUM('Common CWIP'!$DA$76)</f>
        <v>0</v>
      </c>
      <c r="AN17" s="292">
        <f>AD17/SUM(AD$10:AD$21)*SUM('Common CWIP'!$DP$76)</f>
        <v>0</v>
      </c>
      <c r="AO17" s="293">
        <f t="shared" si="19"/>
        <v>31.389329629838365</v>
      </c>
      <c r="AP17" s="304">
        <f t="shared" si="20"/>
        <v>0</v>
      </c>
      <c r="AQ17" s="305">
        <f t="shared" si="21"/>
        <v>0</v>
      </c>
      <c r="AR17" s="305">
        <f t="shared" si="22"/>
        <v>0</v>
      </c>
      <c r="AS17" s="305">
        <f t="shared" si="23"/>
        <v>271.54287528933645</v>
      </c>
      <c r="AT17" s="305">
        <f t="shared" si="24"/>
        <v>281.26103975508744</v>
      </c>
      <c r="AU17" s="305">
        <f t="shared" si="25"/>
        <v>552.80391504442389</v>
      </c>
      <c r="AV17" s="305">
        <f t="shared" si="26"/>
        <v>0</v>
      </c>
      <c r="AW17" s="305">
        <f t="shared" si="27"/>
        <v>0</v>
      </c>
      <c r="AX17" s="305">
        <f t="shared" si="28"/>
        <v>0</v>
      </c>
      <c r="AY17" s="306">
        <f t="shared" si="29"/>
        <v>552.80391504442389</v>
      </c>
    </row>
    <row r="18" spans="1:51" ht="14.5">
      <c r="A18" s="44" t="s">
        <v>150</v>
      </c>
      <c r="B18" s="45" t="s">
        <v>150</v>
      </c>
      <c r="C18" s="106">
        <v>825</v>
      </c>
      <c r="D18" s="37">
        <v>12</v>
      </c>
      <c r="E18" s="65">
        <v>4235</v>
      </c>
      <c r="F18" s="65" t="s">
        <v>611</v>
      </c>
      <c r="G18" s="99" t="s">
        <v>621</v>
      </c>
      <c r="H18" s="240" t="s">
        <v>148</v>
      </c>
      <c r="I18" s="240"/>
      <c r="J18" s="240" t="s">
        <v>1049</v>
      </c>
      <c r="K18" s="238">
        <v>45899</v>
      </c>
      <c r="L18" s="255">
        <v>412.5</v>
      </c>
      <c r="M18" s="256">
        <v>412.5</v>
      </c>
      <c r="N18" s="256">
        <v>825</v>
      </c>
      <c r="O18" s="256">
        <v>0</v>
      </c>
      <c r="P18" s="256">
        <v>0</v>
      </c>
      <c r="Q18" s="256">
        <v>0</v>
      </c>
      <c r="R18" s="256">
        <v>0</v>
      </c>
      <c r="S18" s="256">
        <v>0</v>
      </c>
      <c r="T18" s="256">
        <v>0</v>
      </c>
      <c r="U18" s="257">
        <f t="shared" si="15"/>
        <v>825</v>
      </c>
      <c r="V18" s="323">
        <f>L18*Inflation!$F$19</f>
        <v>421.31868131868129</v>
      </c>
      <c r="W18" s="324">
        <f>M18*Inflation!$F$19</f>
        <v>421.31868131868129</v>
      </c>
      <c r="X18" s="324">
        <f>N18*Inflation!$F$19</f>
        <v>842.63736263736257</v>
      </c>
      <c r="Y18" s="324">
        <f>O18*Inflation!$F$19*Inflation!$F$20</f>
        <v>0</v>
      </c>
      <c r="Z18" s="324">
        <f>P18*Inflation!$F$19*Inflation!$F$20</f>
        <v>0</v>
      </c>
      <c r="AA18" s="324">
        <f>Q18*Inflation!$F$19*Inflation!$F$20</f>
        <v>0</v>
      </c>
      <c r="AB18" s="324">
        <f>R18*Inflation!$F$19*Inflation!$F$20*Inflation!$F$21</f>
        <v>0</v>
      </c>
      <c r="AC18" s="324">
        <f>S18*Inflation!$F$19*Inflation!$F$20*Inflation!$F$21*Inflation!$F$22</f>
        <v>0</v>
      </c>
      <c r="AD18" s="324">
        <f>T18*Inflation!$F$19*Inflation!$F$20*Inflation!$F$21*Inflation!$F$22*Inflation!$F$23</f>
        <v>0</v>
      </c>
      <c r="AE18" s="326">
        <f t="shared" si="16"/>
        <v>842.63736263736257</v>
      </c>
      <c r="AF18" s="291">
        <f>V18/SUM(V$10:V$21)*SUM('Common CWIP'!$AV$76:$BA$76)</f>
        <v>22.205621962906722</v>
      </c>
      <c r="AG18" s="292">
        <f>W18/SUM(W$10:W$21)*SUM('Common CWIP'!$BB$76:$BG$76)</f>
        <v>17.179909807726805</v>
      </c>
      <c r="AH18" s="292">
        <f t="shared" si="17"/>
        <v>39.385531770633527</v>
      </c>
      <c r="AI18" s="292">
        <f>Y18/SUM(Y$10:Y$21)*SUM('Common CWIP'!$BK$76:$BP$76)</f>
        <v>0</v>
      </c>
      <c r="AJ18" s="292">
        <f>Z18/SUM(Z$10:Z$21)*SUM('Common CWIP'!$BQ$76:$BV$76)</f>
        <v>0</v>
      </c>
      <c r="AK18" s="292">
        <f t="shared" si="18"/>
        <v>0</v>
      </c>
      <c r="AL18" s="292">
        <f>AB18/SUM(AB$10:AB$21)*SUM('Common CWIP'!$CL$76)</f>
        <v>0</v>
      </c>
      <c r="AM18" s="292">
        <f>AC18/SUM(AC$10:AC$21)*SUM('Common CWIP'!$DA$76)</f>
        <v>0</v>
      </c>
      <c r="AN18" s="292">
        <f>AD18/SUM(AD$10:AD$21)*SUM('Common CWIP'!$DP$76)</f>
        <v>0</v>
      </c>
      <c r="AO18" s="293">
        <f t="shared" si="19"/>
        <v>39.385531770633527</v>
      </c>
      <c r="AP18" s="304">
        <f t="shared" si="20"/>
        <v>443.524303281588</v>
      </c>
      <c r="AQ18" s="305">
        <f t="shared" si="21"/>
        <v>438.49859112640809</v>
      </c>
      <c r="AR18" s="305">
        <f t="shared" si="22"/>
        <v>882.02289440799609</v>
      </c>
      <c r="AS18" s="305">
        <f t="shared" si="23"/>
        <v>0</v>
      </c>
      <c r="AT18" s="305">
        <f t="shared" si="24"/>
        <v>0</v>
      </c>
      <c r="AU18" s="305">
        <f t="shared" si="25"/>
        <v>0</v>
      </c>
      <c r="AV18" s="305">
        <f t="shared" si="26"/>
        <v>0</v>
      </c>
      <c r="AW18" s="305">
        <f t="shared" si="27"/>
        <v>0</v>
      </c>
      <c r="AX18" s="305">
        <f t="shared" si="28"/>
        <v>0</v>
      </c>
      <c r="AY18" s="306">
        <f t="shared" si="29"/>
        <v>882.02289440799609</v>
      </c>
    </row>
    <row r="19" spans="1:51" ht="14.5">
      <c r="A19" s="44" t="s">
        <v>150</v>
      </c>
      <c r="B19" s="45" t="s">
        <v>150</v>
      </c>
      <c r="C19" s="106">
        <v>850</v>
      </c>
      <c r="D19" s="37">
        <v>13</v>
      </c>
      <c r="E19" s="65">
        <v>4235</v>
      </c>
      <c r="F19" s="65" t="s">
        <v>611</v>
      </c>
      <c r="G19" s="99" t="s">
        <v>622</v>
      </c>
      <c r="H19" s="240" t="s">
        <v>147</v>
      </c>
      <c r="I19" s="240"/>
      <c r="J19" s="240" t="s">
        <v>1049</v>
      </c>
      <c r="K19" s="238">
        <v>46172</v>
      </c>
      <c r="L19" s="255">
        <v>0</v>
      </c>
      <c r="M19" s="256">
        <v>200</v>
      </c>
      <c r="N19" s="256">
        <v>200</v>
      </c>
      <c r="O19" s="256">
        <v>500</v>
      </c>
      <c r="P19" s="256">
        <v>0</v>
      </c>
      <c r="Q19" s="256">
        <v>500</v>
      </c>
      <c r="R19" s="256">
        <v>0</v>
      </c>
      <c r="S19" s="256">
        <v>0</v>
      </c>
      <c r="T19" s="256">
        <v>150</v>
      </c>
      <c r="U19" s="257">
        <f t="shared" si="15"/>
        <v>850</v>
      </c>
      <c r="V19" s="323">
        <f>L19*Inflation!$F$19</f>
        <v>0</v>
      </c>
      <c r="W19" s="324">
        <f>M19*Inflation!$F$19</f>
        <v>204.27572427572426</v>
      </c>
      <c r="X19" s="324">
        <f>N19*Inflation!$F$19</f>
        <v>204.27572427572426</v>
      </c>
      <c r="Y19" s="324">
        <f>O19*Inflation!$F$19*Inflation!$F$20</f>
        <v>521.41458541458553</v>
      </c>
      <c r="Z19" s="324">
        <f>P19*Inflation!$F$19*Inflation!$F$20</f>
        <v>0</v>
      </c>
      <c r="AA19" s="324">
        <f>Q19*Inflation!$F$19*Inflation!$F$20</f>
        <v>521.41458541458553</v>
      </c>
      <c r="AB19" s="324">
        <f>R19*Inflation!$F$19*Inflation!$F$20*Inflation!$F$21</f>
        <v>0</v>
      </c>
      <c r="AC19" s="324">
        <f>S19*Inflation!$F$19*Inflation!$F$20*Inflation!$F$21*Inflation!$F$22</f>
        <v>0</v>
      </c>
      <c r="AD19" s="324">
        <f>T19*Inflation!$F$19*Inflation!$F$20*Inflation!$F$21*Inflation!$F$22*Inflation!$F$23</f>
        <v>165.34825174825178</v>
      </c>
      <c r="AE19" s="326">
        <f t="shared" si="16"/>
        <v>891.0385614385616</v>
      </c>
      <c r="AF19" s="291">
        <f>V19/SUM(V$10:V$21)*SUM('Common CWIP'!$AV$76:$BA$76)</f>
        <v>0</v>
      </c>
      <c r="AG19" s="292">
        <f>W19/SUM(W$10:W$21)*SUM('Common CWIP'!$BB$76:$BG$76)</f>
        <v>8.3296532401099661</v>
      </c>
      <c r="AH19" s="292">
        <f t="shared" si="17"/>
        <v>8.3296532401099661</v>
      </c>
      <c r="AI19" s="292">
        <f>Y19/SUM(Y$10:Y$21)*SUM('Common CWIP'!$BK$76:$BP$76)</f>
        <v>21.671165164087373</v>
      </c>
      <c r="AJ19" s="292">
        <f>Z19/SUM(Z$10:Z$21)*SUM('Common CWIP'!$BQ$76:$BV$76)</f>
        <v>0</v>
      </c>
      <c r="AK19" s="292">
        <f t="shared" si="18"/>
        <v>21.671165164087373</v>
      </c>
      <c r="AL19" s="292">
        <f>AB19/SUM(AB$10:AB$21)*SUM('Common CWIP'!$CL$76)</f>
        <v>0</v>
      </c>
      <c r="AM19" s="292">
        <f>AC19/SUM(AC$10:AC$21)*SUM('Common CWIP'!$DA$76)</f>
        <v>0</v>
      </c>
      <c r="AN19" s="292">
        <f>AD19/SUM(AD$10:AD$21)*SUM('Common CWIP'!$DP$76)</f>
        <v>10.857425093556365</v>
      </c>
      <c r="AO19" s="293">
        <f t="shared" si="19"/>
        <v>40.858243497753705</v>
      </c>
      <c r="AP19" s="304">
        <f t="shared" si="20"/>
        <v>0</v>
      </c>
      <c r="AQ19" s="305">
        <f t="shared" si="21"/>
        <v>212.60537751583422</v>
      </c>
      <c r="AR19" s="305">
        <f t="shared" si="22"/>
        <v>212.60537751583422</v>
      </c>
      <c r="AS19" s="305">
        <f t="shared" si="23"/>
        <v>543.0857505786729</v>
      </c>
      <c r="AT19" s="305">
        <f t="shared" si="24"/>
        <v>0</v>
      </c>
      <c r="AU19" s="305">
        <f t="shared" si="25"/>
        <v>543.0857505786729</v>
      </c>
      <c r="AV19" s="305">
        <f t="shared" si="26"/>
        <v>0</v>
      </c>
      <c r="AW19" s="305">
        <f t="shared" si="27"/>
        <v>0</v>
      </c>
      <c r="AX19" s="305">
        <f t="shared" si="28"/>
        <v>176.20567684180816</v>
      </c>
      <c r="AY19" s="306">
        <f t="shared" si="29"/>
        <v>931.89680493631533</v>
      </c>
    </row>
    <row r="20" spans="1:51" ht="14.5">
      <c r="A20" s="44" t="s">
        <v>150</v>
      </c>
      <c r="B20" s="45" t="s">
        <v>154</v>
      </c>
      <c r="C20" s="106">
        <v>0</v>
      </c>
      <c r="E20" s="65">
        <v>4235</v>
      </c>
      <c r="F20" s="65" t="s">
        <v>611</v>
      </c>
      <c r="G20" s="99" t="s">
        <v>623</v>
      </c>
      <c r="H20" s="240" t="s">
        <v>147</v>
      </c>
      <c r="I20" s="240"/>
      <c r="J20" s="240" t="s">
        <v>1049</v>
      </c>
      <c r="K20" s="238">
        <v>46741</v>
      </c>
      <c r="L20" s="255">
        <v>0</v>
      </c>
      <c r="M20" s="256">
        <v>0</v>
      </c>
      <c r="N20" s="256">
        <v>0</v>
      </c>
      <c r="O20" s="256">
        <v>0</v>
      </c>
      <c r="P20" s="256">
        <v>0</v>
      </c>
      <c r="Q20" s="256">
        <v>0</v>
      </c>
      <c r="R20" s="256">
        <v>150</v>
      </c>
      <c r="S20" s="256">
        <v>0</v>
      </c>
      <c r="T20" s="256">
        <v>0</v>
      </c>
      <c r="U20" s="257">
        <f t="shared" si="15"/>
        <v>150</v>
      </c>
      <c r="V20" s="323">
        <f>L20*Inflation!$F$19</f>
        <v>0</v>
      </c>
      <c r="W20" s="324">
        <f>M20*Inflation!$F$19</f>
        <v>0</v>
      </c>
      <c r="X20" s="324">
        <f>N20*Inflation!$F$19</f>
        <v>0</v>
      </c>
      <c r="Y20" s="324">
        <f>O20*Inflation!$F$19*Inflation!$F$20</f>
        <v>0</v>
      </c>
      <c r="Z20" s="324">
        <f>P20*Inflation!$F$19*Inflation!$F$20</f>
        <v>0</v>
      </c>
      <c r="AA20" s="324">
        <f>Q20*Inflation!$F$19*Inflation!$F$20</f>
        <v>0</v>
      </c>
      <c r="AB20" s="324">
        <f>R20*Inflation!$F$19*Inflation!$F$20*Inflation!$F$21</f>
        <v>159.39620379620382</v>
      </c>
      <c r="AC20" s="324">
        <f>S20*Inflation!$F$19*Inflation!$F$20*Inflation!$F$21*Inflation!$F$22</f>
        <v>0</v>
      </c>
      <c r="AD20" s="324">
        <f>T20*Inflation!$F$19*Inflation!$F$20*Inflation!$F$21*Inflation!$F$22*Inflation!$F$23</f>
        <v>0</v>
      </c>
      <c r="AE20" s="326">
        <f t="shared" si="16"/>
        <v>159.39620379620382</v>
      </c>
      <c r="AF20" s="291">
        <f>V20/SUM(V$10:V$21)*SUM('Common CWIP'!$AV$76:$BA$76)</f>
        <v>0</v>
      </c>
      <c r="AG20" s="292">
        <f>W20/SUM(W$10:W$21)*SUM('Common CWIP'!$BB$76:$BG$76)</f>
        <v>0</v>
      </c>
      <c r="AH20" s="292">
        <f t="shared" si="17"/>
        <v>0</v>
      </c>
      <c r="AI20" s="292">
        <f>Y20/SUM(Y$10:Y$21)*SUM('Common CWIP'!$BK$76:$BP$76)</f>
        <v>0</v>
      </c>
      <c r="AJ20" s="292">
        <f>Z20/SUM(Z$10:Z$21)*SUM('Common CWIP'!$BQ$76:$BV$76)</f>
        <v>0</v>
      </c>
      <c r="AK20" s="292">
        <f t="shared" si="18"/>
        <v>0</v>
      </c>
      <c r="AL20" s="292">
        <f>AB20/SUM(AB$10:AB$21)*SUM('Common CWIP'!$CL$76)</f>
        <v>6.9763446606597261</v>
      </c>
      <c r="AM20" s="292">
        <f>AC20/SUM(AC$10:AC$21)*SUM('Common CWIP'!$DA$76)</f>
        <v>0</v>
      </c>
      <c r="AN20" s="292">
        <f>AD20/SUM(AD$10:AD$21)*SUM('Common CWIP'!$DP$76)</f>
        <v>0</v>
      </c>
      <c r="AO20" s="293">
        <f t="shared" si="19"/>
        <v>6.9763446606597261</v>
      </c>
      <c r="AP20" s="304">
        <f t="shared" si="20"/>
        <v>0</v>
      </c>
      <c r="AQ20" s="305">
        <f t="shared" si="21"/>
        <v>0</v>
      </c>
      <c r="AR20" s="305">
        <f t="shared" si="22"/>
        <v>0</v>
      </c>
      <c r="AS20" s="305">
        <f t="shared" si="23"/>
        <v>0</v>
      </c>
      <c r="AT20" s="305">
        <f t="shared" si="24"/>
        <v>0</v>
      </c>
      <c r="AU20" s="305">
        <f t="shared" si="25"/>
        <v>0</v>
      </c>
      <c r="AV20" s="305">
        <f t="shared" si="26"/>
        <v>166.37254845686354</v>
      </c>
      <c r="AW20" s="305">
        <f t="shared" si="27"/>
        <v>0</v>
      </c>
      <c r="AX20" s="305">
        <f t="shared" si="28"/>
        <v>0</v>
      </c>
      <c r="AY20" s="306">
        <f t="shared" si="29"/>
        <v>166.37254845686354</v>
      </c>
    </row>
    <row r="21" spans="1:51" ht="14.5">
      <c r="A21" s="44" t="s">
        <v>150</v>
      </c>
      <c r="B21" s="45" t="s">
        <v>154</v>
      </c>
      <c r="C21" s="106">
        <v>0</v>
      </c>
      <c r="E21" s="65">
        <v>4235</v>
      </c>
      <c r="F21" s="65" t="s">
        <v>611</v>
      </c>
      <c r="G21" s="99" t="s">
        <v>1071</v>
      </c>
      <c r="H21" s="240" t="s">
        <v>147</v>
      </c>
      <c r="I21" s="240"/>
      <c r="J21" s="240" t="s">
        <v>1049</v>
      </c>
      <c r="K21" s="238">
        <v>46386</v>
      </c>
      <c r="L21" s="255">
        <v>0</v>
      </c>
      <c r="M21" s="256">
        <v>0</v>
      </c>
      <c r="N21" s="256">
        <v>0</v>
      </c>
      <c r="O21" s="256">
        <v>50</v>
      </c>
      <c r="P21" s="256">
        <v>50</v>
      </c>
      <c r="Q21" s="256">
        <v>100</v>
      </c>
      <c r="R21" s="256">
        <v>0</v>
      </c>
      <c r="S21" s="256">
        <v>0</v>
      </c>
      <c r="T21" s="256">
        <v>0</v>
      </c>
      <c r="U21" s="257">
        <f t="shared" si="15"/>
        <v>100</v>
      </c>
      <c r="V21" s="323">
        <f>L21*Inflation!$F$19</f>
        <v>0</v>
      </c>
      <c r="W21" s="324">
        <f>M21*Inflation!$F$19</f>
        <v>0</v>
      </c>
      <c r="X21" s="324">
        <f>N21*Inflation!$F$19</f>
        <v>0</v>
      </c>
      <c r="Y21" s="324">
        <f>O21*Inflation!$F$19*Inflation!$F$20</f>
        <v>52.141458541458547</v>
      </c>
      <c r="Z21" s="324">
        <f>P21*Inflation!$F$19*Inflation!$F$20</f>
        <v>52.141458541458547</v>
      </c>
      <c r="AA21" s="324">
        <f>Q21*Inflation!$F$19*Inflation!$F$20</f>
        <v>104.28291708291709</v>
      </c>
      <c r="AB21" s="324">
        <f>R21*Inflation!$F$19*Inflation!$F$20*Inflation!$F$21</f>
        <v>0</v>
      </c>
      <c r="AC21" s="324">
        <f>S21*Inflation!$F$19*Inflation!$F$20*Inflation!$F$21*Inflation!$F$22</f>
        <v>0</v>
      </c>
      <c r="AD21" s="324">
        <f>T21*Inflation!$F$19*Inflation!$F$20*Inflation!$F$21*Inflation!$F$22*Inflation!$F$23</f>
        <v>0</v>
      </c>
      <c r="AE21" s="326">
        <f t="shared" si="16"/>
        <v>104.28291708291709</v>
      </c>
      <c r="AF21" s="291">
        <f>V21/SUM(V$10:V$21)*SUM('Common CWIP'!$AV$76:$BA$76)</f>
        <v>0</v>
      </c>
      <c r="AG21" s="292">
        <f>W21/SUM(W$10:W$21)*SUM('Common CWIP'!$BB$76:$BG$76)</f>
        <v>0</v>
      </c>
      <c r="AH21" s="292">
        <f t="shared" si="17"/>
        <v>0</v>
      </c>
      <c r="AI21" s="292">
        <f>Y21/SUM(Y$10:Y$21)*SUM('Common CWIP'!$BK$76:$BP$76)</f>
        <v>2.1671165164087371</v>
      </c>
      <c r="AJ21" s="292">
        <f>Z21/SUM(Z$10:Z$21)*SUM('Common CWIP'!$BQ$76:$BV$76)</f>
        <v>4.1107494095589363</v>
      </c>
      <c r="AK21" s="292">
        <f t="shared" si="18"/>
        <v>6.2778659259676735</v>
      </c>
      <c r="AL21" s="292">
        <f>AB21/SUM(AB$10:AB$21)*SUM('Common CWIP'!$CL$76)</f>
        <v>0</v>
      </c>
      <c r="AM21" s="292">
        <f>AC21/SUM(AC$10:AC$21)*SUM('Common CWIP'!$DA$76)</f>
        <v>0</v>
      </c>
      <c r="AN21" s="292">
        <f>AD21/SUM(AD$10:AD$21)*SUM('Common CWIP'!$DP$76)</f>
        <v>0</v>
      </c>
      <c r="AO21" s="293">
        <f t="shared" si="19"/>
        <v>6.2778659259676735</v>
      </c>
      <c r="AP21" s="304">
        <f t="shared" si="20"/>
        <v>0</v>
      </c>
      <c r="AQ21" s="305">
        <f t="shared" si="21"/>
        <v>0</v>
      </c>
      <c r="AR21" s="305">
        <f t="shared" si="22"/>
        <v>0</v>
      </c>
      <c r="AS21" s="305">
        <f t="shared" si="23"/>
        <v>54.308575057867287</v>
      </c>
      <c r="AT21" s="305">
        <f t="shared" si="24"/>
        <v>56.252207951017482</v>
      </c>
      <c r="AU21" s="305">
        <f t="shared" si="25"/>
        <v>110.56078300888477</v>
      </c>
      <c r="AV21" s="305">
        <f t="shared" si="26"/>
        <v>0</v>
      </c>
      <c r="AW21" s="305">
        <f t="shared" si="27"/>
        <v>0</v>
      </c>
      <c r="AX21" s="305">
        <f t="shared" si="28"/>
        <v>0</v>
      </c>
      <c r="AY21" s="306">
        <f t="shared" si="29"/>
        <v>110.56078300888477</v>
      </c>
    </row>
    <row r="22" spans="1:51" ht="15" thickBot="1">
      <c r="A22" s="44"/>
      <c r="B22" s="57" t="e">
        <v>#REF!</v>
      </c>
      <c r="C22" s="73">
        <v>13</v>
      </c>
      <c r="E22" s="80">
        <v>4230</v>
      </c>
      <c r="F22" s="81"/>
      <c r="G22" s="60" t="s">
        <v>611</v>
      </c>
      <c r="H22" s="389"/>
      <c r="I22" s="389"/>
      <c r="J22" s="389"/>
      <c r="K22" s="241"/>
      <c r="L22" s="156">
        <f t="shared" ref="L22:AY22" si="30">SUM(L4:L21)</f>
        <v>1562.5</v>
      </c>
      <c r="M22" s="61">
        <f t="shared" si="30"/>
        <v>1762.5</v>
      </c>
      <c r="N22" s="61">
        <f t="shared" si="30"/>
        <v>3325</v>
      </c>
      <c r="O22" s="61">
        <f t="shared" si="30"/>
        <v>2850</v>
      </c>
      <c r="P22" s="61">
        <f t="shared" si="30"/>
        <v>2350</v>
      </c>
      <c r="Q22" s="61">
        <f t="shared" si="30"/>
        <v>5200</v>
      </c>
      <c r="R22" s="61">
        <f t="shared" si="30"/>
        <v>3875</v>
      </c>
      <c r="S22" s="61">
        <f t="shared" si="30"/>
        <v>625</v>
      </c>
      <c r="T22" s="61">
        <f t="shared" si="30"/>
        <v>6175</v>
      </c>
      <c r="U22" s="130">
        <f t="shared" si="30"/>
        <v>19200</v>
      </c>
      <c r="V22" s="172">
        <f t="shared" si="30"/>
        <v>1595.9040959040958</v>
      </c>
      <c r="W22" s="173">
        <f t="shared" si="30"/>
        <v>1800.1798201798201</v>
      </c>
      <c r="X22" s="173">
        <f t="shared" si="30"/>
        <v>3396.0839160839159</v>
      </c>
      <c r="Y22" s="173">
        <f t="shared" si="30"/>
        <v>2972.0631368631375</v>
      </c>
      <c r="Z22" s="173">
        <f t="shared" si="30"/>
        <v>2450.6485514485521</v>
      </c>
      <c r="AA22" s="173">
        <f t="shared" si="30"/>
        <v>5422.7116883116896</v>
      </c>
      <c r="AB22" s="173">
        <f t="shared" si="30"/>
        <v>4117.7352647352654</v>
      </c>
      <c r="AC22" s="173">
        <f t="shared" si="30"/>
        <v>676.76823176823189</v>
      </c>
      <c r="AD22" s="173">
        <f t="shared" si="30"/>
        <v>6806.8363636363647</v>
      </c>
      <c r="AE22" s="174">
        <f t="shared" si="30"/>
        <v>20420.13546453547</v>
      </c>
      <c r="AF22" s="226">
        <f t="shared" si="30"/>
        <v>80.332972977517898</v>
      </c>
      <c r="AG22" s="227">
        <f t="shared" si="30"/>
        <v>67.924075430944271</v>
      </c>
      <c r="AH22" s="227">
        <f t="shared" si="30"/>
        <v>148.25704840846217</v>
      </c>
      <c r="AI22" s="227">
        <f t="shared" si="30"/>
        <v>108.64776253738839</v>
      </c>
      <c r="AJ22" s="227">
        <f t="shared" si="30"/>
        <v>165.40749699093146</v>
      </c>
      <c r="AK22" s="227">
        <f t="shared" si="30"/>
        <v>274.05525952831988</v>
      </c>
      <c r="AL22" s="227">
        <f t="shared" si="30"/>
        <v>161.13784897016222</v>
      </c>
      <c r="AM22" s="227">
        <f t="shared" si="30"/>
        <v>24.223571619982515</v>
      </c>
      <c r="AN22" s="227">
        <f t="shared" si="30"/>
        <v>343.03482024651004</v>
      </c>
      <c r="AO22" s="228">
        <f t="shared" si="30"/>
        <v>950.70854877343697</v>
      </c>
      <c r="AP22" s="235">
        <f t="shared" si="30"/>
        <v>1676.2370688816136</v>
      </c>
      <c r="AQ22" s="168">
        <f t="shared" si="30"/>
        <v>1868.1038956107645</v>
      </c>
      <c r="AR22" s="168">
        <f t="shared" si="30"/>
        <v>3544.3409644923786</v>
      </c>
      <c r="AS22" s="168">
        <f t="shared" si="30"/>
        <v>3080.7108994005252</v>
      </c>
      <c r="AT22" s="168">
        <f t="shared" si="30"/>
        <v>2616.0560484394837</v>
      </c>
      <c r="AU22" s="168">
        <f t="shared" si="30"/>
        <v>5696.7669478400085</v>
      </c>
      <c r="AV22" s="168">
        <f t="shared" si="30"/>
        <v>4278.8731137054274</v>
      </c>
      <c r="AW22" s="168">
        <f t="shared" si="30"/>
        <v>700.99180338821441</v>
      </c>
      <c r="AX22" s="168">
        <f t="shared" si="30"/>
        <v>7149.8711838828749</v>
      </c>
      <c r="AY22" s="169">
        <f t="shared" si="30"/>
        <v>21370.844013308906</v>
      </c>
    </row>
    <row r="23" spans="1:51" ht="14.5">
      <c r="A23" s="107" t="s">
        <v>150</v>
      </c>
      <c r="B23" s="108" t="s">
        <v>150</v>
      </c>
      <c r="C23" s="109">
        <v>5561</v>
      </c>
      <c r="D23" s="37">
        <v>1</v>
      </c>
      <c r="E23" s="65">
        <v>4222</v>
      </c>
      <c r="F23" s="65" t="s">
        <v>624</v>
      </c>
      <c r="G23" s="99" t="s">
        <v>625</v>
      </c>
      <c r="H23" s="240" t="s">
        <v>147</v>
      </c>
      <c r="I23" s="240"/>
      <c r="J23" s="240" t="s">
        <v>1049</v>
      </c>
      <c r="K23" s="238">
        <v>46752</v>
      </c>
      <c r="L23" s="255">
        <v>531.5</v>
      </c>
      <c r="M23" s="256">
        <v>531.5</v>
      </c>
      <c r="N23" s="256">
        <v>1063</v>
      </c>
      <c r="O23" s="256">
        <v>536.5</v>
      </c>
      <c r="P23" s="256">
        <v>536.5</v>
      </c>
      <c r="Q23" s="256">
        <v>1073</v>
      </c>
      <c r="R23" s="256">
        <v>1100</v>
      </c>
      <c r="S23" s="256">
        <v>1125</v>
      </c>
      <c r="T23" s="256">
        <v>1200</v>
      </c>
      <c r="U23" s="257">
        <f t="shared" ref="U23:U86" si="31">SUM(T23,S23,R23,Q23,N23)</f>
        <v>5561</v>
      </c>
      <c r="V23" s="323">
        <f>L23*Inflation!$F$19</f>
        <v>542.86273726273726</v>
      </c>
      <c r="W23" s="324">
        <f>M23*Inflation!$F$19</f>
        <v>542.86273726273726</v>
      </c>
      <c r="X23" s="324">
        <f>N23*Inflation!$F$19</f>
        <v>1085.7254745254745</v>
      </c>
      <c r="Y23" s="324">
        <f>O23*Inflation!$F$19*Inflation!$F$20</f>
        <v>559.47785014985016</v>
      </c>
      <c r="Z23" s="324">
        <f>P23*Inflation!$F$19*Inflation!$F$20</f>
        <v>559.47785014985016</v>
      </c>
      <c r="AA23" s="324">
        <f>Q23*Inflation!$F$19*Inflation!$F$20</f>
        <v>1118.9557002997003</v>
      </c>
      <c r="AB23" s="324">
        <f>R23*Inflation!$F$19*Inflation!$F$20*Inflation!$F$21</f>
        <v>1168.9054945054947</v>
      </c>
      <c r="AC23" s="324">
        <f>S23*Inflation!$F$19*Inflation!$F$20*Inflation!$F$21*Inflation!$F$22</f>
        <v>1218.1828171828172</v>
      </c>
      <c r="AD23" s="324">
        <f>T23*Inflation!$F$19*Inflation!$F$20*Inflation!$F$21*Inflation!$F$22*Inflation!$F$23</f>
        <v>1322.7860139860143</v>
      </c>
      <c r="AE23" s="326">
        <f t="shared" ref="AE23:AE86" si="32">SUM(AD23,AC23,AB23,AA23,X23)</f>
        <v>5914.5555004995003</v>
      </c>
      <c r="AF23" s="291">
        <f>V23/SUM(V$4:V$9,V$23:V$49,V$227:V$233)*SUM('Common CWIP'!$AV$67:$BA$67)</f>
        <v>15.220530759187662</v>
      </c>
      <c r="AG23" s="292">
        <f>W23/SUM(W$4:W$9,W$23:W$49,W$227:W$233)*SUM('Common CWIP'!$BB$67:$BG$67)</f>
        <v>2.7150656401960065</v>
      </c>
      <c r="AH23" s="292">
        <f t="shared" ref="AH23:AH86" si="33">AG23+AF23</f>
        <v>17.93559639938367</v>
      </c>
      <c r="AI23" s="292">
        <f>Y23/SUM(Y$4:Y$9,Y$23:Y$49,Y$227:Y$233)*SUM('Common CWIP'!$BK$67:$BP$67)</f>
        <v>3.902900757481484</v>
      </c>
      <c r="AJ23" s="292">
        <f>Z23/SUM(Z$4:Z$9,Z$23:Z$49,Z$227:Z$233)*SUM('Common CWIP'!$BQ$67:$BV$67)</f>
        <v>7.9544512225101265</v>
      </c>
      <c r="AK23" s="292">
        <f t="shared" ref="AK23:AK86" si="34">AJ23+AI23</f>
        <v>11.857351979991611</v>
      </c>
      <c r="AL23" s="292">
        <f>AB23/SUM(AB$4:AB$9,AB$23:AB$49,AB$227:AB$233)*SUM('Common CWIP'!$CL$67)</f>
        <v>22.20423752543282</v>
      </c>
      <c r="AM23" s="292">
        <f>AC23/SUM(AC$4:AC$9,AC$23:AC$49,AC$227:AC$233)*SUM('Common CWIP'!$DA$67)</f>
        <v>9.9391868004383337</v>
      </c>
      <c r="AN23" s="292">
        <f>AD23/SUM(AD$4:AD$9,AD$23:AD$49,AD$227:AD$233)*SUM('Common CWIP'!$DP$67)</f>
        <v>20.344725907985687</v>
      </c>
      <c r="AO23" s="293">
        <f t="shared" ref="AO23:AO86" si="35">AN23+AM23+AL23+AK23+AH23</f>
        <v>82.281098613232118</v>
      </c>
      <c r="AP23" s="304">
        <f t="shared" ref="AP23:AP86" si="36">AF23+V23</f>
        <v>558.08326802192494</v>
      </c>
      <c r="AQ23" s="305">
        <f t="shared" ref="AQ23:AQ86" si="37">AG23+W23</f>
        <v>545.57780290293329</v>
      </c>
      <c r="AR23" s="305">
        <f t="shared" ref="AR23:AR86" si="38">AH23+X23</f>
        <v>1103.6610709248582</v>
      </c>
      <c r="AS23" s="305">
        <f t="shared" ref="AS23:AS86" si="39">AI23+Y23</f>
        <v>563.38075090733162</v>
      </c>
      <c r="AT23" s="305">
        <f t="shared" ref="AT23:AT86" si="40">AJ23+Z23</f>
        <v>567.43230137236026</v>
      </c>
      <c r="AU23" s="305">
        <f t="shared" ref="AU23:AU86" si="41">AK23+AA23</f>
        <v>1130.8130522796919</v>
      </c>
      <c r="AV23" s="305">
        <f t="shared" ref="AV23:AV86" si="42">AL23+AB23</f>
        <v>1191.1097320309275</v>
      </c>
      <c r="AW23" s="305">
        <f t="shared" ref="AW23:AW86" si="43">AM23+AC23</f>
        <v>1228.1220039832556</v>
      </c>
      <c r="AX23" s="305">
        <f t="shared" ref="AX23:AX86" si="44">AN23+AD23</f>
        <v>1343.130739894</v>
      </c>
      <c r="AY23" s="306">
        <f t="shared" ref="AY23:AY86" si="45">AX23+AW23+AV23+AU23+AR23</f>
        <v>5996.836599112733</v>
      </c>
    </row>
    <row r="24" spans="1:51" ht="14.5">
      <c r="A24" s="44" t="s">
        <v>154</v>
      </c>
      <c r="B24" s="45" t="s">
        <v>150</v>
      </c>
      <c r="C24" s="106">
        <v>0</v>
      </c>
      <c r="D24" s="37">
        <v>2</v>
      </c>
      <c r="E24" s="65">
        <v>4222</v>
      </c>
      <c r="F24" s="65" t="s">
        <v>624</v>
      </c>
      <c r="G24" s="99" t="s">
        <v>626</v>
      </c>
      <c r="H24" s="240" t="s">
        <v>148</v>
      </c>
      <c r="I24" s="240"/>
      <c r="J24" s="240" t="s">
        <v>1049</v>
      </c>
      <c r="K24" s="238" t="s">
        <v>627</v>
      </c>
      <c r="L24" s="255">
        <v>500</v>
      </c>
      <c r="M24" s="256">
        <v>500</v>
      </c>
      <c r="N24" s="256">
        <v>1000</v>
      </c>
      <c r="O24" s="256">
        <v>525</v>
      </c>
      <c r="P24" s="256">
        <v>525</v>
      </c>
      <c r="Q24" s="256">
        <v>1050</v>
      </c>
      <c r="R24" s="256">
        <v>1100</v>
      </c>
      <c r="S24" s="256">
        <v>1150</v>
      </c>
      <c r="T24" s="256">
        <v>1200</v>
      </c>
      <c r="U24" s="257">
        <f t="shared" si="31"/>
        <v>5500</v>
      </c>
      <c r="V24" s="323">
        <f>L24*Inflation!$F$19</f>
        <v>510.68931068931067</v>
      </c>
      <c r="W24" s="324">
        <f>M24*Inflation!$F$19</f>
        <v>510.68931068931067</v>
      </c>
      <c r="X24" s="324">
        <f>N24*Inflation!$F$19</f>
        <v>1021.3786213786213</v>
      </c>
      <c r="Y24" s="324">
        <f>O24*Inflation!$F$19*Inflation!$F$20</f>
        <v>547.48531468531473</v>
      </c>
      <c r="Z24" s="324">
        <f>P24*Inflation!$F$19*Inflation!$F$20</f>
        <v>547.48531468531473</v>
      </c>
      <c r="AA24" s="324">
        <f>Q24*Inflation!$F$19*Inflation!$F$20</f>
        <v>1094.9706293706295</v>
      </c>
      <c r="AB24" s="324">
        <f>R24*Inflation!$F$19*Inflation!$F$20*Inflation!$F$21</f>
        <v>1168.9054945054947</v>
      </c>
      <c r="AC24" s="324">
        <f>S24*Inflation!$F$19*Inflation!$F$20*Inflation!$F$21*Inflation!$F$22</f>
        <v>1245.2535464535467</v>
      </c>
      <c r="AD24" s="324">
        <f>T24*Inflation!$F$19*Inflation!$F$20*Inflation!$F$21*Inflation!$F$22*Inflation!$F$23</f>
        <v>1322.7860139860143</v>
      </c>
      <c r="AE24" s="326">
        <f t="shared" si="32"/>
        <v>5853.2943056943068</v>
      </c>
      <c r="AF24" s="291">
        <f>V24/SUM(V$4:V$9,V$23:V$49,V$227:V$233)*SUM('Common CWIP'!$AV$67:$BA$67)</f>
        <v>14.318467318144554</v>
      </c>
      <c r="AG24" s="292">
        <f>W24/SUM(W$4:W$9,W$23:W$49,W$227:W$233)*SUM('Common CWIP'!$BB$67:$BG$67)</f>
        <v>2.5541539418588961</v>
      </c>
      <c r="AH24" s="292">
        <f t="shared" si="33"/>
        <v>16.872621260003449</v>
      </c>
      <c r="AI24" s="292">
        <f>Y24/SUM(Y$4:Y$9,Y$23:Y$49,Y$227:Y$233)*SUM('Common CWIP'!$BK$67:$BP$67)</f>
        <v>3.8192411885885913</v>
      </c>
      <c r="AJ24" s="292">
        <f>Z24/SUM(Z$4:Z$9,Z$23:Z$49,Z$227:Z$233)*SUM('Common CWIP'!$BQ$67:$BV$67)</f>
        <v>7.7839457443016151</v>
      </c>
      <c r="AK24" s="292">
        <f t="shared" si="34"/>
        <v>11.603186932890207</v>
      </c>
      <c r="AL24" s="292">
        <f>AB24/SUM(AB$4:AB$9,AB$23:AB$49,AB$227:AB$233)*SUM('Common CWIP'!$CL$67)</f>
        <v>22.20423752543282</v>
      </c>
      <c r="AM24" s="292">
        <f>AC24/SUM(AC$4:AC$9,AC$23:AC$49,AC$227:AC$233)*SUM('Common CWIP'!$DA$67)</f>
        <v>10.160057618225855</v>
      </c>
      <c r="AN24" s="292">
        <f>AD24/SUM(AD$4:AD$9,AD$23:AD$49,AD$227:AD$233)*SUM('Common CWIP'!$DP$67)</f>
        <v>20.344725907985687</v>
      </c>
      <c r="AO24" s="293">
        <f t="shared" si="35"/>
        <v>81.184829244538008</v>
      </c>
      <c r="AP24" s="304">
        <f t="shared" si="36"/>
        <v>525.00777800745527</v>
      </c>
      <c r="AQ24" s="305">
        <f t="shared" si="37"/>
        <v>513.24346463116956</v>
      </c>
      <c r="AR24" s="305">
        <f t="shared" si="38"/>
        <v>1038.2512426386247</v>
      </c>
      <c r="AS24" s="305">
        <f t="shared" si="39"/>
        <v>551.30455587390327</v>
      </c>
      <c r="AT24" s="305">
        <f t="shared" si="40"/>
        <v>555.26926042961634</v>
      </c>
      <c r="AU24" s="305">
        <f t="shared" si="41"/>
        <v>1106.5738163035196</v>
      </c>
      <c r="AV24" s="305">
        <f t="shared" si="42"/>
        <v>1191.1097320309275</v>
      </c>
      <c r="AW24" s="305">
        <f t="shared" si="43"/>
        <v>1255.4136040717726</v>
      </c>
      <c r="AX24" s="305">
        <f t="shared" si="44"/>
        <v>1343.130739894</v>
      </c>
      <c r="AY24" s="306">
        <f t="shared" si="45"/>
        <v>5934.4791349388443</v>
      </c>
    </row>
    <row r="25" spans="1:51" ht="14.5">
      <c r="A25" s="44" t="s">
        <v>150</v>
      </c>
      <c r="B25" s="45" t="s">
        <v>150</v>
      </c>
      <c r="C25" s="106">
        <v>1500</v>
      </c>
      <c r="D25" s="37">
        <v>3</v>
      </c>
      <c r="E25" s="65">
        <v>4222</v>
      </c>
      <c r="F25" s="65" t="s">
        <v>624</v>
      </c>
      <c r="G25" s="99" t="s">
        <v>1072</v>
      </c>
      <c r="H25" s="240" t="s">
        <v>147</v>
      </c>
      <c r="I25" s="240"/>
      <c r="J25" s="240" t="s">
        <v>1049</v>
      </c>
      <c r="K25" s="238">
        <v>46741</v>
      </c>
      <c r="L25" s="255">
        <v>0</v>
      </c>
      <c r="M25" s="256">
        <v>0</v>
      </c>
      <c r="N25" s="256">
        <v>0</v>
      </c>
      <c r="O25" s="256">
        <v>375</v>
      </c>
      <c r="P25" s="256">
        <v>375</v>
      </c>
      <c r="Q25" s="256">
        <v>750</v>
      </c>
      <c r="R25" s="256">
        <v>750</v>
      </c>
      <c r="S25" s="256">
        <v>0</v>
      </c>
      <c r="T25" s="256">
        <v>0</v>
      </c>
      <c r="U25" s="257">
        <f t="shared" si="31"/>
        <v>1500</v>
      </c>
      <c r="V25" s="323">
        <f>L25*Inflation!$F$19</f>
        <v>0</v>
      </c>
      <c r="W25" s="324">
        <f>M25*Inflation!$F$19</f>
        <v>0</v>
      </c>
      <c r="X25" s="324">
        <f>N25*Inflation!$F$19</f>
        <v>0</v>
      </c>
      <c r="Y25" s="324">
        <f>O25*Inflation!$F$19*Inflation!$F$20</f>
        <v>391.06093906093906</v>
      </c>
      <c r="Z25" s="324">
        <f>P25*Inflation!$F$19*Inflation!$F$20</f>
        <v>391.06093906093906</v>
      </c>
      <c r="AA25" s="324">
        <f>Q25*Inflation!$F$19*Inflation!$F$20</f>
        <v>782.12187812187813</v>
      </c>
      <c r="AB25" s="324">
        <f>R25*Inflation!$F$19*Inflation!$F$20*Inflation!$F$21</f>
        <v>796.98101898101891</v>
      </c>
      <c r="AC25" s="324">
        <f>S25*Inflation!$F$19*Inflation!$F$20*Inflation!$F$21*Inflation!$F$22</f>
        <v>0</v>
      </c>
      <c r="AD25" s="324">
        <f>T25*Inflation!$F$19*Inflation!$F$20*Inflation!$F$21*Inflation!$F$22*Inflation!$F$23</f>
        <v>0</v>
      </c>
      <c r="AE25" s="326">
        <f t="shared" si="32"/>
        <v>1579.102897102897</v>
      </c>
      <c r="AF25" s="291">
        <f>V25/SUM(V$4:V$9,V$23:V$49,V$227:V$233)*SUM('Common CWIP'!$AV$67:$BA$67)</f>
        <v>0</v>
      </c>
      <c r="AG25" s="292">
        <f>W25/SUM(W$4:W$9,W$23:W$49,W$227:W$233)*SUM('Common CWIP'!$BB$67:$BG$67)</f>
        <v>0</v>
      </c>
      <c r="AH25" s="292">
        <f t="shared" si="33"/>
        <v>0</v>
      </c>
      <c r="AI25" s="292">
        <f>Y25/SUM(Y$4:Y$9,Y$23:Y$49,Y$227:Y$233)*SUM('Common CWIP'!$BK$67:$BP$67)</f>
        <v>2.7280294204204218</v>
      </c>
      <c r="AJ25" s="292">
        <f>Z25/SUM(Z$4:Z$9,Z$23:Z$49,Z$227:Z$233)*SUM('Common CWIP'!$BQ$67:$BV$67)</f>
        <v>5.5599612459297241</v>
      </c>
      <c r="AK25" s="292">
        <f t="shared" si="34"/>
        <v>8.2879906663501455</v>
      </c>
      <c r="AL25" s="292">
        <f>AB25/SUM(AB$4:AB$9,AB$23:AB$49,AB$227:AB$233)*SUM('Common CWIP'!$CL$67)</f>
        <v>15.139252858249648</v>
      </c>
      <c r="AM25" s="292">
        <f>AC25/SUM(AC$4:AC$9,AC$23:AC$49,AC$227:AC$233)*SUM('Common CWIP'!$DA$67)</f>
        <v>0</v>
      </c>
      <c r="AN25" s="292">
        <f>AD25/SUM(AD$4:AD$9,AD$23:AD$49,AD$227:AD$233)*SUM('Common CWIP'!$DP$67)</f>
        <v>0</v>
      </c>
      <c r="AO25" s="293">
        <f t="shared" si="35"/>
        <v>23.427243524599795</v>
      </c>
      <c r="AP25" s="304">
        <f t="shared" si="36"/>
        <v>0</v>
      </c>
      <c r="AQ25" s="305">
        <f t="shared" si="37"/>
        <v>0</v>
      </c>
      <c r="AR25" s="305">
        <f t="shared" si="38"/>
        <v>0</v>
      </c>
      <c r="AS25" s="305">
        <f t="shared" si="39"/>
        <v>393.78896848135946</v>
      </c>
      <c r="AT25" s="305">
        <f t="shared" si="40"/>
        <v>396.6209003068688</v>
      </c>
      <c r="AU25" s="305">
        <f t="shared" si="41"/>
        <v>790.40986878822832</v>
      </c>
      <c r="AV25" s="305">
        <f t="shared" si="42"/>
        <v>812.12027183926853</v>
      </c>
      <c r="AW25" s="305">
        <f t="shared" si="43"/>
        <v>0</v>
      </c>
      <c r="AX25" s="305">
        <f t="shared" si="44"/>
        <v>0</v>
      </c>
      <c r="AY25" s="306">
        <f t="shared" si="45"/>
        <v>1602.5301406274968</v>
      </c>
    </row>
    <row r="26" spans="1:51" ht="14.5">
      <c r="A26" s="44" t="s">
        <v>154</v>
      </c>
      <c r="B26" s="45" t="s">
        <v>150</v>
      </c>
      <c r="C26" s="106">
        <v>0</v>
      </c>
      <c r="D26" s="37">
        <v>4</v>
      </c>
      <c r="E26" s="65">
        <v>4222</v>
      </c>
      <c r="F26" s="65" t="s">
        <v>624</v>
      </c>
      <c r="G26" s="99" t="s">
        <v>628</v>
      </c>
      <c r="H26" s="240" t="s">
        <v>148</v>
      </c>
      <c r="I26" s="240"/>
      <c r="J26" s="240" t="s">
        <v>1049</v>
      </c>
      <c r="K26" s="238" t="s">
        <v>218</v>
      </c>
      <c r="L26" s="255">
        <v>0</v>
      </c>
      <c r="M26" s="256">
        <v>0</v>
      </c>
      <c r="N26" s="256">
        <v>0</v>
      </c>
      <c r="O26" s="256">
        <v>0</v>
      </c>
      <c r="P26" s="256">
        <v>0</v>
      </c>
      <c r="Q26" s="256">
        <v>0</v>
      </c>
      <c r="R26" s="256">
        <v>500</v>
      </c>
      <c r="S26" s="256">
        <v>500</v>
      </c>
      <c r="T26" s="256">
        <v>500</v>
      </c>
      <c r="U26" s="257">
        <f t="shared" si="31"/>
        <v>1500</v>
      </c>
      <c r="V26" s="323">
        <f>L26*Inflation!$F$19</f>
        <v>0</v>
      </c>
      <c r="W26" s="324">
        <f>M26*Inflation!$F$19</f>
        <v>0</v>
      </c>
      <c r="X26" s="324">
        <f>N26*Inflation!$F$19</f>
        <v>0</v>
      </c>
      <c r="Y26" s="324">
        <f>O26*Inflation!$F$19*Inflation!$F$20</f>
        <v>0</v>
      </c>
      <c r="Z26" s="324">
        <f>P26*Inflation!$F$19*Inflation!$F$20</f>
        <v>0</v>
      </c>
      <c r="AA26" s="324">
        <f>Q26*Inflation!$F$19*Inflation!$F$20</f>
        <v>0</v>
      </c>
      <c r="AB26" s="324">
        <f>R26*Inflation!$F$19*Inflation!$F$20*Inflation!$F$21</f>
        <v>531.32067932067946</v>
      </c>
      <c r="AC26" s="324">
        <f>S26*Inflation!$F$19*Inflation!$F$20*Inflation!$F$21*Inflation!$F$22</f>
        <v>541.41458541458564</v>
      </c>
      <c r="AD26" s="324">
        <f>T26*Inflation!$F$19*Inflation!$F$20*Inflation!$F$21*Inflation!$F$22*Inflation!$F$23</f>
        <v>551.16083916083937</v>
      </c>
      <c r="AE26" s="326">
        <f t="shared" si="32"/>
        <v>1623.8961038961047</v>
      </c>
      <c r="AF26" s="291">
        <f>V26/SUM(V$4:V$9,V$23:V$49,V$227:V$233)*SUM('Common CWIP'!$AV$67:$BA$67)</f>
        <v>0</v>
      </c>
      <c r="AG26" s="292">
        <f>W26/SUM(W$4:W$9,W$23:W$49,W$227:W$233)*SUM('Common CWIP'!$BB$67:$BG$67)</f>
        <v>0</v>
      </c>
      <c r="AH26" s="292">
        <f t="shared" si="33"/>
        <v>0</v>
      </c>
      <c r="AI26" s="292">
        <f>Y26/SUM(Y$4:Y$9,Y$23:Y$49,Y$227:Y$233)*SUM('Common CWIP'!$BK$67:$BP$67)</f>
        <v>0</v>
      </c>
      <c r="AJ26" s="292">
        <f>Z26/SUM(Z$4:Z$9,Z$23:Z$49,Z$227:Z$233)*SUM('Common CWIP'!$BQ$67:$BV$67)</f>
        <v>0</v>
      </c>
      <c r="AK26" s="292">
        <f t="shared" si="34"/>
        <v>0</v>
      </c>
      <c r="AL26" s="292">
        <f>AB26/SUM(AB$4:AB$9,AB$23:AB$49,AB$227:AB$233)*SUM('Common CWIP'!$CL$67)</f>
        <v>10.092835238833102</v>
      </c>
      <c r="AM26" s="292">
        <f>AC26/SUM(AC$4:AC$9,AC$23:AC$49,AC$227:AC$233)*SUM('Common CWIP'!$DA$67)</f>
        <v>4.4174163557503725</v>
      </c>
      <c r="AN26" s="292">
        <f>AD26/SUM(AD$4:AD$9,AD$23:AD$49,AD$227:AD$233)*SUM('Common CWIP'!$DP$67)</f>
        <v>8.4769691283273687</v>
      </c>
      <c r="AO26" s="293">
        <f t="shared" si="35"/>
        <v>22.987220722910841</v>
      </c>
      <c r="AP26" s="304">
        <f t="shared" si="36"/>
        <v>0</v>
      </c>
      <c r="AQ26" s="305">
        <f t="shared" si="37"/>
        <v>0</v>
      </c>
      <c r="AR26" s="305">
        <f t="shared" si="38"/>
        <v>0</v>
      </c>
      <c r="AS26" s="305">
        <f t="shared" si="39"/>
        <v>0</v>
      </c>
      <c r="AT26" s="305">
        <f t="shared" si="40"/>
        <v>0</v>
      </c>
      <c r="AU26" s="305">
        <f t="shared" si="41"/>
        <v>0</v>
      </c>
      <c r="AV26" s="305">
        <f t="shared" si="42"/>
        <v>541.41351455951258</v>
      </c>
      <c r="AW26" s="305">
        <f t="shared" si="43"/>
        <v>545.83200177033598</v>
      </c>
      <c r="AX26" s="305">
        <f t="shared" si="44"/>
        <v>559.63780828916674</v>
      </c>
      <c r="AY26" s="306">
        <f t="shared" si="45"/>
        <v>1646.8833246190154</v>
      </c>
    </row>
    <row r="27" spans="1:51" ht="14.5">
      <c r="A27" s="44" t="s">
        <v>154</v>
      </c>
      <c r="B27" s="45" t="s">
        <v>150</v>
      </c>
      <c r="C27" s="106">
        <v>0</v>
      </c>
      <c r="D27" s="37">
        <v>5</v>
      </c>
      <c r="E27" s="65">
        <v>4222</v>
      </c>
      <c r="F27" s="65" t="s">
        <v>624</v>
      </c>
      <c r="G27" s="99" t="s">
        <v>629</v>
      </c>
      <c r="H27" s="240" t="s">
        <v>147</v>
      </c>
      <c r="I27" s="240"/>
      <c r="J27" s="240" t="s">
        <v>1049</v>
      </c>
      <c r="K27" s="238" t="s">
        <v>218</v>
      </c>
      <c r="L27" s="255">
        <v>200</v>
      </c>
      <c r="M27" s="256">
        <v>200</v>
      </c>
      <c r="N27" s="256">
        <v>400</v>
      </c>
      <c r="O27" s="256">
        <v>212.5</v>
      </c>
      <c r="P27" s="256">
        <v>212.5</v>
      </c>
      <c r="Q27" s="256">
        <v>425</v>
      </c>
      <c r="R27" s="256">
        <v>450</v>
      </c>
      <c r="S27" s="256">
        <v>500</v>
      </c>
      <c r="T27" s="256">
        <v>500</v>
      </c>
      <c r="U27" s="257">
        <f t="shared" si="31"/>
        <v>2275</v>
      </c>
      <c r="V27" s="323">
        <f>L27*Inflation!$F$19</f>
        <v>204.27572427572426</v>
      </c>
      <c r="W27" s="324">
        <f>M27*Inflation!$F$19</f>
        <v>204.27572427572426</v>
      </c>
      <c r="X27" s="324">
        <f>N27*Inflation!$F$19</f>
        <v>408.55144855144852</v>
      </c>
      <c r="Y27" s="324">
        <f>O27*Inflation!$F$19*Inflation!$F$20</f>
        <v>221.60119880119882</v>
      </c>
      <c r="Z27" s="324">
        <f>P27*Inflation!$F$19*Inflation!$F$20</f>
        <v>221.60119880119882</v>
      </c>
      <c r="AA27" s="324">
        <f>Q27*Inflation!$F$19*Inflation!$F$20</f>
        <v>443.20239760239764</v>
      </c>
      <c r="AB27" s="324">
        <f>R27*Inflation!$F$19*Inflation!$F$20*Inflation!$F$21</f>
        <v>478.18861138861143</v>
      </c>
      <c r="AC27" s="324">
        <f>S27*Inflation!$F$19*Inflation!$F$20*Inflation!$F$21*Inflation!$F$22</f>
        <v>541.41458541458564</v>
      </c>
      <c r="AD27" s="324">
        <f>T27*Inflation!$F$19*Inflation!$F$20*Inflation!$F$21*Inflation!$F$22*Inflation!$F$23</f>
        <v>551.16083916083937</v>
      </c>
      <c r="AE27" s="326">
        <f t="shared" si="32"/>
        <v>2422.5178821178829</v>
      </c>
      <c r="AF27" s="291">
        <f>V27/SUM(V$4:V$9,V$23:V$49,V$227:V$233)*SUM('Common CWIP'!$AV$67:$BA$67)</f>
        <v>5.7273869272578217</v>
      </c>
      <c r="AG27" s="292">
        <f>W27/SUM(W$4:W$9,W$23:W$49,W$227:W$233)*SUM('Common CWIP'!$BB$67:$BG$67)</f>
        <v>1.0216615767435584</v>
      </c>
      <c r="AH27" s="292">
        <f t="shared" si="33"/>
        <v>6.7490485040013803</v>
      </c>
      <c r="AI27" s="292">
        <f>Y27/SUM(Y$4:Y$9,Y$23:Y$49,Y$227:Y$233)*SUM('Common CWIP'!$BK$67:$BP$67)</f>
        <v>1.5458833382382393</v>
      </c>
      <c r="AJ27" s="292">
        <f>Z27/SUM(Z$4:Z$9,Z$23:Z$49,Z$227:Z$233)*SUM('Common CWIP'!$BQ$67:$BV$67)</f>
        <v>3.1506447060268443</v>
      </c>
      <c r="AK27" s="292">
        <f t="shared" si="34"/>
        <v>4.6965280442650839</v>
      </c>
      <c r="AL27" s="292">
        <f>AB27/SUM(AB$4:AB$9,AB$23:AB$49,AB$227:AB$233)*SUM('Common CWIP'!$CL$67)</f>
        <v>9.08355171494979</v>
      </c>
      <c r="AM27" s="292">
        <f>AC27/SUM(AC$4:AC$9,AC$23:AC$49,AC$227:AC$233)*SUM('Common CWIP'!$DA$67)</f>
        <v>4.4174163557503725</v>
      </c>
      <c r="AN27" s="292">
        <f>AD27/SUM(AD$4:AD$9,AD$23:AD$49,AD$227:AD$233)*SUM('Common CWIP'!$DP$67)</f>
        <v>8.4769691283273687</v>
      </c>
      <c r="AO27" s="293">
        <f t="shared" si="35"/>
        <v>33.423513747293995</v>
      </c>
      <c r="AP27" s="304">
        <f t="shared" si="36"/>
        <v>210.00311120298207</v>
      </c>
      <c r="AQ27" s="305">
        <f t="shared" si="37"/>
        <v>205.29738585246781</v>
      </c>
      <c r="AR27" s="305">
        <f t="shared" si="38"/>
        <v>415.30049705544991</v>
      </c>
      <c r="AS27" s="305">
        <f t="shared" si="39"/>
        <v>223.14708213943706</v>
      </c>
      <c r="AT27" s="305">
        <f t="shared" si="40"/>
        <v>224.75184350722566</v>
      </c>
      <c r="AU27" s="305">
        <f t="shared" si="41"/>
        <v>447.89892564666275</v>
      </c>
      <c r="AV27" s="305">
        <f t="shared" si="42"/>
        <v>487.27216310356124</v>
      </c>
      <c r="AW27" s="305">
        <f t="shared" si="43"/>
        <v>545.83200177033598</v>
      </c>
      <c r="AX27" s="305">
        <f t="shared" si="44"/>
        <v>559.63780828916674</v>
      </c>
      <c r="AY27" s="306">
        <f t="shared" si="45"/>
        <v>2455.9413958651767</v>
      </c>
    </row>
    <row r="28" spans="1:51" ht="14.5">
      <c r="A28" s="44" t="s">
        <v>150</v>
      </c>
      <c r="B28" s="45" t="s">
        <v>150</v>
      </c>
      <c r="C28" s="106">
        <v>1050</v>
      </c>
      <c r="D28" s="37">
        <v>6</v>
      </c>
      <c r="E28" s="65">
        <v>4222</v>
      </c>
      <c r="F28" s="65" t="s">
        <v>624</v>
      </c>
      <c r="G28" s="99" t="s">
        <v>630</v>
      </c>
      <c r="H28" s="240" t="s">
        <v>148</v>
      </c>
      <c r="I28" s="240"/>
      <c r="J28" s="240" t="s">
        <v>1049</v>
      </c>
      <c r="K28" s="238">
        <v>46387</v>
      </c>
      <c r="L28" s="255">
        <v>0</v>
      </c>
      <c r="M28" s="256">
        <v>0</v>
      </c>
      <c r="N28" s="256">
        <v>0</v>
      </c>
      <c r="O28" s="256">
        <v>250</v>
      </c>
      <c r="P28" s="256">
        <v>250</v>
      </c>
      <c r="Q28" s="256">
        <v>500</v>
      </c>
      <c r="R28" s="256">
        <v>0</v>
      </c>
      <c r="S28" s="256">
        <v>0</v>
      </c>
      <c r="T28" s="256">
        <v>550</v>
      </c>
      <c r="U28" s="257">
        <f t="shared" si="31"/>
        <v>1050</v>
      </c>
      <c r="V28" s="323">
        <f>L28*Inflation!$F$19</f>
        <v>0</v>
      </c>
      <c r="W28" s="324">
        <f>M28*Inflation!$F$19</f>
        <v>0</v>
      </c>
      <c r="X28" s="324">
        <f>N28*Inflation!$F$19</f>
        <v>0</v>
      </c>
      <c r="Y28" s="324">
        <f>O28*Inflation!$F$19*Inflation!$F$20</f>
        <v>260.70729270729277</v>
      </c>
      <c r="Z28" s="324">
        <f>P28*Inflation!$F$19*Inflation!$F$20</f>
        <v>260.70729270729277</v>
      </c>
      <c r="AA28" s="324">
        <f>Q28*Inflation!$F$19*Inflation!$F$20</f>
        <v>521.41458541458553</v>
      </c>
      <c r="AB28" s="324">
        <f>R28*Inflation!$F$19*Inflation!$F$20*Inflation!$F$21</f>
        <v>0</v>
      </c>
      <c r="AC28" s="324">
        <f>S28*Inflation!$F$19*Inflation!$F$20*Inflation!$F$21*Inflation!$F$22</f>
        <v>0</v>
      </c>
      <c r="AD28" s="324">
        <f>T28*Inflation!$F$19*Inflation!$F$20*Inflation!$F$21*Inflation!$F$22*Inflation!$F$23</f>
        <v>606.27692307692325</v>
      </c>
      <c r="AE28" s="326">
        <f t="shared" si="32"/>
        <v>1127.6915084915088</v>
      </c>
      <c r="AF28" s="291">
        <f>V28/SUM(V$4:V$9,V$23:V$49,V$227:V$233)*SUM('Common CWIP'!$AV$67:$BA$67)</f>
        <v>0</v>
      </c>
      <c r="AG28" s="292">
        <f>W28/SUM(W$4:W$9,W$23:W$49,W$227:W$233)*SUM('Common CWIP'!$BB$67:$BG$67)</f>
        <v>0</v>
      </c>
      <c r="AH28" s="292">
        <f t="shared" si="33"/>
        <v>0</v>
      </c>
      <c r="AI28" s="292">
        <f>Y28/SUM(Y$4:Y$9,Y$23:Y$49,Y$227:Y$233)*SUM('Common CWIP'!$BK$67:$BP$67)</f>
        <v>1.8186862802802817</v>
      </c>
      <c r="AJ28" s="292">
        <f>Z28/SUM(Z$4:Z$9,Z$23:Z$49,Z$227:Z$233)*SUM('Common CWIP'!$BQ$67:$BV$67)</f>
        <v>3.7066408306198171</v>
      </c>
      <c r="AK28" s="292">
        <f t="shared" si="34"/>
        <v>5.5253271109000988</v>
      </c>
      <c r="AL28" s="292">
        <f>AB28/SUM(AB$4:AB$9,AB$23:AB$49,AB$227:AB$233)*SUM('Common CWIP'!$CL$67)</f>
        <v>0</v>
      </c>
      <c r="AM28" s="292">
        <f>AC28/SUM(AC$4:AC$9,AC$23:AC$49,AC$227:AC$233)*SUM('Common CWIP'!$DA$67)</f>
        <v>0</v>
      </c>
      <c r="AN28" s="292">
        <f>AD28/SUM(AD$4:AD$9,AD$23:AD$49,AD$227:AD$233)*SUM('Common CWIP'!$DP$67)</f>
        <v>9.324666041160107</v>
      </c>
      <c r="AO28" s="293">
        <f t="shared" si="35"/>
        <v>14.849993152060206</v>
      </c>
      <c r="AP28" s="304">
        <f t="shared" si="36"/>
        <v>0</v>
      </c>
      <c r="AQ28" s="305">
        <f t="shared" si="37"/>
        <v>0</v>
      </c>
      <c r="AR28" s="305">
        <f t="shared" si="38"/>
        <v>0</v>
      </c>
      <c r="AS28" s="305">
        <f t="shared" si="39"/>
        <v>262.52597898757307</v>
      </c>
      <c r="AT28" s="305">
        <f t="shared" si="40"/>
        <v>264.41393353791256</v>
      </c>
      <c r="AU28" s="305">
        <f t="shared" si="41"/>
        <v>526.93991252548562</v>
      </c>
      <c r="AV28" s="305">
        <f t="shared" si="42"/>
        <v>0</v>
      </c>
      <c r="AW28" s="305">
        <f t="shared" si="43"/>
        <v>0</v>
      </c>
      <c r="AX28" s="305">
        <f t="shared" si="44"/>
        <v>615.60158911808333</v>
      </c>
      <c r="AY28" s="306">
        <f t="shared" si="45"/>
        <v>1142.5415016435691</v>
      </c>
    </row>
    <row r="29" spans="1:51" ht="14.5">
      <c r="A29" s="44" t="s">
        <v>150</v>
      </c>
      <c r="B29" s="45" t="s">
        <v>154</v>
      </c>
      <c r="C29" s="106">
        <v>0</v>
      </c>
      <c r="E29" s="65">
        <v>4222</v>
      </c>
      <c r="F29" s="65" t="s">
        <v>624</v>
      </c>
      <c r="G29" s="99" t="s">
        <v>631</v>
      </c>
      <c r="H29" s="240" t="s">
        <v>148</v>
      </c>
      <c r="I29" s="240"/>
      <c r="J29" s="240" t="s">
        <v>1049</v>
      </c>
      <c r="K29" s="238">
        <v>47107</v>
      </c>
      <c r="L29" s="255">
        <v>0</v>
      </c>
      <c r="M29" s="256">
        <v>0</v>
      </c>
      <c r="N29" s="256">
        <v>0</v>
      </c>
      <c r="O29" s="256">
        <v>0</v>
      </c>
      <c r="P29" s="256">
        <v>0</v>
      </c>
      <c r="Q29" s="256">
        <v>0</v>
      </c>
      <c r="R29" s="256">
        <v>0</v>
      </c>
      <c r="S29" s="256">
        <v>100</v>
      </c>
      <c r="T29" s="256">
        <v>0</v>
      </c>
      <c r="U29" s="257">
        <f t="shared" si="31"/>
        <v>100</v>
      </c>
      <c r="V29" s="323">
        <f>L29*Inflation!$F$19</f>
        <v>0</v>
      </c>
      <c r="W29" s="324">
        <f>M29*Inflation!$F$19</f>
        <v>0</v>
      </c>
      <c r="X29" s="324">
        <f>N29*Inflation!$F$19</f>
        <v>0</v>
      </c>
      <c r="Y29" s="324">
        <f>O29*Inflation!$F$19*Inflation!$F$20</f>
        <v>0</v>
      </c>
      <c r="Z29" s="324">
        <f>P29*Inflation!$F$19*Inflation!$F$20</f>
        <v>0</v>
      </c>
      <c r="AA29" s="324">
        <f>Q29*Inflation!$F$19*Inflation!$F$20</f>
        <v>0</v>
      </c>
      <c r="AB29" s="324">
        <f>R29*Inflation!$F$19*Inflation!$F$20*Inflation!$F$21</f>
        <v>0</v>
      </c>
      <c r="AC29" s="324">
        <f>S29*Inflation!$F$19*Inflation!$F$20*Inflation!$F$21*Inflation!$F$22</f>
        <v>108.28291708291709</v>
      </c>
      <c r="AD29" s="324">
        <f>T29*Inflation!$F$19*Inflation!$F$20*Inflation!$F$21*Inflation!$F$22*Inflation!$F$23</f>
        <v>0</v>
      </c>
      <c r="AE29" s="326">
        <f t="shared" si="32"/>
        <v>108.28291708291709</v>
      </c>
      <c r="AF29" s="291">
        <f>V29/SUM(V$4:V$9,V$23:V$49,V$227:V$233)*SUM('Common CWIP'!$AV$67:$BA$67)</f>
        <v>0</v>
      </c>
      <c r="AG29" s="292">
        <f>W29/SUM(W$4:W$9,W$23:W$49,W$227:W$233)*SUM('Common CWIP'!$BB$67:$BG$67)</f>
        <v>0</v>
      </c>
      <c r="AH29" s="292">
        <f t="shared" si="33"/>
        <v>0</v>
      </c>
      <c r="AI29" s="292">
        <f>Y29/SUM(Y$4:Y$9,Y$23:Y$49,Y$227:Y$233)*SUM('Common CWIP'!$BK$67:$BP$67)</f>
        <v>0</v>
      </c>
      <c r="AJ29" s="292">
        <f>Z29/SUM(Z$4:Z$9,Z$23:Z$49,Z$227:Z$233)*SUM('Common CWIP'!$BQ$67:$BV$67)</f>
        <v>0</v>
      </c>
      <c r="AK29" s="292">
        <f t="shared" si="34"/>
        <v>0</v>
      </c>
      <c r="AL29" s="292">
        <f>AB29/SUM(AB$4:AB$9,AB$23:AB$49,AB$227:AB$233)*SUM('Common CWIP'!$CL$67)</f>
        <v>0</v>
      </c>
      <c r="AM29" s="292">
        <f>AC29/SUM(AC$4:AC$9,AC$23:AC$49,AC$227:AC$233)*SUM('Common CWIP'!$DA$67)</f>
        <v>0.8834832711500743</v>
      </c>
      <c r="AN29" s="292">
        <f>AD29/SUM(AD$4:AD$9,AD$23:AD$49,AD$227:AD$233)*SUM('Common CWIP'!$DP$67)</f>
        <v>0</v>
      </c>
      <c r="AO29" s="293">
        <f t="shared" si="35"/>
        <v>0.8834832711500743</v>
      </c>
      <c r="AP29" s="304">
        <f t="shared" si="36"/>
        <v>0</v>
      </c>
      <c r="AQ29" s="305">
        <f t="shared" si="37"/>
        <v>0</v>
      </c>
      <c r="AR29" s="305">
        <f t="shared" si="38"/>
        <v>0</v>
      </c>
      <c r="AS29" s="305">
        <f t="shared" si="39"/>
        <v>0</v>
      </c>
      <c r="AT29" s="305">
        <f t="shared" si="40"/>
        <v>0</v>
      </c>
      <c r="AU29" s="305">
        <f t="shared" si="41"/>
        <v>0</v>
      </c>
      <c r="AV29" s="305">
        <f t="shared" si="42"/>
        <v>0</v>
      </c>
      <c r="AW29" s="305">
        <f t="shared" si="43"/>
        <v>109.16640035406716</v>
      </c>
      <c r="AX29" s="305">
        <f t="shared" si="44"/>
        <v>0</v>
      </c>
      <c r="AY29" s="306">
        <f t="shared" si="45"/>
        <v>109.16640035406716</v>
      </c>
    </row>
    <row r="30" spans="1:51" ht="14.5">
      <c r="A30" s="44" t="s">
        <v>150</v>
      </c>
      <c r="B30" s="45" t="s">
        <v>154</v>
      </c>
      <c r="C30" s="106">
        <v>0</v>
      </c>
      <c r="E30" s="65">
        <v>4222</v>
      </c>
      <c r="F30" s="65" t="s">
        <v>624</v>
      </c>
      <c r="G30" s="99" t="s">
        <v>632</v>
      </c>
      <c r="H30" s="240" t="s">
        <v>147</v>
      </c>
      <c r="I30" s="240"/>
      <c r="J30" s="240" t="s">
        <v>1049</v>
      </c>
      <c r="K30" s="238">
        <v>46376</v>
      </c>
      <c r="L30" s="255">
        <v>0</v>
      </c>
      <c r="M30" s="256">
        <v>0</v>
      </c>
      <c r="N30" s="256">
        <v>0</v>
      </c>
      <c r="O30" s="256">
        <v>50</v>
      </c>
      <c r="P30" s="256">
        <v>50</v>
      </c>
      <c r="Q30" s="256">
        <v>100</v>
      </c>
      <c r="R30" s="256">
        <v>0</v>
      </c>
      <c r="S30" s="256">
        <v>0</v>
      </c>
      <c r="T30" s="256">
        <v>0</v>
      </c>
      <c r="U30" s="257">
        <f t="shared" si="31"/>
        <v>100</v>
      </c>
      <c r="V30" s="323">
        <f>L30*Inflation!$F$19</f>
        <v>0</v>
      </c>
      <c r="W30" s="324">
        <f>M30*Inflation!$F$19</f>
        <v>0</v>
      </c>
      <c r="X30" s="324">
        <f>N30*Inflation!$F$19</f>
        <v>0</v>
      </c>
      <c r="Y30" s="324">
        <f>O30*Inflation!$F$19*Inflation!$F$20</f>
        <v>52.141458541458547</v>
      </c>
      <c r="Z30" s="324">
        <f>P30*Inflation!$F$19*Inflation!$F$20</f>
        <v>52.141458541458547</v>
      </c>
      <c r="AA30" s="324">
        <f>Q30*Inflation!$F$19*Inflation!$F$20</f>
        <v>104.28291708291709</v>
      </c>
      <c r="AB30" s="324">
        <f>R30*Inflation!$F$19*Inflation!$F$20*Inflation!$F$21</f>
        <v>0</v>
      </c>
      <c r="AC30" s="324">
        <f>S30*Inflation!$F$19*Inflation!$F$20*Inflation!$F$21*Inflation!$F$22</f>
        <v>0</v>
      </c>
      <c r="AD30" s="324">
        <f>T30*Inflation!$F$19*Inflation!$F$20*Inflation!$F$21*Inflation!$F$22*Inflation!$F$23</f>
        <v>0</v>
      </c>
      <c r="AE30" s="326">
        <f t="shared" si="32"/>
        <v>104.28291708291709</v>
      </c>
      <c r="AF30" s="291">
        <f>V30/SUM(V$4:V$9,V$23:V$49,V$227:V$233)*SUM('Common CWIP'!$AV$67:$BA$67)</f>
        <v>0</v>
      </c>
      <c r="AG30" s="292">
        <f>W30/SUM(W$4:W$9,W$23:W$49,W$227:W$233)*SUM('Common CWIP'!$BB$67:$BG$67)</f>
        <v>0</v>
      </c>
      <c r="AH30" s="292">
        <f t="shared" si="33"/>
        <v>0</v>
      </c>
      <c r="AI30" s="292">
        <f>Y30/SUM(Y$4:Y$9,Y$23:Y$49,Y$227:Y$233)*SUM('Common CWIP'!$BK$67:$BP$67)</f>
        <v>0.36373725605605634</v>
      </c>
      <c r="AJ30" s="292">
        <f>Z30/SUM(Z$4:Z$9,Z$23:Z$49,Z$227:Z$233)*SUM('Common CWIP'!$BQ$67:$BV$67)</f>
        <v>0.74132816612396335</v>
      </c>
      <c r="AK30" s="292">
        <f t="shared" si="34"/>
        <v>1.1050654221800196</v>
      </c>
      <c r="AL30" s="292">
        <f>AB30/SUM(AB$4:AB$9,AB$23:AB$49,AB$227:AB$233)*SUM('Common CWIP'!$CL$67)</f>
        <v>0</v>
      </c>
      <c r="AM30" s="292">
        <f>AC30/SUM(AC$4:AC$9,AC$23:AC$49,AC$227:AC$233)*SUM('Common CWIP'!$DA$67)</f>
        <v>0</v>
      </c>
      <c r="AN30" s="292">
        <f>AD30/SUM(AD$4:AD$9,AD$23:AD$49,AD$227:AD$233)*SUM('Common CWIP'!$DP$67)</f>
        <v>0</v>
      </c>
      <c r="AO30" s="293">
        <f t="shared" si="35"/>
        <v>1.1050654221800196</v>
      </c>
      <c r="AP30" s="304">
        <f t="shared" si="36"/>
        <v>0</v>
      </c>
      <c r="AQ30" s="305">
        <f t="shared" si="37"/>
        <v>0</v>
      </c>
      <c r="AR30" s="305">
        <f t="shared" si="38"/>
        <v>0</v>
      </c>
      <c r="AS30" s="305">
        <f t="shared" si="39"/>
        <v>52.505195797514602</v>
      </c>
      <c r="AT30" s="305">
        <f t="shared" si="40"/>
        <v>52.882786707582511</v>
      </c>
      <c r="AU30" s="305">
        <f t="shared" si="41"/>
        <v>105.38798250509711</v>
      </c>
      <c r="AV30" s="305">
        <f t="shared" si="42"/>
        <v>0</v>
      </c>
      <c r="AW30" s="305">
        <f t="shared" si="43"/>
        <v>0</v>
      </c>
      <c r="AX30" s="305">
        <f t="shared" si="44"/>
        <v>0</v>
      </c>
      <c r="AY30" s="306">
        <f t="shared" si="45"/>
        <v>105.38798250509711</v>
      </c>
    </row>
    <row r="31" spans="1:51" ht="14.5">
      <c r="A31" s="44" t="s">
        <v>150</v>
      </c>
      <c r="B31" s="45" t="s">
        <v>154</v>
      </c>
      <c r="C31" s="106">
        <v>0</v>
      </c>
      <c r="E31" s="65">
        <v>4222</v>
      </c>
      <c r="F31" s="65" t="s">
        <v>624</v>
      </c>
      <c r="G31" s="99" t="s">
        <v>633</v>
      </c>
      <c r="H31" s="240" t="s">
        <v>147</v>
      </c>
      <c r="I31" s="240"/>
      <c r="J31" s="240" t="s">
        <v>1049</v>
      </c>
      <c r="K31" s="238">
        <v>46011</v>
      </c>
      <c r="L31" s="255">
        <v>200</v>
      </c>
      <c r="M31" s="256">
        <v>200</v>
      </c>
      <c r="N31" s="256">
        <v>400</v>
      </c>
      <c r="O31" s="256">
        <v>0</v>
      </c>
      <c r="P31" s="256">
        <v>0</v>
      </c>
      <c r="Q31" s="256">
        <v>0</v>
      </c>
      <c r="R31" s="256">
        <v>0</v>
      </c>
      <c r="S31" s="256">
        <v>0</v>
      </c>
      <c r="T31" s="256">
        <v>0</v>
      </c>
      <c r="U31" s="257">
        <f t="shared" si="31"/>
        <v>400</v>
      </c>
      <c r="V31" s="323">
        <f>L31*Inflation!$F$19</f>
        <v>204.27572427572426</v>
      </c>
      <c r="W31" s="324">
        <f>M31*Inflation!$F$19</f>
        <v>204.27572427572426</v>
      </c>
      <c r="X31" s="324">
        <f>N31*Inflation!$F$19</f>
        <v>408.55144855144852</v>
      </c>
      <c r="Y31" s="324">
        <f>O31*Inflation!$F$19*Inflation!$F$20</f>
        <v>0</v>
      </c>
      <c r="Z31" s="324">
        <f>P31*Inflation!$F$19*Inflation!$F$20</f>
        <v>0</v>
      </c>
      <c r="AA31" s="324">
        <f>Q31*Inflation!$F$19*Inflation!$F$20</f>
        <v>0</v>
      </c>
      <c r="AB31" s="324">
        <f>R31*Inflation!$F$19*Inflation!$F$20*Inflation!$F$21</f>
        <v>0</v>
      </c>
      <c r="AC31" s="324">
        <f>S31*Inflation!$F$19*Inflation!$F$20*Inflation!$F$21*Inflation!$F$22</f>
        <v>0</v>
      </c>
      <c r="AD31" s="324">
        <f>T31*Inflation!$F$19*Inflation!$F$20*Inflation!$F$21*Inflation!$F$22*Inflation!$F$23</f>
        <v>0</v>
      </c>
      <c r="AE31" s="326">
        <f t="shared" si="32"/>
        <v>408.55144855144852</v>
      </c>
      <c r="AF31" s="291">
        <f>V31/SUM(V$4:V$9,V$23:V$49,V$227:V$233)*SUM('Common CWIP'!$AV$67:$BA$67)</f>
        <v>5.7273869272578217</v>
      </c>
      <c r="AG31" s="292">
        <f>W31/SUM(W$4:W$9,W$23:W$49,W$227:W$233)*SUM('Common CWIP'!$BB$67:$BG$67)</f>
        <v>1.0216615767435584</v>
      </c>
      <c r="AH31" s="292">
        <f t="shared" si="33"/>
        <v>6.7490485040013803</v>
      </c>
      <c r="AI31" s="292">
        <f>Y31/SUM(Y$4:Y$9,Y$23:Y$49,Y$227:Y$233)*SUM('Common CWIP'!$BK$67:$BP$67)</f>
        <v>0</v>
      </c>
      <c r="AJ31" s="292">
        <f>Z31/SUM(Z$4:Z$9,Z$23:Z$49,Z$227:Z$233)*SUM('Common CWIP'!$BQ$67:$BV$67)</f>
        <v>0</v>
      </c>
      <c r="AK31" s="292">
        <f t="shared" si="34"/>
        <v>0</v>
      </c>
      <c r="AL31" s="292">
        <f>AB31/SUM(AB$4:AB$9,AB$23:AB$49,AB$227:AB$233)*SUM('Common CWIP'!$CL$67)</f>
        <v>0</v>
      </c>
      <c r="AM31" s="292">
        <f>AC31/SUM(AC$4:AC$9,AC$23:AC$49,AC$227:AC$233)*SUM('Common CWIP'!$DA$67)</f>
        <v>0</v>
      </c>
      <c r="AN31" s="292">
        <f>AD31/SUM(AD$4:AD$9,AD$23:AD$49,AD$227:AD$233)*SUM('Common CWIP'!$DP$67)</f>
        <v>0</v>
      </c>
      <c r="AO31" s="293">
        <f t="shared" si="35"/>
        <v>6.7490485040013803</v>
      </c>
      <c r="AP31" s="304">
        <f t="shared" si="36"/>
        <v>210.00311120298207</v>
      </c>
      <c r="AQ31" s="305">
        <f t="shared" si="37"/>
        <v>205.29738585246781</v>
      </c>
      <c r="AR31" s="305">
        <f t="shared" si="38"/>
        <v>415.30049705544991</v>
      </c>
      <c r="AS31" s="305">
        <f t="shared" si="39"/>
        <v>0</v>
      </c>
      <c r="AT31" s="305">
        <f t="shared" si="40"/>
        <v>0</v>
      </c>
      <c r="AU31" s="305">
        <f t="shared" si="41"/>
        <v>0</v>
      </c>
      <c r="AV31" s="305">
        <f t="shared" si="42"/>
        <v>0</v>
      </c>
      <c r="AW31" s="305">
        <f t="shared" si="43"/>
        <v>0</v>
      </c>
      <c r="AX31" s="305">
        <f t="shared" si="44"/>
        <v>0</v>
      </c>
      <c r="AY31" s="306">
        <f t="shared" si="45"/>
        <v>415.30049705544991</v>
      </c>
    </row>
    <row r="32" spans="1:51" ht="14.5">
      <c r="A32" s="44" t="s">
        <v>154</v>
      </c>
      <c r="B32" s="45" t="s">
        <v>154</v>
      </c>
      <c r="C32" s="106">
        <v>0</v>
      </c>
      <c r="E32" s="65">
        <v>4222</v>
      </c>
      <c r="F32" s="65" t="s">
        <v>624</v>
      </c>
      <c r="G32" s="99" t="s">
        <v>634</v>
      </c>
      <c r="H32" s="240" t="s">
        <v>147</v>
      </c>
      <c r="I32" s="240"/>
      <c r="J32" s="240" t="s">
        <v>1049</v>
      </c>
      <c r="K32" s="238" t="s">
        <v>218</v>
      </c>
      <c r="L32" s="255">
        <v>25</v>
      </c>
      <c r="M32" s="256">
        <v>25</v>
      </c>
      <c r="N32" s="256">
        <v>50</v>
      </c>
      <c r="O32" s="256">
        <v>0</v>
      </c>
      <c r="P32" s="256">
        <v>0</v>
      </c>
      <c r="Q32" s="256">
        <v>0</v>
      </c>
      <c r="R32" s="256">
        <v>50</v>
      </c>
      <c r="S32" s="256">
        <v>0</v>
      </c>
      <c r="T32" s="256">
        <v>50</v>
      </c>
      <c r="U32" s="257">
        <f t="shared" si="31"/>
        <v>150</v>
      </c>
      <c r="V32" s="323">
        <f>L32*Inflation!$F$19</f>
        <v>25.534465534465532</v>
      </c>
      <c r="W32" s="324">
        <f>M32*Inflation!$F$19</f>
        <v>25.534465534465532</v>
      </c>
      <c r="X32" s="324">
        <f>N32*Inflation!$F$19</f>
        <v>51.068931068931064</v>
      </c>
      <c r="Y32" s="324">
        <f>O32*Inflation!$F$19*Inflation!$F$20</f>
        <v>0</v>
      </c>
      <c r="Z32" s="324">
        <f>P32*Inflation!$F$19*Inflation!$F$20</f>
        <v>0</v>
      </c>
      <c r="AA32" s="324">
        <f>Q32*Inflation!$F$19*Inflation!$F$20</f>
        <v>0</v>
      </c>
      <c r="AB32" s="324">
        <f>R32*Inflation!$F$19*Inflation!$F$20*Inflation!$F$21</f>
        <v>53.132067932067933</v>
      </c>
      <c r="AC32" s="324">
        <f>S32*Inflation!$F$19*Inflation!$F$20*Inflation!$F$21*Inflation!$F$22</f>
        <v>0</v>
      </c>
      <c r="AD32" s="324">
        <f>T32*Inflation!$F$19*Inflation!$F$20*Inflation!$F$21*Inflation!$F$22*Inflation!$F$23</f>
        <v>55.116083916083923</v>
      </c>
      <c r="AE32" s="326">
        <f t="shared" si="32"/>
        <v>159.31708291708293</v>
      </c>
      <c r="AF32" s="291">
        <f>V32/SUM(V$4:V$9,V$23:V$49,V$227:V$233)*SUM('Common CWIP'!$AV$67:$BA$67)</f>
        <v>0.71592336590722772</v>
      </c>
      <c r="AG32" s="292">
        <f>W32/SUM(W$4:W$9,W$23:W$49,W$227:W$233)*SUM('Common CWIP'!$BB$67:$BG$67)</f>
        <v>0.1277076970929448</v>
      </c>
      <c r="AH32" s="292">
        <f t="shared" si="33"/>
        <v>0.84363106300017254</v>
      </c>
      <c r="AI32" s="292">
        <f>Y32/SUM(Y$4:Y$9,Y$23:Y$49,Y$227:Y$233)*SUM('Common CWIP'!$BK$67:$BP$67)</f>
        <v>0</v>
      </c>
      <c r="AJ32" s="292">
        <f>Z32/SUM(Z$4:Z$9,Z$23:Z$49,Z$227:Z$233)*SUM('Common CWIP'!$BQ$67:$BV$67)</f>
        <v>0</v>
      </c>
      <c r="AK32" s="292">
        <f t="shared" si="34"/>
        <v>0</v>
      </c>
      <c r="AL32" s="292">
        <f>AB32/SUM(AB$4:AB$9,AB$23:AB$49,AB$227:AB$233)*SUM('Common CWIP'!$CL$67)</f>
        <v>1.0092835238833098</v>
      </c>
      <c r="AM32" s="292">
        <f>AC32/SUM(AC$4:AC$9,AC$23:AC$49,AC$227:AC$233)*SUM('Common CWIP'!$DA$67)</f>
        <v>0</v>
      </c>
      <c r="AN32" s="292">
        <f>AD32/SUM(AD$4:AD$9,AD$23:AD$49,AD$227:AD$233)*SUM('Common CWIP'!$DP$67)</f>
        <v>0.84769691283273685</v>
      </c>
      <c r="AO32" s="293">
        <f t="shared" si="35"/>
        <v>2.7006114997162189</v>
      </c>
      <c r="AP32" s="304">
        <f t="shared" si="36"/>
        <v>26.250388900372759</v>
      </c>
      <c r="AQ32" s="305">
        <f t="shared" si="37"/>
        <v>25.662173231558477</v>
      </c>
      <c r="AR32" s="305">
        <f t="shared" si="38"/>
        <v>51.912562131931239</v>
      </c>
      <c r="AS32" s="305">
        <f t="shared" si="39"/>
        <v>0</v>
      </c>
      <c r="AT32" s="305">
        <f t="shared" si="40"/>
        <v>0</v>
      </c>
      <c r="AU32" s="305">
        <f t="shared" si="41"/>
        <v>0</v>
      </c>
      <c r="AV32" s="305">
        <f t="shared" si="42"/>
        <v>54.141351455951245</v>
      </c>
      <c r="AW32" s="305">
        <f t="shared" si="43"/>
        <v>0</v>
      </c>
      <c r="AX32" s="305">
        <f t="shared" si="44"/>
        <v>55.963780828916661</v>
      </c>
      <c r="AY32" s="306">
        <f t="shared" si="45"/>
        <v>162.01769441679915</v>
      </c>
    </row>
    <row r="33" spans="1:51" ht="14.5">
      <c r="A33" s="44" t="s">
        <v>154</v>
      </c>
      <c r="B33" s="45" t="s">
        <v>150</v>
      </c>
      <c r="C33" s="106">
        <v>0</v>
      </c>
      <c r="D33" s="37">
        <v>7</v>
      </c>
      <c r="E33" s="65">
        <v>4222</v>
      </c>
      <c r="F33" s="65" t="s">
        <v>624</v>
      </c>
      <c r="G33" s="99" t="s">
        <v>635</v>
      </c>
      <c r="H33" s="240" t="s">
        <v>148</v>
      </c>
      <c r="I33" s="240"/>
      <c r="J33" s="240" t="s">
        <v>1049</v>
      </c>
      <c r="K33" s="238" t="s">
        <v>218</v>
      </c>
      <c r="L33" s="255">
        <v>0</v>
      </c>
      <c r="M33" s="256">
        <v>0</v>
      </c>
      <c r="N33" s="256">
        <v>0</v>
      </c>
      <c r="O33" s="256">
        <v>125</v>
      </c>
      <c r="P33" s="256">
        <v>125</v>
      </c>
      <c r="Q33" s="256">
        <v>250</v>
      </c>
      <c r="R33" s="256">
        <v>250</v>
      </c>
      <c r="S33" s="256">
        <v>250</v>
      </c>
      <c r="T33" s="256">
        <v>0</v>
      </c>
      <c r="U33" s="257">
        <f t="shared" si="31"/>
        <v>750</v>
      </c>
      <c r="V33" s="323">
        <f>L33*Inflation!$F$19</f>
        <v>0</v>
      </c>
      <c r="W33" s="324">
        <f>M33*Inflation!$F$19</f>
        <v>0</v>
      </c>
      <c r="X33" s="324">
        <f>N33*Inflation!$F$19</f>
        <v>0</v>
      </c>
      <c r="Y33" s="324">
        <f>O33*Inflation!$F$19*Inflation!$F$20</f>
        <v>130.35364635364638</v>
      </c>
      <c r="Z33" s="324">
        <f>P33*Inflation!$F$19*Inflation!$F$20</f>
        <v>130.35364635364638</v>
      </c>
      <c r="AA33" s="324">
        <f>Q33*Inflation!$F$19*Inflation!$F$20</f>
        <v>260.70729270729277</v>
      </c>
      <c r="AB33" s="324">
        <f>R33*Inflation!$F$19*Inflation!$F$20*Inflation!$F$21</f>
        <v>265.66033966033973</v>
      </c>
      <c r="AC33" s="324">
        <f>S33*Inflation!$F$19*Inflation!$F$20*Inflation!$F$21*Inflation!$F$22</f>
        <v>270.70729270729282</v>
      </c>
      <c r="AD33" s="324">
        <f>T33*Inflation!$F$19*Inflation!$F$20*Inflation!$F$21*Inflation!$F$22*Inflation!$F$23</f>
        <v>0</v>
      </c>
      <c r="AE33" s="326">
        <f t="shared" si="32"/>
        <v>797.0749250749252</v>
      </c>
      <c r="AF33" s="291">
        <f>V33/SUM(V$4:V$9,V$23:V$49,V$227:V$233)*SUM('Common CWIP'!$AV$67:$BA$67)</f>
        <v>0</v>
      </c>
      <c r="AG33" s="292">
        <f>W33/SUM(W$4:W$9,W$23:W$49,W$227:W$233)*SUM('Common CWIP'!$BB$67:$BG$67)</f>
        <v>0</v>
      </c>
      <c r="AH33" s="292">
        <f t="shared" si="33"/>
        <v>0</v>
      </c>
      <c r="AI33" s="292">
        <f>Y33/SUM(Y$4:Y$9,Y$23:Y$49,Y$227:Y$233)*SUM('Common CWIP'!$BK$67:$BP$67)</f>
        <v>0.90934314014014084</v>
      </c>
      <c r="AJ33" s="292">
        <f>Z33/SUM(Z$4:Z$9,Z$23:Z$49,Z$227:Z$233)*SUM('Common CWIP'!$BQ$67:$BV$67)</f>
        <v>1.8533204153099085</v>
      </c>
      <c r="AK33" s="292">
        <f t="shared" si="34"/>
        <v>2.7626635554500494</v>
      </c>
      <c r="AL33" s="292">
        <f>AB33/SUM(AB$4:AB$9,AB$23:AB$49,AB$227:AB$233)*SUM('Common CWIP'!$CL$67)</f>
        <v>5.0464176194165509</v>
      </c>
      <c r="AM33" s="292">
        <f>AC33/SUM(AC$4:AC$9,AC$23:AC$49,AC$227:AC$233)*SUM('Common CWIP'!$DA$67)</f>
        <v>2.2087081778751863</v>
      </c>
      <c r="AN33" s="292">
        <f>AD33/SUM(AD$4:AD$9,AD$23:AD$49,AD$227:AD$233)*SUM('Common CWIP'!$DP$67)</f>
        <v>0</v>
      </c>
      <c r="AO33" s="293">
        <f t="shared" si="35"/>
        <v>10.017789352741787</v>
      </c>
      <c r="AP33" s="304">
        <f t="shared" si="36"/>
        <v>0</v>
      </c>
      <c r="AQ33" s="305">
        <f t="shared" si="37"/>
        <v>0</v>
      </c>
      <c r="AR33" s="305">
        <f t="shared" si="38"/>
        <v>0</v>
      </c>
      <c r="AS33" s="305">
        <f t="shared" si="39"/>
        <v>131.26298949378653</v>
      </c>
      <c r="AT33" s="305">
        <f t="shared" si="40"/>
        <v>132.20696676895628</v>
      </c>
      <c r="AU33" s="305">
        <f t="shared" si="41"/>
        <v>263.46995626274281</v>
      </c>
      <c r="AV33" s="305">
        <f t="shared" si="42"/>
        <v>270.70675727975629</v>
      </c>
      <c r="AW33" s="305">
        <f t="shared" si="43"/>
        <v>272.91600088516799</v>
      </c>
      <c r="AX33" s="305">
        <f t="shared" si="44"/>
        <v>0</v>
      </c>
      <c r="AY33" s="306">
        <f t="shared" si="45"/>
        <v>807.09271442766715</v>
      </c>
    </row>
    <row r="34" spans="1:51" ht="14.5">
      <c r="A34" s="44" t="s">
        <v>150</v>
      </c>
      <c r="B34" s="45" t="s">
        <v>154</v>
      </c>
      <c r="C34" s="106">
        <v>0</v>
      </c>
      <c r="E34" s="65">
        <v>4222</v>
      </c>
      <c r="F34" s="65" t="s">
        <v>624</v>
      </c>
      <c r="G34" s="99" t="s">
        <v>1073</v>
      </c>
      <c r="H34" s="240" t="s">
        <v>149</v>
      </c>
      <c r="I34" s="240"/>
      <c r="J34" s="240" t="s">
        <v>1049</v>
      </c>
      <c r="K34" s="238">
        <v>46741</v>
      </c>
      <c r="L34" s="255">
        <v>0</v>
      </c>
      <c r="M34" s="256">
        <v>0</v>
      </c>
      <c r="N34" s="256">
        <v>0</v>
      </c>
      <c r="O34" s="256">
        <v>0</v>
      </c>
      <c r="P34" s="256">
        <v>0</v>
      </c>
      <c r="Q34" s="256">
        <v>0</v>
      </c>
      <c r="R34" s="256">
        <v>250</v>
      </c>
      <c r="S34" s="256">
        <v>0</v>
      </c>
      <c r="T34" s="256">
        <v>0</v>
      </c>
      <c r="U34" s="257">
        <f t="shared" si="31"/>
        <v>250</v>
      </c>
      <c r="V34" s="323">
        <f>L34*Inflation!$F$19</f>
        <v>0</v>
      </c>
      <c r="W34" s="324">
        <f>M34*Inflation!$F$19</f>
        <v>0</v>
      </c>
      <c r="X34" s="324">
        <f>N34*Inflation!$F$19</f>
        <v>0</v>
      </c>
      <c r="Y34" s="324">
        <f>O34*Inflation!$F$19*Inflation!$F$20</f>
        <v>0</v>
      </c>
      <c r="Z34" s="324">
        <f>P34*Inflation!$F$19*Inflation!$F$20</f>
        <v>0</v>
      </c>
      <c r="AA34" s="324">
        <f>Q34*Inflation!$F$19*Inflation!$F$20</f>
        <v>0</v>
      </c>
      <c r="AB34" s="324">
        <f>R34*Inflation!$F$19*Inflation!$F$20*Inflation!$F$21</f>
        <v>265.66033966033973</v>
      </c>
      <c r="AC34" s="324">
        <f>S34*Inflation!$F$19*Inflation!$F$20*Inflation!$F$21*Inflation!$F$22</f>
        <v>0</v>
      </c>
      <c r="AD34" s="324">
        <f>T34*Inflation!$F$19*Inflation!$F$20*Inflation!$F$21*Inflation!$F$22*Inflation!$F$23</f>
        <v>0</v>
      </c>
      <c r="AE34" s="326">
        <f t="shared" si="32"/>
        <v>265.66033966033973</v>
      </c>
      <c r="AF34" s="291">
        <f>V34/SUM(V$4:V$9,V$23:V$49,V$227:V$233)*SUM('Common CWIP'!$AV$67:$BA$67)</f>
        <v>0</v>
      </c>
      <c r="AG34" s="292">
        <f>W34/SUM(W$4:W$9,W$23:W$49,W$227:W$233)*SUM('Common CWIP'!$BB$67:$BG$67)</f>
        <v>0</v>
      </c>
      <c r="AH34" s="292">
        <f t="shared" si="33"/>
        <v>0</v>
      </c>
      <c r="AI34" s="292">
        <f>Y34/SUM(Y$4:Y$9,Y$23:Y$49,Y$227:Y$233)*SUM('Common CWIP'!$BK$67:$BP$67)</f>
        <v>0</v>
      </c>
      <c r="AJ34" s="292">
        <f>Z34/SUM(Z$4:Z$9,Z$23:Z$49,Z$227:Z$233)*SUM('Common CWIP'!$BQ$67:$BV$67)</f>
        <v>0</v>
      </c>
      <c r="AK34" s="292">
        <f t="shared" si="34"/>
        <v>0</v>
      </c>
      <c r="AL34" s="292">
        <f>AB34/SUM(AB$4:AB$9,AB$23:AB$49,AB$227:AB$233)*SUM('Common CWIP'!$CL$67)</f>
        <v>5.0464176194165509</v>
      </c>
      <c r="AM34" s="292">
        <f>AC34/SUM(AC$4:AC$9,AC$23:AC$49,AC$227:AC$233)*SUM('Common CWIP'!$DA$67)</f>
        <v>0</v>
      </c>
      <c r="AN34" s="292">
        <f>AD34/SUM(AD$4:AD$9,AD$23:AD$49,AD$227:AD$233)*SUM('Common CWIP'!$DP$67)</f>
        <v>0</v>
      </c>
      <c r="AO34" s="293">
        <f t="shared" si="35"/>
        <v>5.0464176194165509</v>
      </c>
      <c r="AP34" s="304">
        <f t="shared" si="36"/>
        <v>0</v>
      </c>
      <c r="AQ34" s="305">
        <f t="shared" si="37"/>
        <v>0</v>
      </c>
      <c r="AR34" s="305">
        <f t="shared" si="38"/>
        <v>0</v>
      </c>
      <c r="AS34" s="305">
        <f t="shared" si="39"/>
        <v>0</v>
      </c>
      <c r="AT34" s="305">
        <f t="shared" si="40"/>
        <v>0</v>
      </c>
      <c r="AU34" s="305">
        <f t="shared" si="41"/>
        <v>0</v>
      </c>
      <c r="AV34" s="305">
        <f t="shared" si="42"/>
        <v>270.70675727975629</v>
      </c>
      <c r="AW34" s="305">
        <f t="shared" si="43"/>
        <v>0</v>
      </c>
      <c r="AX34" s="305">
        <f t="shared" si="44"/>
        <v>0</v>
      </c>
      <c r="AY34" s="306">
        <f t="shared" si="45"/>
        <v>270.70675727975629</v>
      </c>
    </row>
    <row r="35" spans="1:51" ht="14.5">
      <c r="A35" s="44" t="s">
        <v>150</v>
      </c>
      <c r="B35" s="45" t="s">
        <v>150</v>
      </c>
      <c r="C35" s="106">
        <v>600</v>
      </c>
      <c r="D35" s="37">
        <v>8</v>
      </c>
      <c r="E35" s="65">
        <v>4222</v>
      </c>
      <c r="F35" s="65" t="s">
        <v>624</v>
      </c>
      <c r="G35" s="99" t="s">
        <v>636</v>
      </c>
      <c r="H35" s="240" t="s">
        <v>147</v>
      </c>
      <c r="I35" s="240"/>
      <c r="J35" s="240" t="s">
        <v>1049</v>
      </c>
      <c r="K35" s="238">
        <v>46722</v>
      </c>
      <c r="L35" s="255">
        <v>100</v>
      </c>
      <c r="M35" s="256">
        <v>100</v>
      </c>
      <c r="N35" s="256">
        <v>200</v>
      </c>
      <c r="O35" s="256">
        <v>100</v>
      </c>
      <c r="P35" s="256">
        <v>100</v>
      </c>
      <c r="Q35" s="256">
        <v>200</v>
      </c>
      <c r="R35" s="256">
        <v>200</v>
      </c>
      <c r="S35" s="256">
        <v>0</v>
      </c>
      <c r="T35" s="256">
        <v>0</v>
      </c>
      <c r="U35" s="257">
        <f t="shared" si="31"/>
        <v>600</v>
      </c>
      <c r="V35" s="323">
        <f>L35*Inflation!$F$19</f>
        <v>102.13786213786213</v>
      </c>
      <c r="W35" s="324">
        <f>M35*Inflation!$F$19</f>
        <v>102.13786213786213</v>
      </c>
      <c r="X35" s="324">
        <f>N35*Inflation!$F$19</f>
        <v>204.27572427572426</v>
      </c>
      <c r="Y35" s="324">
        <f>O35*Inflation!$F$19*Inflation!$F$20</f>
        <v>104.28291708291709</v>
      </c>
      <c r="Z35" s="324">
        <f>P35*Inflation!$F$19*Inflation!$F$20</f>
        <v>104.28291708291709</v>
      </c>
      <c r="AA35" s="324">
        <f>Q35*Inflation!$F$19*Inflation!$F$20</f>
        <v>208.56583416583419</v>
      </c>
      <c r="AB35" s="324">
        <f>R35*Inflation!$F$19*Inflation!$F$20*Inflation!$F$21</f>
        <v>212.52827172827173</v>
      </c>
      <c r="AC35" s="324">
        <f>S35*Inflation!$F$19*Inflation!$F$20*Inflation!$F$21*Inflation!$F$22</f>
        <v>0</v>
      </c>
      <c r="AD35" s="324">
        <f>T35*Inflation!$F$19*Inflation!$F$20*Inflation!$F$21*Inflation!$F$22*Inflation!$F$23</f>
        <v>0</v>
      </c>
      <c r="AE35" s="326">
        <f t="shared" si="32"/>
        <v>625.36983016983027</v>
      </c>
      <c r="AF35" s="291">
        <f>V35/SUM(V$4:V$9,V$23:V$49,V$227:V$233)*SUM('Common CWIP'!$AV$67:$BA$67)</f>
        <v>2.8636934636289109</v>
      </c>
      <c r="AG35" s="292">
        <f>W35/SUM(W$4:W$9,W$23:W$49,W$227:W$233)*SUM('Common CWIP'!$BB$67:$BG$67)</f>
        <v>0.5108307883717792</v>
      </c>
      <c r="AH35" s="292">
        <f t="shared" si="33"/>
        <v>3.3745242520006902</v>
      </c>
      <c r="AI35" s="292">
        <f>Y35/SUM(Y$4:Y$9,Y$23:Y$49,Y$227:Y$233)*SUM('Common CWIP'!$BK$67:$BP$67)</f>
        <v>0.72747451211211267</v>
      </c>
      <c r="AJ35" s="292">
        <f>Z35/SUM(Z$4:Z$9,Z$23:Z$49,Z$227:Z$233)*SUM('Common CWIP'!$BQ$67:$BV$67)</f>
        <v>1.4826563322479267</v>
      </c>
      <c r="AK35" s="292">
        <f t="shared" si="34"/>
        <v>2.2101308443600391</v>
      </c>
      <c r="AL35" s="292">
        <f>AB35/SUM(AB$4:AB$9,AB$23:AB$49,AB$227:AB$233)*SUM('Common CWIP'!$CL$67)</f>
        <v>4.0371340955332391</v>
      </c>
      <c r="AM35" s="292">
        <f>AC35/SUM(AC$4:AC$9,AC$23:AC$49,AC$227:AC$233)*SUM('Common CWIP'!$DA$67)</f>
        <v>0</v>
      </c>
      <c r="AN35" s="292">
        <f>AD35/SUM(AD$4:AD$9,AD$23:AD$49,AD$227:AD$233)*SUM('Common CWIP'!$DP$67)</f>
        <v>0</v>
      </c>
      <c r="AO35" s="293">
        <f t="shared" si="35"/>
        <v>9.6217891918939689</v>
      </c>
      <c r="AP35" s="304">
        <f t="shared" si="36"/>
        <v>105.00155560149103</v>
      </c>
      <c r="AQ35" s="305">
        <f t="shared" si="37"/>
        <v>102.64869292623391</v>
      </c>
      <c r="AR35" s="305">
        <f t="shared" si="38"/>
        <v>207.65024852772495</v>
      </c>
      <c r="AS35" s="305">
        <f t="shared" si="39"/>
        <v>105.0103915950292</v>
      </c>
      <c r="AT35" s="305">
        <f t="shared" si="40"/>
        <v>105.76557341516502</v>
      </c>
      <c r="AU35" s="305">
        <f t="shared" si="41"/>
        <v>210.77596501019423</v>
      </c>
      <c r="AV35" s="305">
        <f t="shared" si="42"/>
        <v>216.56540582380498</v>
      </c>
      <c r="AW35" s="305">
        <f t="shared" si="43"/>
        <v>0</v>
      </c>
      <c r="AX35" s="305">
        <f t="shared" si="44"/>
        <v>0</v>
      </c>
      <c r="AY35" s="306">
        <f t="shared" si="45"/>
        <v>634.99161936172413</v>
      </c>
    </row>
    <row r="36" spans="1:51" ht="14.5">
      <c r="A36" s="107" t="s">
        <v>150</v>
      </c>
      <c r="B36" s="108" t="s">
        <v>154</v>
      </c>
      <c r="C36" s="109">
        <v>0</v>
      </c>
      <c r="E36" s="65">
        <v>4222</v>
      </c>
      <c r="F36" s="65" t="s">
        <v>624</v>
      </c>
      <c r="G36" s="99" t="s">
        <v>637</v>
      </c>
      <c r="H36" s="240" t="s">
        <v>148</v>
      </c>
      <c r="I36" s="240"/>
      <c r="J36" s="240" t="s">
        <v>1049</v>
      </c>
      <c r="K36" s="238">
        <v>46021</v>
      </c>
      <c r="L36" s="255">
        <v>75</v>
      </c>
      <c r="M36" s="256">
        <v>75</v>
      </c>
      <c r="N36" s="256">
        <v>150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6">
        <v>0</v>
      </c>
      <c r="U36" s="257">
        <f t="shared" si="31"/>
        <v>150</v>
      </c>
      <c r="V36" s="323">
        <f>L36*Inflation!$F$19</f>
        <v>76.603396603396604</v>
      </c>
      <c r="W36" s="324">
        <f>M36*Inflation!$F$19</f>
        <v>76.603396603396604</v>
      </c>
      <c r="X36" s="324">
        <f>N36*Inflation!$F$19</f>
        <v>153.20679320679321</v>
      </c>
      <c r="Y36" s="324">
        <f>O36*Inflation!$F$19*Inflation!$F$20</f>
        <v>0</v>
      </c>
      <c r="Z36" s="324">
        <f>P36*Inflation!$F$19*Inflation!$F$20</f>
        <v>0</v>
      </c>
      <c r="AA36" s="324">
        <f>Q36*Inflation!$F$19*Inflation!$F$20</f>
        <v>0</v>
      </c>
      <c r="AB36" s="324">
        <f>R36*Inflation!$F$19*Inflation!$F$20*Inflation!$F$21</f>
        <v>0</v>
      </c>
      <c r="AC36" s="324">
        <f>S36*Inflation!$F$19*Inflation!$F$20*Inflation!$F$21*Inflation!$F$22</f>
        <v>0</v>
      </c>
      <c r="AD36" s="324">
        <f>T36*Inflation!$F$19*Inflation!$F$20*Inflation!$F$21*Inflation!$F$22*Inflation!$F$23</f>
        <v>0</v>
      </c>
      <c r="AE36" s="326">
        <f t="shared" si="32"/>
        <v>153.20679320679321</v>
      </c>
      <c r="AF36" s="291">
        <f>V36/SUM(V$4:V$9,V$23:V$49,V$227:V$233)*SUM('Common CWIP'!$AV$67:$BA$67)</f>
        <v>2.1477700977216836</v>
      </c>
      <c r="AG36" s="292">
        <f>W36/SUM(W$4:W$9,W$23:W$49,W$227:W$233)*SUM('Common CWIP'!$BB$67:$BG$67)</f>
        <v>0.38312309127883443</v>
      </c>
      <c r="AH36" s="292">
        <f t="shared" si="33"/>
        <v>2.5308931890005182</v>
      </c>
      <c r="AI36" s="292">
        <f>Y36/SUM(Y$4:Y$9,Y$23:Y$49,Y$227:Y$233)*SUM('Common CWIP'!$BK$67:$BP$67)</f>
        <v>0</v>
      </c>
      <c r="AJ36" s="292">
        <f>Z36/SUM(Z$4:Z$9,Z$23:Z$49,Z$227:Z$233)*SUM('Common CWIP'!$BQ$67:$BV$67)</f>
        <v>0</v>
      </c>
      <c r="AK36" s="292">
        <f t="shared" si="34"/>
        <v>0</v>
      </c>
      <c r="AL36" s="292">
        <f>AB36/SUM(AB$4:AB$9,AB$23:AB$49,AB$227:AB$233)*SUM('Common CWIP'!$CL$67)</f>
        <v>0</v>
      </c>
      <c r="AM36" s="292">
        <f>AC36/SUM(AC$4:AC$9,AC$23:AC$49,AC$227:AC$233)*SUM('Common CWIP'!$DA$67)</f>
        <v>0</v>
      </c>
      <c r="AN36" s="292">
        <f>AD36/SUM(AD$4:AD$9,AD$23:AD$49,AD$227:AD$233)*SUM('Common CWIP'!$DP$67)</f>
        <v>0</v>
      </c>
      <c r="AO36" s="293">
        <f t="shared" si="35"/>
        <v>2.5308931890005182</v>
      </c>
      <c r="AP36" s="304">
        <f t="shared" si="36"/>
        <v>78.751166701118294</v>
      </c>
      <c r="AQ36" s="305">
        <f t="shared" si="37"/>
        <v>76.986519694675437</v>
      </c>
      <c r="AR36" s="305">
        <f t="shared" si="38"/>
        <v>155.73768639579373</v>
      </c>
      <c r="AS36" s="305">
        <f t="shared" si="39"/>
        <v>0</v>
      </c>
      <c r="AT36" s="305">
        <f t="shared" si="40"/>
        <v>0</v>
      </c>
      <c r="AU36" s="305">
        <f t="shared" si="41"/>
        <v>0</v>
      </c>
      <c r="AV36" s="305">
        <f t="shared" si="42"/>
        <v>0</v>
      </c>
      <c r="AW36" s="305">
        <f t="shared" si="43"/>
        <v>0</v>
      </c>
      <c r="AX36" s="305">
        <f t="shared" si="44"/>
        <v>0</v>
      </c>
      <c r="AY36" s="306">
        <f t="shared" si="45"/>
        <v>155.73768639579373</v>
      </c>
    </row>
    <row r="37" spans="1:51" ht="14.5">
      <c r="A37" s="44" t="s">
        <v>150</v>
      </c>
      <c r="B37" s="45" t="s">
        <v>154</v>
      </c>
      <c r="C37" s="106">
        <v>0</v>
      </c>
      <c r="E37" s="65">
        <v>4222</v>
      </c>
      <c r="F37" s="65" t="s">
        <v>624</v>
      </c>
      <c r="G37" s="99" t="s">
        <v>638</v>
      </c>
      <c r="H37" s="240" t="s">
        <v>148</v>
      </c>
      <c r="I37" s="240"/>
      <c r="J37" s="240" t="s">
        <v>1049</v>
      </c>
      <c r="K37" s="238">
        <v>46387</v>
      </c>
      <c r="L37" s="255">
        <v>0</v>
      </c>
      <c r="M37" s="256">
        <v>0</v>
      </c>
      <c r="N37" s="256">
        <v>0</v>
      </c>
      <c r="O37" s="256">
        <v>100</v>
      </c>
      <c r="P37" s="256">
        <v>100</v>
      </c>
      <c r="Q37" s="256">
        <v>200</v>
      </c>
      <c r="R37" s="256">
        <v>0</v>
      </c>
      <c r="S37" s="256">
        <v>0</v>
      </c>
      <c r="T37" s="256">
        <v>0</v>
      </c>
      <c r="U37" s="257">
        <f t="shared" si="31"/>
        <v>200</v>
      </c>
      <c r="V37" s="323">
        <f>L37*Inflation!$F$19</f>
        <v>0</v>
      </c>
      <c r="W37" s="324">
        <f>M37*Inflation!$F$19</f>
        <v>0</v>
      </c>
      <c r="X37" s="324">
        <f>N37*Inflation!$F$19</f>
        <v>0</v>
      </c>
      <c r="Y37" s="324">
        <f>O37*Inflation!$F$19*Inflation!$F$20</f>
        <v>104.28291708291709</v>
      </c>
      <c r="Z37" s="324">
        <f>P37*Inflation!$F$19*Inflation!$F$20</f>
        <v>104.28291708291709</v>
      </c>
      <c r="AA37" s="324">
        <f>Q37*Inflation!$F$19*Inflation!$F$20</f>
        <v>208.56583416583419</v>
      </c>
      <c r="AB37" s="324">
        <f>R37*Inflation!$F$19*Inflation!$F$20*Inflation!$F$21</f>
        <v>0</v>
      </c>
      <c r="AC37" s="324">
        <f>S37*Inflation!$F$19*Inflation!$F$20*Inflation!$F$21*Inflation!$F$22</f>
        <v>0</v>
      </c>
      <c r="AD37" s="324">
        <f>T37*Inflation!$F$19*Inflation!$F$20*Inflation!$F$21*Inflation!$F$22*Inflation!$F$23</f>
        <v>0</v>
      </c>
      <c r="AE37" s="326">
        <f t="shared" si="32"/>
        <v>208.56583416583419</v>
      </c>
      <c r="AF37" s="291">
        <f>V37/SUM(V$4:V$9,V$23:V$49,V$227:V$233)*SUM('Common CWIP'!$AV$67:$BA$67)</f>
        <v>0</v>
      </c>
      <c r="AG37" s="292">
        <f>W37/SUM(W$4:W$9,W$23:W$49,W$227:W$233)*SUM('Common CWIP'!$BB$67:$BG$67)</f>
        <v>0</v>
      </c>
      <c r="AH37" s="292">
        <f t="shared" si="33"/>
        <v>0</v>
      </c>
      <c r="AI37" s="292">
        <f>Y37/SUM(Y$4:Y$9,Y$23:Y$49,Y$227:Y$233)*SUM('Common CWIP'!$BK$67:$BP$67)</f>
        <v>0.72747451211211267</v>
      </c>
      <c r="AJ37" s="292">
        <f>Z37/SUM(Z$4:Z$9,Z$23:Z$49,Z$227:Z$233)*SUM('Common CWIP'!$BQ$67:$BV$67)</f>
        <v>1.4826563322479267</v>
      </c>
      <c r="AK37" s="292">
        <f t="shared" si="34"/>
        <v>2.2101308443600391</v>
      </c>
      <c r="AL37" s="292">
        <f>AB37/SUM(AB$4:AB$9,AB$23:AB$49,AB$227:AB$233)*SUM('Common CWIP'!$CL$67)</f>
        <v>0</v>
      </c>
      <c r="AM37" s="292">
        <f>AC37/SUM(AC$4:AC$9,AC$23:AC$49,AC$227:AC$233)*SUM('Common CWIP'!$DA$67)</f>
        <v>0</v>
      </c>
      <c r="AN37" s="292">
        <f>AD37/SUM(AD$4:AD$9,AD$23:AD$49,AD$227:AD$233)*SUM('Common CWIP'!$DP$67)</f>
        <v>0</v>
      </c>
      <c r="AO37" s="293">
        <f t="shared" si="35"/>
        <v>2.2101308443600391</v>
      </c>
      <c r="AP37" s="304">
        <f t="shared" si="36"/>
        <v>0</v>
      </c>
      <c r="AQ37" s="305">
        <f t="shared" si="37"/>
        <v>0</v>
      </c>
      <c r="AR37" s="305">
        <f t="shared" si="38"/>
        <v>0</v>
      </c>
      <c r="AS37" s="305">
        <f t="shared" si="39"/>
        <v>105.0103915950292</v>
      </c>
      <c r="AT37" s="305">
        <f t="shared" si="40"/>
        <v>105.76557341516502</v>
      </c>
      <c r="AU37" s="305">
        <f t="shared" si="41"/>
        <v>210.77596501019423</v>
      </c>
      <c r="AV37" s="305">
        <f t="shared" si="42"/>
        <v>0</v>
      </c>
      <c r="AW37" s="305">
        <f t="shared" si="43"/>
        <v>0</v>
      </c>
      <c r="AX37" s="305">
        <f t="shared" si="44"/>
        <v>0</v>
      </c>
      <c r="AY37" s="306">
        <f t="shared" si="45"/>
        <v>210.77596501019423</v>
      </c>
    </row>
    <row r="38" spans="1:51" ht="14.5">
      <c r="A38" s="44" t="s">
        <v>150</v>
      </c>
      <c r="B38" s="45" t="s">
        <v>154</v>
      </c>
      <c r="C38" s="106">
        <v>0</v>
      </c>
      <c r="E38" s="65">
        <v>4222</v>
      </c>
      <c r="F38" s="65" t="s">
        <v>624</v>
      </c>
      <c r="G38" s="99" t="s">
        <v>639</v>
      </c>
      <c r="H38" s="240" t="s">
        <v>148</v>
      </c>
      <c r="I38" s="240"/>
      <c r="J38" s="240" t="s">
        <v>1049</v>
      </c>
      <c r="K38" s="238">
        <v>45838</v>
      </c>
      <c r="L38" s="255">
        <v>7.5</v>
      </c>
      <c r="M38" s="256">
        <v>7.5</v>
      </c>
      <c r="N38" s="256">
        <v>15</v>
      </c>
      <c r="O38" s="256">
        <v>0</v>
      </c>
      <c r="P38" s="256">
        <v>0</v>
      </c>
      <c r="Q38" s="256">
        <v>0</v>
      </c>
      <c r="R38" s="256">
        <v>0</v>
      </c>
      <c r="S38" s="256">
        <v>0</v>
      </c>
      <c r="T38" s="256">
        <v>0</v>
      </c>
      <c r="U38" s="257">
        <f t="shared" si="31"/>
        <v>15</v>
      </c>
      <c r="V38" s="323">
        <f>L38*Inflation!$F$19</f>
        <v>7.6603396603396599</v>
      </c>
      <c r="W38" s="324">
        <f>M38*Inflation!$F$19</f>
        <v>7.6603396603396599</v>
      </c>
      <c r="X38" s="324">
        <f>N38*Inflation!$F$19</f>
        <v>15.32067932067932</v>
      </c>
      <c r="Y38" s="324">
        <f>O38*Inflation!$F$19*Inflation!$F$20</f>
        <v>0</v>
      </c>
      <c r="Z38" s="324">
        <f>P38*Inflation!$F$19*Inflation!$F$20</f>
        <v>0</v>
      </c>
      <c r="AA38" s="324">
        <f>Q38*Inflation!$F$19*Inflation!$F$20</f>
        <v>0</v>
      </c>
      <c r="AB38" s="324">
        <f>R38*Inflation!$F$19*Inflation!$F$20*Inflation!$F$21</f>
        <v>0</v>
      </c>
      <c r="AC38" s="324">
        <f>S38*Inflation!$F$19*Inflation!$F$20*Inflation!$F$21*Inflation!$F$22</f>
        <v>0</v>
      </c>
      <c r="AD38" s="324">
        <f>T38*Inflation!$F$19*Inflation!$F$20*Inflation!$F$21*Inflation!$F$22*Inflation!$F$23</f>
        <v>0</v>
      </c>
      <c r="AE38" s="326">
        <f t="shared" si="32"/>
        <v>15.32067932067932</v>
      </c>
      <c r="AF38" s="291">
        <f>V38/SUM(V$4:V$9,V$23:V$49,V$227:V$233)*SUM('Common CWIP'!$AV$67:$BA$67)</f>
        <v>0.21477700977216835</v>
      </c>
      <c r="AG38" s="292">
        <f>W38/SUM(W$4:W$9,W$23:W$49,W$227:W$233)*SUM('Common CWIP'!$BB$67:$BG$67)</f>
        <v>3.8312309127883443E-2</v>
      </c>
      <c r="AH38" s="292">
        <f t="shared" si="33"/>
        <v>0.25308931890005182</v>
      </c>
      <c r="AI38" s="292">
        <f>Y38/SUM(Y$4:Y$9,Y$23:Y$49,Y$227:Y$233)*SUM('Common CWIP'!$BK$67:$BP$67)</f>
        <v>0</v>
      </c>
      <c r="AJ38" s="292">
        <f>Z38/SUM(Z$4:Z$9,Z$23:Z$49,Z$227:Z$233)*SUM('Common CWIP'!$BQ$67:$BV$67)</f>
        <v>0</v>
      </c>
      <c r="AK38" s="292">
        <f t="shared" si="34"/>
        <v>0</v>
      </c>
      <c r="AL38" s="292">
        <f>AB38/SUM(AB$4:AB$9,AB$23:AB$49,AB$227:AB$233)*SUM('Common CWIP'!$CL$67)</f>
        <v>0</v>
      </c>
      <c r="AM38" s="292">
        <f>AC38/SUM(AC$4:AC$9,AC$23:AC$49,AC$227:AC$233)*SUM('Common CWIP'!$DA$67)</f>
        <v>0</v>
      </c>
      <c r="AN38" s="292">
        <f>AD38/SUM(AD$4:AD$9,AD$23:AD$49,AD$227:AD$233)*SUM('Common CWIP'!$DP$67)</f>
        <v>0</v>
      </c>
      <c r="AO38" s="293">
        <f t="shared" si="35"/>
        <v>0.25308931890005182</v>
      </c>
      <c r="AP38" s="304">
        <f t="shared" si="36"/>
        <v>7.8751166701118285</v>
      </c>
      <c r="AQ38" s="305">
        <f t="shared" si="37"/>
        <v>7.6986519694675435</v>
      </c>
      <c r="AR38" s="305">
        <f t="shared" si="38"/>
        <v>15.573768639579372</v>
      </c>
      <c r="AS38" s="305">
        <f t="shared" si="39"/>
        <v>0</v>
      </c>
      <c r="AT38" s="305">
        <f t="shared" si="40"/>
        <v>0</v>
      </c>
      <c r="AU38" s="305">
        <f t="shared" si="41"/>
        <v>0</v>
      </c>
      <c r="AV38" s="305">
        <f t="shared" si="42"/>
        <v>0</v>
      </c>
      <c r="AW38" s="305">
        <f t="shared" si="43"/>
        <v>0</v>
      </c>
      <c r="AX38" s="305">
        <f t="shared" si="44"/>
        <v>0</v>
      </c>
      <c r="AY38" s="306">
        <f t="shared" si="45"/>
        <v>15.573768639579372</v>
      </c>
    </row>
    <row r="39" spans="1:51" ht="14.5">
      <c r="A39" s="44" t="s">
        <v>154</v>
      </c>
      <c r="B39" s="45" t="s">
        <v>154</v>
      </c>
      <c r="C39" s="106">
        <v>0</v>
      </c>
      <c r="E39" s="65">
        <v>4222</v>
      </c>
      <c r="F39" s="65" t="s">
        <v>624</v>
      </c>
      <c r="G39" s="99" t="s">
        <v>640</v>
      </c>
      <c r="H39" s="240" t="s">
        <v>147</v>
      </c>
      <c r="I39" s="240"/>
      <c r="J39" s="240" t="s">
        <v>1049</v>
      </c>
      <c r="K39" s="238" t="s">
        <v>218</v>
      </c>
      <c r="L39" s="255">
        <v>67.5</v>
      </c>
      <c r="M39" s="256">
        <v>67.5</v>
      </c>
      <c r="N39" s="256">
        <v>135</v>
      </c>
      <c r="O39" s="256">
        <v>0</v>
      </c>
      <c r="P39" s="256">
        <v>0</v>
      </c>
      <c r="Q39" s="256">
        <v>0</v>
      </c>
      <c r="R39" s="256">
        <v>0</v>
      </c>
      <c r="S39" s="256">
        <v>228</v>
      </c>
      <c r="T39" s="256">
        <v>0</v>
      </c>
      <c r="U39" s="257">
        <f t="shared" si="31"/>
        <v>363</v>
      </c>
      <c r="V39" s="323">
        <f>L39*Inflation!$F$19</f>
        <v>68.943056943056945</v>
      </c>
      <c r="W39" s="324">
        <f>M39*Inflation!$F$19</f>
        <v>68.943056943056945</v>
      </c>
      <c r="X39" s="324">
        <f>N39*Inflation!$F$19</f>
        <v>137.88611388611389</v>
      </c>
      <c r="Y39" s="324">
        <f>O39*Inflation!$F$19*Inflation!$F$20</f>
        <v>0</v>
      </c>
      <c r="Z39" s="324">
        <f>P39*Inflation!$F$19*Inflation!$F$20</f>
        <v>0</v>
      </c>
      <c r="AA39" s="324">
        <f>Q39*Inflation!$F$19*Inflation!$F$20</f>
        <v>0</v>
      </c>
      <c r="AB39" s="324">
        <f>R39*Inflation!$F$19*Inflation!$F$20*Inflation!$F$21</f>
        <v>0</v>
      </c>
      <c r="AC39" s="324">
        <f>S39*Inflation!$F$19*Inflation!$F$20*Inflation!$F$21*Inflation!$F$22</f>
        <v>246.88505094905099</v>
      </c>
      <c r="AD39" s="324">
        <f>T39*Inflation!$F$19*Inflation!$F$20*Inflation!$F$21*Inflation!$F$22*Inflation!$F$23</f>
        <v>0</v>
      </c>
      <c r="AE39" s="326">
        <f t="shared" si="32"/>
        <v>384.77116483516488</v>
      </c>
      <c r="AF39" s="291">
        <f>V39/SUM(V$4:V$9,V$23:V$49,V$227:V$233)*SUM('Common CWIP'!$AV$67:$BA$67)</f>
        <v>1.9329930879495152</v>
      </c>
      <c r="AG39" s="292">
        <f>W39/SUM(W$4:W$9,W$23:W$49,W$227:W$233)*SUM('Common CWIP'!$BB$67:$BG$67)</f>
        <v>0.34481078215095101</v>
      </c>
      <c r="AH39" s="292">
        <f t="shared" si="33"/>
        <v>2.2778038701004664</v>
      </c>
      <c r="AI39" s="292">
        <f>Y39/SUM(Y$4:Y$9,Y$23:Y$49,Y$227:Y$233)*SUM('Common CWIP'!$BK$67:$BP$67)</f>
        <v>0</v>
      </c>
      <c r="AJ39" s="292">
        <f>Z39/SUM(Z$4:Z$9,Z$23:Z$49,Z$227:Z$233)*SUM('Common CWIP'!$BQ$67:$BV$67)</f>
        <v>0</v>
      </c>
      <c r="AK39" s="292">
        <f t="shared" si="34"/>
        <v>0</v>
      </c>
      <c r="AL39" s="292">
        <f>AB39/SUM(AB$4:AB$9,AB$23:AB$49,AB$227:AB$233)*SUM('Common CWIP'!$CL$67)</f>
        <v>0</v>
      </c>
      <c r="AM39" s="292">
        <f>AC39/SUM(AC$4:AC$9,AC$23:AC$49,AC$227:AC$233)*SUM('Common CWIP'!$DA$67)</f>
        <v>2.0143418582221693</v>
      </c>
      <c r="AN39" s="292">
        <f>AD39/SUM(AD$4:AD$9,AD$23:AD$49,AD$227:AD$233)*SUM('Common CWIP'!$DP$67)</f>
        <v>0</v>
      </c>
      <c r="AO39" s="293">
        <f t="shared" si="35"/>
        <v>4.2921457283226356</v>
      </c>
      <c r="AP39" s="304">
        <f t="shared" si="36"/>
        <v>70.876050031006457</v>
      </c>
      <c r="AQ39" s="305">
        <f t="shared" si="37"/>
        <v>69.287867725207903</v>
      </c>
      <c r="AR39" s="305">
        <f t="shared" si="38"/>
        <v>140.16391775621435</v>
      </c>
      <c r="AS39" s="305">
        <f t="shared" si="39"/>
        <v>0</v>
      </c>
      <c r="AT39" s="305">
        <f t="shared" si="40"/>
        <v>0</v>
      </c>
      <c r="AU39" s="305">
        <f t="shared" si="41"/>
        <v>0</v>
      </c>
      <c r="AV39" s="305">
        <f t="shared" si="42"/>
        <v>0</v>
      </c>
      <c r="AW39" s="305">
        <f t="shared" si="43"/>
        <v>248.89939280727316</v>
      </c>
      <c r="AX39" s="305">
        <f t="shared" si="44"/>
        <v>0</v>
      </c>
      <c r="AY39" s="306">
        <f t="shared" si="45"/>
        <v>389.06331056348751</v>
      </c>
    </row>
    <row r="40" spans="1:51" ht="14.5">
      <c r="A40" s="44" t="s">
        <v>150</v>
      </c>
      <c r="B40" s="45" t="s">
        <v>154</v>
      </c>
      <c r="C40" s="106">
        <v>0</v>
      </c>
      <c r="E40" s="65">
        <v>4222</v>
      </c>
      <c r="F40" s="65" t="s">
        <v>624</v>
      </c>
      <c r="G40" s="99" t="s">
        <v>641</v>
      </c>
      <c r="H40" s="240" t="s">
        <v>149</v>
      </c>
      <c r="I40" s="240"/>
      <c r="J40" s="240" t="s">
        <v>1049</v>
      </c>
      <c r="K40" s="238">
        <v>46387</v>
      </c>
      <c r="L40" s="255">
        <v>0</v>
      </c>
      <c r="M40" s="256">
        <v>0</v>
      </c>
      <c r="N40" s="256">
        <v>0</v>
      </c>
      <c r="O40" s="256">
        <v>50</v>
      </c>
      <c r="P40" s="256">
        <v>50</v>
      </c>
      <c r="Q40" s="256">
        <v>100</v>
      </c>
      <c r="R40" s="256">
        <v>0</v>
      </c>
      <c r="S40" s="256">
        <v>0</v>
      </c>
      <c r="T40" s="256">
        <v>0</v>
      </c>
      <c r="U40" s="257">
        <f t="shared" si="31"/>
        <v>100</v>
      </c>
      <c r="V40" s="323">
        <f>L40*Inflation!$F$19</f>
        <v>0</v>
      </c>
      <c r="W40" s="324">
        <f>M40*Inflation!$F$19</f>
        <v>0</v>
      </c>
      <c r="X40" s="324">
        <f>N40*Inflation!$F$19</f>
        <v>0</v>
      </c>
      <c r="Y40" s="324">
        <f>O40*Inflation!$F$19*Inflation!$F$20</f>
        <v>52.141458541458547</v>
      </c>
      <c r="Z40" s="324">
        <f>P40*Inflation!$F$19*Inflation!$F$20</f>
        <v>52.141458541458547</v>
      </c>
      <c r="AA40" s="324">
        <f>Q40*Inflation!$F$19*Inflation!$F$20</f>
        <v>104.28291708291709</v>
      </c>
      <c r="AB40" s="324">
        <f>R40*Inflation!$F$19*Inflation!$F$20*Inflation!$F$21</f>
        <v>0</v>
      </c>
      <c r="AC40" s="324">
        <f>S40*Inflation!$F$19*Inflation!$F$20*Inflation!$F$21*Inflation!$F$22</f>
        <v>0</v>
      </c>
      <c r="AD40" s="324">
        <f>T40*Inflation!$F$19*Inflation!$F$20*Inflation!$F$21*Inflation!$F$22*Inflation!$F$23</f>
        <v>0</v>
      </c>
      <c r="AE40" s="326">
        <f t="shared" si="32"/>
        <v>104.28291708291709</v>
      </c>
      <c r="AF40" s="291">
        <f>V40/SUM(V$4:V$9,V$23:V$49,V$227:V$233)*SUM('Common CWIP'!$AV$67:$BA$67)</f>
        <v>0</v>
      </c>
      <c r="AG40" s="292">
        <f>W40/SUM(W$4:W$9,W$23:W$49,W$227:W$233)*SUM('Common CWIP'!$BB$67:$BG$67)</f>
        <v>0</v>
      </c>
      <c r="AH40" s="292">
        <f t="shared" si="33"/>
        <v>0</v>
      </c>
      <c r="AI40" s="292">
        <f>Y40/SUM(Y$4:Y$9,Y$23:Y$49,Y$227:Y$233)*SUM('Common CWIP'!$BK$67:$BP$67)</f>
        <v>0.36373725605605634</v>
      </c>
      <c r="AJ40" s="292">
        <f>Z40/SUM(Z$4:Z$9,Z$23:Z$49,Z$227:Z$233)*SUM('Common CWIP'!$BQ$67:$BV$67)</f>
        <v>0.74132816612396335</v>
      </c>
      <c r="AK40" s="292">
        <f t="shared" si="34"/>
        <v>1.1050654221800196</v>
      </c>
      <c r="AL40" s="292">
        <f>AB40/SUM(AB$4:AB$9,AB$23:AB$49,AB$227:AB$233)*SUM('Common CWIP'!$CL$67)</f>
        <v>0</v>
      </c>
      <c r="AM40" s="292">
        <f>AC40/SUM(AC$4:AC$9,AC$23:AC$49,AC$227:AC$233)*SUM('Common CWIP'!$DA$67)</f>
        <v>0</v>
      </c>
      <c r="AN40" s="292">
        <f>AD40/SUM(AD$4:AD$9,AD$23:AD$49,AD$227:AD$233)*SUM('Common CWIP'!$DP$67)</f>
        <v>0</v>
      </c>
      <c r="AO40" s="293">
        <f t="shared" si="35"/>
        <v>1.1050654221800196</v>
      </c>
      <c r="AP40" s="304">
        <f t="shared" si="36"/>
        <v>0</v>
      </c>
      <c r="AQ40" s="305">
        <f t="shared" si="37"/>
        <v>0</v>
      </c>
      <c r="AR40" s="305">
        <f t="shared" si="38"/>
        <v>0</v>
      </c>
      <c r="AS40" s="305">
        <f t="shared" si="39"/>
        <v>52.505195797514602</v>
      </c>
      <c r="AT40" s="305">
        <f t="shared" si="40"/>
        <v>52.882786707582511</v>
      </c>
      <c r="AU40" s="305">
        <f t="shared" si="41"/>
        <v>105.38798250509711</v>
      </c>
      <c r="AV40" s="305">
        <f t="shared" si="42"/>
        <v>0</v>
      </c>
      <c r="AW40" s="305">
        <f t="shared" si="43"/>
        <v>0</v>
      </c>
      <c r="AX40" s="305">
        <f t="shared" si="44"/>
        <v>0</v>
      </c>
      <c r="AY40" s="306">
        <f t="shared" si="45"/>
        <v>105.38798250509711</v>
      </c>
    </row>
    <row r="41" spans="1:51" ht="14.5">
      <c r="A41" s="44" t="s">
        <v>150</v>
      </c>
      <c r="B41" s="45" t="s">
        <v>154</v>
      </c>
      <c r="C41" s="106">
        <v>0</v>
      </c>
      <c r="E41" s="65">
        <v>4222</v>
      </c>
      <c r="F41" s="65" t="s">
        <v>624</v>
      </c>
      <c r="G41" s="99" t="s">
        <v>642</v>
      </c>
      <c r="H41" s="240" t="s">
        <v>148</v>
      </c>
      <c r="I41" s="240"/>
      <c r="J41" s="240" t="s">
        <v>1049</v>
      </c>
      <c r="K41" s="238">
        <v>46022</v>
      </c>
      <c r="L41" s="255">
        <v>75</v>
      </c>
      <c r="M41" s="256">
        <v>75</v>
      </c>
      <c r="N41" s="256">
        <v>150</v>
      </c>
      <c r="O41" s="256">
        <v>0</v>
      </c>
      <c r="P41" s="256">
        <v>0</v>
      </c>
      <c r="Q41" s="256">
        <v>0</v>
      </c>
      <c r="R41" s="256">
        <v>0</v>
      </c>
      <c r="S41" s="256">
        <v>0</v>
      </c>
      <c r="T41" s="256">
        <v>0</v>
      </c>
      <c r="U41" s="257">
        <f t="shared" si="31"/>
        <v>150</v>
      </c>
      <c r="V41" s="323">
        <f>L41*Inflation!$F$19</f>
        <v>76.603396603396604</v>
      </c>
      <c r="W41" s="324">
        <f>M41*Inflation!$F$19</f>
        <v>76.603396603396604</v>
      </c>
      <c r="X41" s="324">
        <f>N41*Inflation!$F$19</f>
        <v>153.20679320679321</v>
      </c>
      <c r="Y41" s="324">
        <f>O41*Inflation!$F$19*Inflation!$F$20</f>
        <v>0</v>
      </c>
      <c r="Z41" s="324">
        <f>P41*Inflation!$F$19*Inflation!$F$20</f>
        <v>0</v>
      </c>
      <c r="AA41" s="324">
        <f>Q41*Inflation!$F$19*Inflation!$F$20</f>
        <v>0</v>
      </c>
      <c r="AB41" s="324">
        <f>R41*Inflation!$F$19*Inflation!$F$20*Inflation!$F$21</f>
        <v>0</v>
      </c>
      <c r="AC41" s="324">
        <f>S41*Inflation!$F$19*Inflation!$F$20*Inflation!$F$21*Inflation!$F$22</f>
        <v>0</v>
      </c>
      <c r="AD41" s="324">
        <f>T41*Inflation!$F$19*Inflation!$F$20*Inflation!$F$21*Inflation!$F$22*Inflation!$F$23</f>
        <v>0</v>
      </c>
      <c r="AE41" s="326">
        <f t="shared" si="32"/>
        <v>153.20679320679321</v>
      </c>
      <c r="AF41" s="291">
        <f>V41/SUM(V$4:V$9,V$23:V$49,V$227:V$233)*SUM('Common CWIP'!$AV$67:$BA$67)</f>
        <v>2.1477700977216836</v>
      </c>
      <c r="AG41" s="292">
        <f>W41/SUM(W$4:W$9,W$23:W$49,W$227:W$233)*SUM('Common CWIP'!$BB$67:$BG$67)</f>
        <v>0.38312309127883443</v>
      </c>
      <c r="AH41" s="292">
        <f t="shared" si="33"/>
        <v>2.5308931890005182</v>
      </c>
      <c r="AI41" s="292">
        <f>Y41/SUM(Y$4:Y$9,Y$23:Y$49,Y$227:Y$233)*SUM('Common CWIP'!$BK$67:$BP$67)</f>
        <v>0</v>
      </c>
      <c r="AJ41" s="292">
        <f>Z41/SUM(Z$4:Z$9,Z$23:Z$49,Z$227:Z$233)*SUM('Common CWIP'!$BQ$67:$BV$67)</f>
        <v>0</v>
      </c>
      <c r="AK41" s="292">
        <f t="shared" si="34"/>
        <v>0</v>
      </c>
      <c r="AL41" s="292">
        <f>AB41/SUM(AB$4:AB$9,AB$23:AB$49,AB$227:AB$233)*SUM('Common CWIP'!$CL$67)</f>
        <v>0</v>
      </c>
      <c r="AM41" s="292">
        <f>AC41/SUM(AC$4:AC$9,AC$23:AC$49,AC$227:AC$233)*SUM('Common CWIP'!$DA$67)</f>
        <v>0</v>
      </c>
      <c r="AN41" s="292">
        <f>AD41/SUM(AD$4:AD$9,AD$23:AD$49,AD$227:AD$233)*SUM('Common CWIP'!$DP$67)</f>
        <v>0</v>
      </c>
      <c r="AO41" s="293">
        <f t="shared" si="35"/>
        <v>2.5308931890005182</v>
      </c>
      <c r="AP41" s="304">
        <f t="shared" si="36"/>
        <v>78.751166701118294</v>
      </c>
      <c r="AQ41" s="305">
        <f t="shared" si="37"/>
        <v>76.986519694675437</v>
      </c>
      <c r="AR41" s="305">
        <f t="shared" si="38"/>
        <v>155.73768639579373</v>
      </c>
      <c r="AS41" s="305">
        <f t="shared" si="39"/>
        <v>0</v>
      </c>
      <c r="AT41" s="305">
        <f t="shared" si="40"/>
        <v>0</v>
      </c>
      <c r="AU41" s="305">
        <f t="shared" si="41"/>
        <v>0</v>
      </c>
      <c r="AV41" s="305">
        <f t="shared" si="42"/>
        <v>0</v>
      </c>
      <c r="AW41" s="305">
        <f t="shared" si="43"/>
        <v>0</v>
      </c>
      <c r="AX41" s="305">
        <f t="shared" si="44"/>
        <v>0</v>
      </c>
      <c r="AY41" s="306">
        <f t="shared" si="45"/>
        <v>155.73768639579373</v>
      </c>
    </row>
    <row r="42" spans="1:51" ht="14.5">
      <c r="A42" s="44" t="s">
        <v>154</v>
      </c>
      <c r="B42" s="45" t="s">
        <v>150</v>
      </c>
      <c r="C42" s="106">
        <v>0</v>
      </c>
      <c r="D42" s="37">
        <v>9</v>
      </c>
      <c r="E42" s="65">
        <v>4222</v>
      </c>
      <c r="F42" s="65" t="s">
        <v>624</v>
      </c>
      <c r="G42" s="99" t="s">
        <v>643</v>
      </c>
      <c r="H42" s="240" t="s">
        <v>148</v>
      </c>
      <c r="I42" s="240"/>
      <c r="J42" s="240" t="s">
        <v>1049</v>
      </c>
      <c r="K42" s="238" t="s">
        <v>218</v>
      </c>
      <c r="L42" s="255">
        <v>70</v>
      </c>
      <c r="M42" s="256">
        <v>70</v>
      </c>
      <c r="N42" s="256">
        <v>140</v>
      </c>
      <c r="O42" s="256">
        <v>75</v>
      </c>
      <c r="P42" s="256">
        <v>75</v>
      </c>
      <c r="Q42" s="256">
        <v>150</v>
      </c>
      <c r="R42" s="256">
        <v>150</v>
      </c>
      <c r="S42" s="256">
        <v>150</v>
      </c>
      <c r="T42" s="256">
        <v>150</v>
      </c>
      <c r="U42" s="257">
        <f t="shared" si="31"/>
        <v>740</v>
      </c>
      <c r="V42" s="323">
        <f>L42*Inflation!$F$19</f>
        <v>71.496503496503493</v>
      </c>
      <c r="W42" s="324">
        <f>M42*Inflation!$F$19</f>
        <v>71.496503496503493</v>
      </c>
      <c r="X42" s="324">
        <f>N42*Inflation!$F$19</f>
        <v>142.99300699300699</v>
      </c>
      <c r="Y42" s="324">
        <f>O42*Inflation!$F$19*Inflation!$F$20</f>
        <v>78.212187812187821</v>
      </c>
      <c r="Z42" s="324">
        <f>P42*Inflation!$F$19*Inflation!$F$20</f>
        <v>78.212187812187821</v>
      </c>
      <c r="AA42" s="324">
        <f>Q42*Inflation!$F$19*Inflation!$F$20</f>
        <v>156.42437562437564</v>
      </c>
      <c r="AB42" s="324">
        <f>R42*Inflation!$F$19*Inflation!$F$20*Inflation!$F$21</f>
        <v>159.39620379620382</v>
      </c>
      <c r="AC42" s="324">
        <f>S42*Inflation!$F$19*Inflation!$F$20*Inflation!$F$21*Inflation!$F$22</f>
        <v>162.42437562437567</v>
      </c>
      <c r="AD42" s="324">
        <f>T42*Inflation!$F$19*Inflation!$F$20*Inflation!$F$21*Inflation!$F$22*Inflation!$F$23</f>
        <v>165.34825174825178</v>
      </c>
      <c r="AE42" s="326">
        <f t="shared" si="32"/>
        <v>786.58621378621388</v>
      </c>
      <c r="AF42" s="291">
        <f>V42/SUM(V$4:V$9,V$23:V$49,V$227:V$233)*SUM('Common CWIP'!$AV$67:$BA$67)</f>
        <v>2.0045854245402377</v>
      </c>
      <c r="AG42" s="292">
        <f>W42/SUM(W$4:W$9,W$23:W$49,W$227:W$233)*SUM('Common CWIP'!$BB$67:$BG$67)</f>
        <v>0.35758155186024543</v>
      </c>
      <c r="AH42" s="292">
        <f t="shared" si="33"/>
        <v>2.3621669764004833</v>
      </c>
      <c r="AI42" s="292">
        <f>Y42/SUM(Y$4:Y$9,Y$23:Y$49,Y$227:Y$233)*SUM('Common CWIP'!$BK$67:$BP$67)</f>
        <v>0.5456058840840845</v>
      </c>
      <c r="AJ42" s="292">
        <f>Z42/SUM(Z$4:Z$9,Z$23:Z$49,Z$227:Z$233)*SUM('Common CWIP'!$BQ$67:$BV$67)</f>
        <v>1.1119922491859451</v>
      </c>
      <c r="AK42" s="292">
        <f t="shared" si="34"/>
        <v>1.6575981332700296</v>
      </c>
      <c r="AL42" s="292">
        <f>AB42/SUM(AB$4:AB$9,AB$23:AB$49,AB$227:AB$233)*SUM('Common CWIP'!$CL$67)</f>
        <v>3.02785057164993</v>
      </c>
      <c r="AM42" s="292">
        <f>AC42/SUM(AC$4:AC$9,AC$23:AC$49,AC$227:AC$233)*SUM('Common CWIP'!$DA$67)</f>
        <v>1.3252249067251116</v>
      </c>
      <c r="AN42" s="292">
        <f>AD42/SUM(AD$4:AD$9,AD$23:AD$49,AD$227:AD$233)*SUM('Common CWIP'!$DP$67)</f>
        <v>2.5430907384982109</v>
      </c>
      <c r="AO42" s="293">
        <f t="shared" si="35"/>
        <v>10.915931326543767</v>
      </c>
      <c r="AP42" s="304">
        <f t="shared" si="36"/>
        <v>73.501088921043731</v>
      </c>
      <c r="AQ42" s="305">
        <f t="shared" si="37"/>
        <v>71.854085048363743</v>
      </c>
      <c r="AR42" s="305">
        <f t="shared" si="38"/>
        <v>145.35517396940747</v>
      </c>
      <c r="AS42" s="305">
        <f t="shared" si="39"/>
        <v>78.757793696271904</v>
      </c>
      <c r="AT42" s="305">
        <f t="shared" si="40"/>
        <v>79.324180061373767</v>
      </c>
      <c r="AU42" s="305">
        <f t="shared" si="41"/>
        <v>158.08197375764567</v>
      </c>
      <c r="AV42" s="305">
        <f t="shared" si="42"/>
        <v>162.42405436785376</v>
      </c>
      <c r="AW42" s="305">
        <f t="shared" si="43"/>
        <v>163.74960053110078</v>
      </c>
      <c r="AX42" s="305">
        <f t="shared" si="44"/>
        <v>167.89134248675001</v>
      </c>
      <c r="AY42" s="306">
        <f t="shared" si="45"/>
        <v>797.5021451127576</v>
      </c>
    </row>
    <row r="43" spans="1:51" ht="14.5">
      <c r="A43" s="44" t="s">
        <v>150</v>
      </c>
      <c r="B43" s="45" t="s">
        <v>154</v>
      </c>
      <c r="C43" s="106">
        <v>0</v>
      </c>
      <c r="E43" s="65">
        <v>4222</v>
      </c>
      <c r="F43" s="65" t="s">
        <v>624</v>
      </c>
      <c r="G43" s="99" t="s">
        <v>644</v>
      </c>
      <c r="H43" s="240" t="s">
        <v>148</v>
      </c>
      <c r="I43" s="240"/>
      <c r="J43" s="240" t="s">
        <v>1049</v>
      </c>
      <c r="K43" s="238">
        <v>46751</v>
      </c>
      <c r="L43" s="255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150</v>
      </c>
      <c r="S43" s="256">
        <v>0</v>
      </c>
      <c r="T43" s="256">
        <v>0</v>
      </c>
      <c r="U43" s="257">
        <f t="shared" si="31"/>
        <v>150</v>
      </c>
      <c r="V43" s="323">
        <f>L43*Inflation!$F$19</f>
        <v>0</v>
      </c>
      <c r="W43" s="324">
        <f>M43*Inflation!$F$19</f>
        <v>0</v>
      </c>
      <c r="X43" s="324">
        <f>N43*Inflation!$F$19</f>
        <v>0</v>
      </c>
      <c r="Y43" s="324">
        <f>O43*Inflation!$F$19*Inflation!$F$20</f>
        <v>0</v>
      </c>
      <c r="Z43" s="324">
        <f>P43*Inflation!$F$19*Inflation!$F$20</f>
        <v>0</v>
      </c>
      <c r="AA43" s="324">
        <f>Q43*Inflation!$F$19*Inflation!$F$20</f>
        <v>0</v>
      </c>
      <c r="AB43" s="324">
        <f>R43*Inflation!$F$19*Inflation!$F$20*Inflation!$F$21</f>
        <v>159.39620379620382</v>
      </c>
      <c r="AC43" s="324">
        <f>S43*Inflation!$F$19*Inflation!$F$20*Inflation!$F$21*Inflation!$F$22</f>
        <v>0</v>
      </c>
      <c r="AD43" s="324">
        <f>T43*Inflation!$F$19*Inflation!$F$20*Inflation!$F$21*Inflation!$F$22*Inflation!$F$23</f>
        <v>0</v>
      </c>
      <c r="AE43" s="326">
        <f t="shared" si="32"/>
        <v>159.39620379620382</v>
      </c>
      <c r="AF43" s="291">
        <f>V43/SUM(V$4:V$9,V$23:V$49,V$227:V$233)*SUM('Common CWIP'!$AV$67:$BA$67)</f>
        <v>0</v>
      </c>
      <c r="AG43" s="292">
        <f>W43/SUM(W$4:W$9,W$23:W$49,W$227:W$233)*SUM('Common CWIP'!$BB$67:$BG$67)</f>
        <v>0</v>
      </c>
      <c r="AH43" s="292">
        <f t="shared" si="33"/>
        <v>0</v>
      </c>
      <c r="AI43" s="292">
        <f>Y43/SUM(Y$4:Y$9,Y$23:Y$49,Y$227:Y$233)*SUM('Common CWIP'!$BK$67:$BP$67)</f>
        <v>0</v>
      </c>
      <c r="AJ43" s="292">
        <f>Z43/SUM(Z$4:Z$9,Z$23:Z$49,Z$227:Z$233)*SUM('Common CWIP'!$BQ$67:$BV$67)</f>
        <v>0</v>
      </c>
      <c r="AK43" s="292">
        <f t="shared" si="34"/>
        <v>0</v>
      </c>
      <c r="AL43" s="292">
        <f>AB43/SUM(AB$4:AB$9,AB$23:AB$49,AB$227:AB$233)*SUM('Common CWIP'!$CL$67)</f>
        <v>3.02785057164993</v>
      </c>
      <c r="AM43" s="292">
        <f>AC43/SUM(AC$4:AC$9,AC$23:AC$49,AC$227:AC$233)*SUM('Common CWIP'!$DA$67)</f>
        <v>0</v>
      </c>
      <c r="AN43" s="292">
        <f>AD43/SUM(AD$4:AD$9,AD$23:AD$49,AD$227:AD$233)*SUM('Common CWIP'!$DP$67)</f>
        <v>0</v>
      </c>
      <c r="AO43" s="293">
        <f t="shared" si="35"/>
        <v>3.02785057164993</v>
      </c>
      <c r="AP43" s="304">
        <f t="shared" si="36"/>
        <v>0</v>
      </c>
      <c r="AQ43" s="305">
        <f t="shared" si="37"/>
        <v>0</v>
      </c>
      <c r="AR43" s="305">
        <f t="shared" si="38"/>
        <v>0</v>
      </c>
      <c r="AS43" s="305">
        <f t="shared" si="39"/>
        <v>0</v>
      </c>
      <c r="AT43" s="305">
        <f t="shared" si="40"/>
        <v>0</v>
      </c>
      <c r="AU43" s="305">
        <f t="shared" si="41"/>
        <v>0</v>
      </c>
      <c r="AV43" s="305">
        <f t="shared" si="42"/>
        <v>162.42405436785376</v>
      </c>
      <c r="AW43" s="305">
        <f t="shared" si="43"/>
        <v>0</v>
      </c>
      <c r="AX43" s="305">
        <f t="shared" si="44"/>
        <v>0</v>
      </c>
      <c r="AY43" s="306">
        <f t="shared" si="45"/>
        <v>162.42405436785376</v>
      </c>
    </row>
    <row r="44" spans="1:51" ht="14.5">
      <c r="A44" s="44" t="s">
        <v>154</v>
      </c>
      <c r="B44" s="45" t="s">
        <v>154</v>
      </c>
      <c r="C44" s="106">
        <v>0</v>
      </c>
      <c r="E44" s="65">
        <v>4222</v>
      </c>
      <c r="F44" s="65" t="s">
        <v>624</v>
      </c>
      <c r="G44" s="99" t="s">
        <v>645</v>
      </c>
      <c r="H44" s="240" t="s">
        <v>148</v>
      </c>
      <c r="I44" s="240"/>
      <c r="J44" s="240" t="s">
        <v>1049</v>
      </c>
      <c r="K44" s="238" t="s">
        <v>218</v>
      </c>
      <c r="L44" s="255">
        <v>0</v>
      </c>
      <c r="M44" s="256">
        <v>0</v>
      </c>
      <c r="N44" s="256">
        <v>0</v>
      </c>
      <c r="O44" s="256">
        <v>100</v>
      </c>
      <c r="P44" s="256">
        <v>100</v>
      </c>
      <c r="Q44" s="256">
        <v>200</v>
      </c>
      <c r="R44" s="256">
        <v>0</v>
      </c>
      <c r="S44" s="256">
        <v>200</v>
      </c>
      <c r="T44" s="256">
        <v>0</v>
      </c>
      <c r="U44" s="257">
        <f t="shared" si="31"/>
        <v>400</v>
      </c>
      <c r="V44" s="323">
        <f>L44*Inflation!$F$19</f>
        <v>0</v>
      </c>
      <c r="W44" s="324">
        <f>M44*Inflation!$F$19</f>
        <v>0</v>
      </c>
      <c r="X44" s="324">
        <f>N44*Inflation!$F$19</f>
        <v>0</v>
      </c>
      <c r="Y44" s="324">
        <f>O44*Inflation!$F$19*Inflation!$F$20</f>
        <v>104.28291708291709</v>
      </c>
      <c r="Z44" s="324">
        <f>P44*Inflation!$F$19*Inflation!$F$20</f>
        <v>104.28291708291709</v>
      </c>
      <c r="AA44" s="324">
        <f>Q44*Inflation!$F$19*Inflation!$F$20</f>
        <v>208.56583416583419</v>
      </c>
      <c r="AB44" s="324">
        <f>R44*Inflation!$F$19*Inflation!$F$20*Inflation!$F$21</f>
        <v>0</v>
      </c>
      <c r="AC44" s="324">
        <f>S44*Inflation!$F$19*Inflation!$F$20*Inflation!$F$21*Inflation!$F$22</f>
        <v>216.56583416583419</v>
      </c>
      <c r="AD44" s="324">
        <f>T44*Inflation!$F$19*Inflation!$F$20*Inflation!$F$21*Inflation!$F$22*Inflation!$F$23</f>
        <v>0</v>
      </c>
      <c r="AE44" s="326">
        <f t="shared" si="32"/>
        <v>425.13166833166838</v>
      </c>
      <c r="AF44" s="291">
        <f>V44/SUM(V$4:V$9,V$23:V$49,V$227:V$233)*SUM('Common CWIP'!$AV$67:$BA$67)</f>
        <v>0</v>
      </c>
      <c r="AG44" s="292">
        <f>W44/SUM(W$4:W$9,W$23:W$49,W$227:W$233)*SUM('Common CWIP'!$BB$67:$BG$67)</f>
        <v>0</v>
      </c>
      <c r="AH44" s="292">
        <f t="shared" si="33"/>
        <v>0</v>
      </c>
      <c r="AI44" s="292">
        <f>Y44/SUM(Y$4:Y$9,Y$23:Y$49,Y$227:Y$233)*SUM('Common CWIP'!$BK$67:$BP$67)</f>
        <v>0.72747451211211267</v>
      </c>
      <c r="AJ44" s="292">
        <f>Z44/SUM(Z$4:Z$9,Z$23:Z$49,Z$227:Z$233)*SUM('Common CWIP'!$BQ$67:$BV$67)</f>
        <v>1.4826563322479267</v>
      </c>
      <c r="AK44" s="292">
        <f t="shared" si="34"/>
        <v>2.2101308443600391</v>
      </c>
      <c r="AL44" s="292">
        <f>AB44/SUM(AB$4:AB$9,AB$23:AB$49,AB$227:AB$233)*SUM('Common CWIP'!$CL$67)</f>
        <v>0</v>
      </c>
      <c r="AM44" s="292">
        <f>AC44/SUM(AC$4:AC$9,AC$23:AC$49,AC$227:AC$233)*SUM('Common CWIP'!$DA$67)</f>
        <v>1.7669665423001486</v>
      </c>
      <c r="AN44" s="292">
        <f>AD44/SUM(AD$4:AD$9,AD$23:AD$49,AD$227:AD$233)*SUM('Common CWIP'!$DP$67)</f>
        <v>0</v>
      </c>
      <c r="AO44" s="293">
        <f t="shared" si="35"/>
        <v>3.977097386660188</v>
      </c>
      <c r="AP44" s="304">
        <f t="shared" si="36"/>
        <v>0</v>
      </c>
      <c r="AQ44" s="305">
        <f t="shared" si="37"/>
        <v>0</v>
      </c>
      <c r="AR44" s="305">
        <f t="shared" si="38"/>
        <v>0</v>
      </c>
      <c r="AS44" s="305">
        <f t="shared" si="39"/>
        <v>105.0103915950292</v>
      </c>
      <c r="AT44" s="305">
        <f t="shared" si="40"/>
        <v>105.76557341516502</v>
      </c>
      <c r="AU44" s="305">
        <f t="shared" si="41"/>
        <v>210.77596501019423</v>
      </c>
      <c r="AV44" s="305">
        <f t="shared" si="42"/>
        <v>0</v>
      </c>
      <c r="AW44" s="305">
        <f t="shared" si="43"/>
        <v>218.33280070813433</v>
      </c>
      <c r="AX44" s="305">
        <f t="shared" si="44"/>
        <v>0</v>
      </c>
      <c r="AY44" s="306">
        <f t="shared" si="45"/>
        <v>429.10876571832853</v>
      </c>
    </row>
    <row r="45" spans="1:51" ht="14.5">
      <c r="A45" s="107" t="s">
        <v>150</v>
      </c>
      <c r="B45" s="108" t="s">
        <v>154</v>
      </c>
      <c r="C45" s="109">
        <v>0</v>
      </c>
      <c r="E45" s="65">
        <v>4222</v>
      </c>
      <c r="F45" s="65" t="s">
        <v>624</v>
      </c>
      <c r="G45" s="99" t="s">
        <v>646</v>
      </c>
      <c r="H45" s="240" t="s">
        <v>148</v>
      </c>
      <c r="I45" s="240"/>
      <c r="J45" s="240" t="s">
        <v>1049</v>
      </c>
      <c r="K45" s="238">
        <v>46387</v>
      </c>
      <c r="L45" s="255">
        <v>0</v>
      </c>
      <c r="M45" s="256">
        <v>0</v>
      </c>
      <c r="N45" s="256">
        <v>0</v>
      </c>
      <c r="O45" s="256">
        <v>75</v>
      </c>
      <c r="P45" s="256">
        <v>75</v>
      </c>
      <c r="Q45" s="256">
        <v>150</v>
      </c>
      <c r="R45" s="256">
        <v>0</v>
      </c>
      <c r="S45" s="256">
        <v>0</v>
      </c>
      <c r="T45" s="256">
        <v>0</v>
      </c>
      <c r="U45" s="257">
        <f t="shared" si="31"/>
        <v>150</v>
      </c>
      <c r="V45" s="323">
        <f>L45*Inflation!$F$19</f>
        <v>0</v>
      </c>
      <c r="W45" s="324">
        <f>M45*Inflation!$F$19</f>
        <v>0</v>
      </c>
      <c r="X45" s="324">
        <f>N45*Inflation!$F$19</f>
        <v>0</v>
      </c>
      <c r="Y45" s="324">
        <f>O45*Inflation!$F$19*Inflation!$F$20</f>
        <v>78.212187812187821</v>
      </c>
      <c r="Z45" s="324">
        <f>P45*Inflation!$F$19*Inflation!$F$20</f>
        <v>78.212187812187821</v>
      </c>
      <c r="AA45" s="324">
        <f>Q45*Inflation!$F$19*Inflation!$F$20</f>
        <v>156.42437562437564</v>
      </c>
      <c r="AB45" s="324">
        <f>R45*Inflation!$F$19*Inflation!$F$20*Inflation!$F$21</f>
        <v>0</v>
      </c>
      <c r="AC45" s="324">
        <f>S45*Inflation!$F$19*Inflation!$F$20*Inflation!$F$21*Inflation!$F$22</f>
        <v>0</v>
      </c>
      <c r="AD45" s="324">
        <f>T45*Inflation!$F$19*Inflation!$F$20*Inflation!$F$21*Inflation!$F$22*Inflation!$F$23</f>
        <v>0</v>
      </c>
      <c r="AE45" s="326">
        <f t="shared" si="32"/>
        <v>156.42437562437564</v>
      </c>
      <c r="AF45" s="291">
        <f>V45/SUM(V$4:V$9,V$23:V$49,V$227:V$233)*SUM('Common CWIP'!$AV$67:$BA$67)</f>
        <v>0</v>
      </c>
      <c r="AG45" s="292">
        <f>W45/SUM(W$4:W$9,W$23:W$49,W$227:W$233)*SUM('Common CWIP'!$BB$67:$BG$67)</f>
        <v>0</v>
      </c>
      <c r="AH45" s="292">
        <f t="shared" si="33"/>
        <v>0</v>
      </c>
      <c r="AI45" s="292">
        <f>Y45/SUM(Y$4:Y$9,Y$23:Y$49,Y$227:Y$233)*SUM('Common CWIP'!$BK$67:$BP$67)</f>
        <v>0.5456058840840845</v>
      </c>
      <c r="AJ45" s="292">
        <f>Z45/SUM(Z$4:Z$9,Z$23:Z$49,Z$227:Z$233)*SUM('Common CWIP'!$BQ$67:$BV$67)</f>
        <v>1.1119922491859451</v>
      </c>
      <c r="AK45" s="292">
        <f t="shared" si="34"/>
        <v>1.6575981332700296</v>
      </c>
      <c r="AL45" s="292">
        <f>AB45/SUM(AB$4:AB$9,AB$23:AB$49,AB$227:AB$233)*SUM('Common CWIP'!$CL$67)</f>
        <v>0</v>
      </c>
      <c r="AM45" s="292">
        <f>AC45/SUM(AC$4:AC$9,AC$23:AC$49,AC$227:AC$233)*SUM('Common CWIP'!$DA$67)</f>
        <v>0</v>
      </c>
      <c r="AN45" s="292">
        <f>AD45/SUM(AD$4:AD$9,AD$23:AD$49,AD$227:AD$233)*SUM('Common CWIP'!$DP$67)</f>
        <v>0</v>
      </c>
      <c r="AO45" s="293">
        <f t="shared" si="35"/>
        <v>1.6575981332700296</v>
      </c>
      <c r="AP45" s="304">
        <f t="shared" si="36"/>
        <v>0</v>
      </c>
      <c r="AQ45" s="305">
        <f t="shared" si="37"/>
        <v>0</v>
      </c>
      <c r="AR45" s="305">
        <f t="shared" si="38"/>
        <v>0</v>
      </c>
      <c r="AS45" s="305">
        <f t="shared" si="39"/>
        <v>78.757793696271904</v>
      </c>
      <c r="AT45" s="305">
        <f t="shared" si="40"/>
        <v>79.324180061373767</v>
      </c>
      <c r="AU45" s="305">
        <f t="shared" si="41"/>
        <v>158.08197375764567</v>
      </c>
      <c r="AV45" s="305">
        <f t="shared" si="42"/>
        <v>0</v>
      </c>
      <c r="AW45" s="305">
        <f t="shared" si="43"/>
        <v>0</v>
      </c>
      <c r="AX45" s="305">
        <f t="shared" si="44"/>
        <v>0</v>
      </c>
      <c r="AY45" s="306">
        <f t="shared" si="45"/>
        <v>158.08197375764567</v>
      </c>
    </row>
    <row r="46" spans="1:51" ht="14.5">
      <c r="A46" s="107" t="s">
        <v>150</v>
      </c>
      <c r="B46" s="108" t="s">
        <v>154</v>
      </c>
      <c r="C46" s="109">
        <v>0</v>
      </c>
      <c r="E46" s="65">
        <v>4222</v>
      </c>
      <c r="F46" s="65" t="s">
        <v>624</v>
      </c>
      <c r="G46" s="99" t="s">
        <v>647</v>
      </c>
      <c r="H46" s="240" t="s">
        <v>148</v>
      </c>
      <c r="I46" s="240"/>
      <c r="J46" s="240" t="s">
        <v>1049</v>
      </c>
      <c r="K46" s="238">
        <v>47118</v>
      </c>
      <c r="L46" s="255">
        <v>0</v>
      </c>
      <c r="M46" s="256">
        <v>0</v>
      </c>
      <c r="N46" s="256">
        <v>0</v>
      </c>
      <c r="O46" s="256">
        <v>0</v>
      </c>
      <c r="P46" s="256">
        <v>0</v>
      </c>
      <c r="Q46" s="256">
        <v>0</v>
      </c>
      <c r="R46" s="256">
        <v>0</v>
      </c>
      <c r="S46" s="256">
        <v>165</v>
      </c>
      <c r="T46" s="256">
        <v>0</v>
      </c>
      <c r="U46" s="257">
        <f t="shared" si="31"/>
        <v>165</v>
      </c>
      <c r="V46" s="323">
        <f>L46*Inflation!$F$19</f>
        <v>0</v>
      </c>
      <c r="W46" s="324">
        <f>M46*Inflation!$F$19</f>
        <v>0</v>
      </c>
      <c r="X46" s="324">
        <f>N46*Inflation!$F$19</f>
        <v>0</v>
      </c>
      <c r="Y46" s="324">
        <f>O46*Inflation!$F$19*Inflation!$F$20</f>
        <v>0</v>
      </c>
      <c r="Z46" s="324">
        <f>P46*Inflation!$F$19*Inflation!$F$20</f>
        <v>0</v>
      </c>
      <c r="AA46" s="324">
        <f>Q46*Inflation!$F$19*Inflation!$F$20</f>
        <v>0</v>
      </c>
      <c r="AB46" s="324">
        <f>R46*Inflation!$F$19*Inflation!$F$20*Inflation!$F$21</f>
        <v>0</v>
      </c>
      <c r="AC46" s="324">
        <f>S46*Inflation!$F$19*Inflation!$F$20*Inflation!$F$21*Inflation!$F$22</f>
        <v>178.66681318681321</v>
      </c>
      <c r="AD46" s="324">
        <f>T46*Inflation!$F$19*Inflation!$F$20*Inflation!$F$21*Inflation!$F$22*Inflation!$F$23</f>
        <v>0</v>
      </c>
      <c r="AE46" s="326">
        <f t="shared" si="32"/>
        <v>178.66681318681321</v>
      </c>
      <c r="AF46" s="291">
        <f>V46/SUM(V$4:V$9,V$23:V$49,V$227:V$233)*SUM('Common CWIP'!$AV$67:$BA$67)</f>
        <v>0</v>
      </c>
      <c r="AG46" s="292">
        <f>W46/SUM(W$4:W$9,W$23:W$49,W$227:W$233)*SUM('Common CWIP'!$BB$67:$BG$67)</f>
        <v>0</v>
      </c>
      <c r="AH46" s="292">
        <f t="shared" si="33"/>
        <v>0</v>
      </c>
      <c r="AI46" s="292">
        <f>Y46/SUM(Y$4:Y$9,Y$23:Y$49,Y$227:Y$233)*SUM('Common CWIP'!$BK$67:$BP$67)</f>
        <v>0</v>
      </c>
      <c r="AJ46" s="292">
        <f>Z46/SUM(Z$4:Z$9,Z$23:Z$49,Z$227:Z$233)*SUM('Common CWIP'!$BQ$67:$BV$67)</f>
        <v>0</v>
      </c>
      <c r="AK46" s="292">
        <f t="shared" si="34"/>
        <v>0</v>
      </c>
      <c r="AL46" s="292">
        <f>AB46/SUM(AB$4:AB$9,AB$23:AB$49,AB$227:AB$233)*SUM('Common CWIP'!$CL$67)</f>
        <v>0</v>
      </c>
      <c r="AM46" s="292">
        <f>AC46/SUM(AC$4:AC$9,AC$23:AC$49,AC$227:AC$233)*SUM('Common CWIP'!$DA$67)</f>
        <v>1.4577473973976225</v>
      </c>
      <c r="AN46" s="292">
        <f>AD46/SUM(AD$4:AD$9,AD$23:AD$49,AD$227:AD$233)*SUM('Common CWIP'!$DP$67)</f>
        <v>0</v>
      </c>
      <c r="AO46" s="293">
        <f t="shared" si="35"/>
        <v>1.4577473973976225</v>
      </c>
      <c r="AP46" s="304">
        <f t="shared" si="36"/>
        <v>0</v>
      </c>
      <c r="AQ46" s="305">
        <f t="shared" si="37"/>
        <v>0</v>
      </c>
      <c r="AR46" s="305">
        <f t="shared" si="38"/>
        <v>0</v>
      </c>
      <c r="AS46" s="305">
        <f t="shared" si="39"/>
        <v>0</v>
      </c>
      <c r="AT46" s="305">
        <f t="shared" si="40"/>
        <v>0</v>
      </c>
      <c r="AU46" s="305">
        <f t="shared" si="41"/>
        <v>0</v>
      </c>
      <c r="AV46" s="305">
        <f t="shared" si="42"/>
        <v>0</v>
      </c>
      <c r="AW46" s="305">
        <f t="shared" si="43"/>
        <v>180.12456058421083</v>
      </c>
      <c r="AX46" s="305">
        <f t="shared" si="44"/>
        <v>0</v>
      </c>
      <c r="AY46" s="306">
        <f t="shared" si="45"/>
        <v>180.12456058421083</v>
      </c>
    </row>
    <row r="47" spans="1:51" ht="14.5">
      <c r="A47" s="44" t="s">
        <v>150</v>
      </c>
      <c r="B47" s="45" t="s">
        <v>154</v>
      </c>
      <c r="C47" s="106">
        <v>0</v>
      </c>
      <c r="E47" s="65">
        <v>4222</v>
      </c>
      <c r="F47" s="65" t="s">
        <v>624</v>
      </c>
      <c r="G47" s="99" t="s">
        <v>648</v>
      </c>
      <c r="H47" s="240" t="s">
        <v>149</v>
      </c>
      <c r="I47" s="240"/>
      <c r="J47" s="240" t="s">
        <v>1049</v>
      </c>
      <c r="K47" s="238">
        <v>46387</v>
      </c>
      <c r="L47" s="255">
        <v>100</v>
      </c>
      <c r="M47" s="256">
        <v>100</v>
      </c>
      <c r="N47" s="256">
        <v>200</v>
      </c>
      <c r="O47" s="256">
        <v>50</v>
      </c>
      <c r="P47" s="256">
        <v>50</v>
      </c>
      <c r="Q47" s="256">
        <v>100</v>
      </c>
      <c r="R47" s="256">
        <v>0</v>
      </c>
      <c r="S47" s="256">
        <v>0</v>
      </c>
      <c r="T47" s="256">
        <v>0</v>
      </c>
      <c r="U47" s="257">
        <f t="shared" si="31"/>
        <v>300</v>
      </c>
      <c r="V47" s="323">
        <f>L47*Inflation!$F$19</f>
        <v>102.13786213786213</v>
      </c>
      <c r="W47" s="324">
        <f>M47*Inflation!$F$19</f>
        <v>102.13786213786213</v>
      </c>
      <c r="X47" s="324">
        <f>N47*Inflation!$F$19</f>
        <v>204.27572427572426</v>
      </c>
      <c r="Y47" s="324">
        <f>O47*Inflation!$F$19*Inflation!$F$20</f>
        <v>52.141458541458547</v>
      </c>
      <c r="Z47" s="324">
        <f>P47*Inflation!$F$19*Inflation!$F$20</f>
        <v>52.141458541458547</v>
      </c>
      <c r="AA47" s="324">
        <f>Q47*Inflation!$F$19*Inflation!$F$20</f>
        <v>104.28291708291709</v>
      </c>
      <c r="AB47" s="324">
        <f>R47*Inflation!$F$19*Inflation!$F$20*Inflation!$F$21</f>
        <v>0</v>
      </c>
      <c r="AC47" s="324">
        <f>S47*Inflation!$F$19*Inflation!$F$20*Inflation!$F$21*Inflation!$F$22</f>
        <v>0</v>
      </c>
      <c r="AD47" s="324">
        <f>T47*Inflation!$F$19*Inflation!$F$20*Inflation!$F$21*Inflation!$F$22*Inflation!$F$23</f>
        <v>0</v>
      </c>
      <c r="AE47" s="326">
        <f t="shared" si="32"/>
        <v>308.55864135864135</v>
      </c>
      <c r="AF47" s="291">
        <f>V47/SUM(V$4:V$9,V$23:V$49,V$227:V$233)*SUM('Common CWIP'!$AV$67:$BA$67)</f>
        <v>2.8636934636289109</v>
      </c>
      <c r="AG47" s="292">
        <f>W47/SUM(W$4:W$9,W$23:W$49,W$227:W$233)*SUM('Common CWIP'!$BB$67:$BG$67)</f>
        <v>0.5108307883717792</v>
      </c>
      <c r="AH47" s="292">
        <f t="shared" si="33"/>
        <v>3.3745242520006902</v>
      </c>
      <c r="AI47" s="292">
        <f>Y47/SUM(Y$4:Y$9,Y$23:Y$49,Y$227:Y$233)*SUM('Common CWIP'!$BK$67:$BP$67)</f>
        <v>0.36373725605605634</v>
      </c>
      <c r="AJ47" s="292">
        <f>Z47/SUM(Z$4:Z$9,Z$23:Z$49,Z$227:Z$233)*SUM('Common CWIP'!$BQ$67:$BV$67)</f>
        <v>0.74132816612396335</v>
      </c>
      <c r="AK47" s="292">
        <f t="shared" si="34"/>
        <v>1.1050654221800196</v>
      </c>
      <c r="AL47" s="292">
        <f>AB47/SUM(AB$4:AB$9,AB$23:AB$49,AB$227:AB$233)*SUM('Common CWIP'!$CL$67)</f>
        <v>0</v>
      </c>
      <c r="AM47" s="292">
        <f>AC47/SUM(AC$4:AC$9,AC$23:AC$49,AC$227:AC$233)*SUM('Common CWIP'!$DA$67)</f>
        <v>0</v>
      </c>
      <c r="AN47" s="292">
        <f>AD47/SUM(AD$4:AD$9,AD$23:AD$49,AD$227:AD$233)*SUM('Common CWIP'!$DP$67)</f>
        <v>0</v>
      </c>
      <c r="AO47" s="293">
        <f t="shared" si="35"/>
        <v>4.4795896741807102</v>
      </c>
      <c r="AP47" s="304">
        <f t="shared" si="36"/>
        <v>105.00155560149103</v>
      </c>
      <c r="AQ47" s="305">
        <f t="shared" si="37"/>
        <v>102.64869292623391</v>
      </c>
      <c r="AR47" s="305">
        <f t="shared" si="38"/>
        <v>207.65024852772495</v>
      </c>
      <c r="AS47" s="305">
        <f t="shared" si="39"/>
        <v>52.505195797514602</v>
      </c>
      <c r="AT47" s="305">
        <f t="shared" si="40"/>
        <v>52.882786707582511</v>
      </c>
      <c r="AU47" s="305">
        <f t="shared" si="41"/>
        <v>105.38798250509711</v>
      </c>
      <c r="AV47" s="305">
        <f t="shared" si="42"/>
        <v>0</v>
      </c>
      <c r="AW47" s="305">
        <f t="shared" si="43"/>
        <v>0</v>
      </c>
      <c r="AX47" s="305">
        <f t="shared" si="44"/>
        <v>0</v>
      </c>
      <c r="AY47" s="306">
        <f t="shared" si="45"/>
        <v>313.03823103282207</v>
      </c>
    </row>
    <row r="48" spans="1:51" ht="14.5">
      <c r="A48" s="44" t="s">
        <v>154</v>
      </c>
      <c r="B48" s="45" t="s">
        <v>154</v>
      </c>
      <c r="C48" s="106">
        <v>0</v>
      </c>
      <c r="E48" s="65">
        <v>4222</v>
      </c>
      <c r="F48" s="65" t="s">
        <v>624</v>
      </c>
      <c r="G48" s="99" t="s">
        <v>649</v>
      </c>
      <c r="H48" s="240" t="s">
        <v>148</v>
      </c>
      <c r="I48" s="240"/>
      <c r="J48" s="240" t="s">
        <v>1049</v>
      </c>
      <c r="K48" s="238" t="s">
        <v>218</v>
      </c>
      <c r="L48" s="255">
        <v>50</v>
      </c>
      <c r="M48" s="256">
        <v>50</v>
      </c>
      <c r="N48" s="256">
        <v>100</v>
      </c>
      <c r="O48" s="256">
        <v>57.5</v>
      </c>
      <c r="P48" s="256">
        <v>57.5</v>
      </c>
      <c r="Q48" s="256">
        <v>115</v>
      </c>
      <c r="R48" s="256">
        <v>0</v>
      </c>
      <c r="S48" s="256">
        <v>100</v>
      </c>
      <c r="T48" s="256">
        <v>100</v>
      </c>
      <c r="U48" s="257">
        <f t="shared" si="31"/>
        <v>415</v>
      </c>
      <c r="V48" s="323">
        <f>L48*Inflation!$F$19</f>
        <v>51.068931068931064</v>
      </c>
      <c r="W48" s="324">
        <f>M48*Inflation!$F$19</f>
        <v>51.068931068931064</v>
      </c>
      <c r="X48" s="324">
        <f>N48*Inflation!$F$19</f>
        <v>102.13786213786213</v>
      </c>
      <c r="Y48" s="324">
        <f>O48*Inflation!$F$19*Inflation!$F$20</f>
        <v>59.962677322677337</v>
      </c>
      <c r="Z48" s="324">
        <f>P48*Inflation!$F$19*Inflation!$F$20</f>
        <v>59.962677322677337</v>
      </c>
      <c r="AA48" s="324">
        <f>Q48*Inflation!$F$19*Inflation!$F$20</f>
        <v>119.92535464535467</v>
      </c>
      <c r="AB48" s="324">
        <f>R48*Inflation!$F$19*Inflation!$F$20*Inflation!$F$21</f>
        <v>0</v>
      </c>
      <c r="AC48" s="324">
        <f>S48*Inflation!$F$19*Inflation!$F$20*Inflation!$F$21*Inflation!$F$22</f>
        <v>108.28291708291709</v>
      </c>
      <c r="AD48" s="324">
        <f>T48*Inflation!$F$19*Inflation!$F$20*Inflation!$F$21*Inflation!$F$22*Inflation!$F$23</f>
        <v>110.23216783216785</v>
      </c>
      <c r="AE48" s="326">
        <f t="shared" si="32"/>
        <v>440.57830169830174</v>
      </c>
      <c r="AF48" s="291">
        <f>V48/SUM(V$4:V$9,V$23:V$49,V$227:V$233)*SUM('Common CWIP'!$AV$67:$BA$67)</f>
        <v>1.4318467318144554</v>
      </c>
      <c r="AG48" s="292">
        <f>W48/SUM(W$4:W$9,W$23:W$49,W$227:W$233)*SUM('Common CWIP'!$BB$67:$BG$67)</f>
        <v>0.2554153941858896</v>
      </c>
      <c r="AH48" s="292">
        <f t="shared" si="33"/>
        <v>1.6872621260003451</v>
      </c>
      <c r="AI48" s="292">
        <f>Y48/SUM(Y$4:Y$9,Y$23:Y$49,Y$227:Y$233)*SUM('Common CWIP'!$BK$67:$BP$67)</f>
        <v>0.41829784446446477</v>
      </c>
      <c r="AJ48" s="292">
        <f>Z48/SUM(Z$4:Z$9,Z$23:Z$49,Z$227:Z$233)*SUM('Common CWIP'!$BQ$67:$BV$67)</f>
        <v>0.85252739104255792</v>
      </c>
      <c r="AK48" s="292">
        <f t="shared" si="34"/>
        <v>1.2708252355070226</v>
      </c>
      <c r="AL48" s="292">
        <f>AB48/SUM(AB$4:AB$9,AB$23:AB$49,AB$227:AB$233)*SUM('Common CWIP'!$CL$67)</f>
        <v>0</v>
      </c>
      <c r="AM48" s="292">
        <f>AC48/SUM(AC$4:AC$9,AC$23:AC$49,AC$227:AC$233)*SUM('Common CWIP'!$DA$67)</f>
        <v>0.8834832711500743</v>
      </c>
      <c r="AN48" s="292">
        <f>AD48/SUM(AD$4:AD$9,AD$23:AD$49,AD$227:AD$233)*SUM('Common CWIP'!$DP$67)</f>
        <v>1.6953938256654737</v>
      </c>
      <c r="AO48" s="293">
        <f t="shared" si="35"/>
        <v>5.5369644583229158</v>
      </c>
      <c r="AP48" s="304">
        <f t="shared" si="36"/>
        <v>52.500777800745517</v>
      </c>
      <c r="AQ48" s="305">
        <f t="shared" si="37"/>
        <v>51.324346463116953</v>
      </c>
      <c r="AR48" s="305">
        <f t="shared" si="38"/>
        <v>103.82512426386248</v>
      </c>
      <c r="AS48" s="305">
        <f t="shared" si="39"/>
        <v>60.380975167141798</v>
      </c>
      <c r="AT48" s="305">
        <f t="shared" si="40"/>
        <v>60.815204713719893</v>
      </c>
      <c r="AU48" s="305">
        <f t="shared" si="41"/>
        <v>121.19617988086169</v>
      </c>
      <c r="AV48" s="305">
        <f t="shared" si="42"/>
        <v>0</v>
      </c>
      <c r="AW48" s="305">
        <f t="shared" si="43"/>
        <v>109.16640035406716</v>
      </c>
      <c r="AX48" s="305">
        <f t="shared" si="44"/>
        <v>111.92756165783332</v>
      </c>
      <c r="AY48" s="306">
        <f t="shared" si="45"/>
        <v>446.11526615662467</v>
      </c>
    </row>
    <row r="49" spans="1:51" ht="14.5">
      <c r="A49" s="44" t="s">
        <v>154</v>
      </c>
      <c r="B49" s="45" t="s">
        <v>150</v>
      </c>
      <c r="C49" s="106">
        <v>0</v>
      </c>
      <c r="D49" s="37">
        <v>10</v>
      </c>
      <c r="E49" s="65">
        <v>4222</v>
      </c>
      <c r="F49" s="65" t="s">
        <v>624</v>
      </c>
      <c r="G49" s="99" t="s">
        <v>650</v>
      </c>
      <c r="H49" s="240" t="s">
        <v>148</v>
      </c>
      <c r="I49" s="240"/>
      <c r="J49" s="240" t="s">
        <v>1049</v>
      </c>
      <c r="K49" s="238" t="s">
        <v>218</v>
      </c>
      <c r="L49" s="255">
        <v>75</v>
      </c>
      <c r="M49" s="256">
        <v>75</v>
      </c>
      <c r="N49" s="256">
        <v>150</v>
      </c>
      <c r="O49" s="256">
        <v>50</v>
      </c>
      <c r="P49" s="256">
        <v>50</v>
      </c>
      <c r="Q49" s="256">
        <v>100</v>
      </c>
      <c r="R49" s="256">
        <v>100</v>
      </c>
      <c r="S49" s="256">
        <v>100</v>
      </c>
      <c r="T49" s="256">
        <v>100</v>
      </c>
      <c r="U49" s="257">
        <f t="shared" si="31"/>
        <v>550</v>
      </c>
      <c r="V49" s="323">
        <f>L49*Inflation!$F$19</f>
        <v>76.603396603396604</v>
      </c>
      <c r="W49" s="324">
        <f>M49*Inflation!$F$19</f>
        <v>76.603396603396604</v>
      </c>
      <c r="X49" s="324">
        <f>N49*Inflation!$F$19</f>
        <v>153.20679320679321</v>
      </c>
      <c r="Y49" s="324">
        <f>O49*Inflation!$F$19*Inflation!$F$20</f>
        <v>52.141458541458547</v>
      </c>
      <c r="Z49" s="324">
        <f>P49*Inflation!$F$19*Inflation!$F$20</f>
        <v>52.141458541458547</v>
      </c>
      <c r="AA49" s="324">
        <f>Q49*Inflation!$F$19*Inflation!$F$20</f>
        <v>104.28291708291709</v>
      </c>
      <c r="AB49" s="324">
        <f>R49*Inflation!$F$19*Inflation!$F$20*Inflation!$F$21</f>
        <v>106.26413586413587</v>
      </c>
      <c r="AC49" s="324">
        <f>S49*Inflation!$F$19*Inflation!$F$20*Inflation!$F$21*Inflation!$F$22</f>
        <v>108.28291708291709</v>
      </c>
      <c r="AD49" s="324">
        <f>T49*Inflation!$F$19*Inflation!$F$20*Inflation!$F$21*Inflation!$F$22*Inflation!$F$23</f>
        <v>110.23216783216785</v>
      </c>
      <c r="AE49" s="326">
        <f t="shared" si="32"/>
        <v>582.26893106893112</v>
      </c>
      <c r="AF49" s="291">
        <f>V49/SUM(V$4:V$9,V$23:V$49,V$227:V$233)*SUM('Common CWIP'!$AV$67:$BA$67)</f>
        <v>2.1477700977216836</v>
      </c>
      <c r="AG49" s="292">
        <f>W49/SUM(W$4:W$9,W$23:W$49,W$227:W$233)*SUM('Common CWIP'!$BB$67:$BG$67)</f>
        <v>0.38312309127883443</v>
      </c>
      <c r="AH49" s="292">
        <f t="shared" si="33"/>
        <v>2.5308931890005182</v>
      </c>
      <c r="AI49" s="292">
        <f>Y49/SUM(Y$4:Y$9,Y$23:Y$49,Y$227:Y$233)*SUM('Common CWIP'!$BK$67:$BP$67)</f>
        <v>0.36373725605605634</v>
      </c>
      <c r="AJ49" s="292">
        <f>Z49/SUM(Z$4:Z$9,Z$23:Z$49,Z$227:Z$233)*SUM('Common CWIP'!$BQ$67:$BV$67)</f>
        <v>0.74132816612396335</v>
      </c>
      <c r="AK49" s="292">
        <f t="shared" si="34"/>
        <v>1.1050654221800196</v>
      </c>
      <c r="AL49" s="292">
        <f>AB49/SUM(AB$4:AB$9,AB$23:AB$49,AB$227:AB$233)*SUM('Common CWIP'!$CL$67)</f>
        <v>2.0185670477666195</v>
      </c>
      <c r="AM49" s="292">
        <f>AC49/SUM(AC$4:AC$9,AC$23:AC$49,AC$227:AC$233)*SUM('Common CWIP'!$DA$67)</f>
        <v>0.8834832711500743</v>
      </c>
      <c r="AN49" s="292">
        <f>AD49/SUM(AD$4:AD$9,AD$23:AD$49,AD$227:AD$233)*SUM('Common CWIP'!$DP$67)</f>
        <v>1.6953938256654737</v>
      </c>
      <c r="AO49" s="293">
        <f t="shared" si="35"/>
        <v>8.2334027557627056</v>
      </c>
      <c r="AP49" s="304">
        <f t="shared" si="36"/>
        <v>78.751166701118294</v>
      </c>
      <c r="AQ49" s="305">
        <f t="shared" si="37"/>
        <v>76.986519694675437</v>
      </c>
      <c r="AR49" s="305">
        <f t="shared" si="38"/>
        <v>155.73768639579373</v>
      </c>
      <c r="AS49" s="305">
        <f t="shared" si="39"/>
        <v>52.505195797514602</v>
      </c>
      <c r="AT49" s="305">
        <f t="shared" si="40"/>
        <v>52.882786707582511</v>
      </c>
      <c r="AU49" s="305">
        <f t="shared" si="41"/>
        <v>105.38798250509711</v>
      </c>
      <c r="AV49" s="305">
        <f t="shared" si="42"/>
        <v>108.28270291190249</v>
      </c>
      <c r="AW49" s="305">
        <f t="shared" si="43"/>
        <v>109.16640035406716</v>
      </c>
      <c r="AX49" s="305">
        <f t="shared" si="44"/>
        <v>111.92756165783332</v>
      </c>
      <c r="AY49" s="306">
        <f t="shared" si="45"/>
        <v>590.50233382469378</v>
      </c>
    </row>
    <row r="50" spans="1:51" ht="14.5">
      <c r="A50" s="44" t="s">
        <v>150</v>
      </c>
      <c r="B50" s="45" t="s">
        <v>154</v>
      </c>
      <c r="C50" s="106">
        <v>0</v>
      </c>
      <c r="E50" s="65">
        <v>4220</v>
      </c>
      <c r="F50" s="65" t="s">
        <v>651</v>
      </c>
      <c r="G50" s="99" t="s">
        <v>652</v>
      </c>
      <c r="H50" s="240" t="s">
        <v>149</v>
      </c>
      <c r="I50" s="240"/>
      <c r="J50" s="240" t="s">
        <v>1049</v>
      </c>
      <c r="K50" s="238">
        <v>46011</v>
      </c>
      <c r="L50" s="255">
        <v>75</v>
      </c>
      <c r="M50" s="256">
        <v>75</v>
      </c>
      <c r="N50" s="256">
        <v>150</v>
      </c>
      <c r="O50" s="256">
        <v>0</v>
      </c>
      <c r="P50" s="256">
        <v>0</v>
      </c>
      <c r="Q50" s="256">
        <v>0</v>
      </c>
      <c r="R50" s="256">
        <v>0</v>
      </c>
      <c r="S50" s="256">
        <v>0</v>
      </c>
      <c r="T50" s="256">
        <v>0</v>
      </c>
      <c r="U50" s="257">
        <f t="shared" si="31"/>
        <v>150</v>
      </c>
      <c r="V50" s="323">
        <f>L50*Inflation!$F$19</f>
        <v>76.603396603396604</v>
      </c>
      <c r="W50" s="324">
        <f>M50*Inflation!$F$19</f>
        <v>76.603396603396604</v>
      </c>
      <c r="X50" s="324">
        <f>N50*Inflation!$F$19</f>
        <v>153.20679320679321</v>
      </c>
      <c r="Y50" s="324">
        <f>O50*Inflation!$F$19*Inflation!$F$20</f>
        <v>0</v>
      </c>
      <c r="Z50" s="324">
        <f>P50*Inflation!$F$19*Inflation!$F$20</f>
        <v>0</v>
      </c>
      <c r="AA50" s="324">
        <f>Q50*Inflation!$F$19*Inflation!$F$20</f>
        <v>0</v>
      </c>
      <c r="AB50" s="324">
        <f>R50*Inflation!$F$19*Inflation!$F$20*Inflation!$F$21</f>
        <v>0</v>
      </c>
      <c r="AC50" s="324">
        <f>S50*Inflation!$F$19*Inflation!$F$20*Inflation!$F$21*Inflation!$F$22</f>
        <v>0</v>
      </c>
      <c r="AD50" s="324">
        <f>T50*Inflation!$F$19*Inflation!$F$20*Inflation!$F$21*Inflation!$F$22*Inflation!$F$23</f>
        <v>0</v>
      </c>
      <c r="AE50" s="326">
        <f t="shared" si="32"/>
        <v>153.20679320679321</v>
      </c>
      <c r="AF50" s="303">
        <f>V50/SUM(V$50:V$225)*SUM('Common CWIP'!$AV$68:$BA$68)</f>
        <v>0.97103108274387806</v>
      </c>
      <c r="AG50" s="298">
        <f>W50/SUM(W$50:W$225)*SUM('Common CWIP'!$BB$68:$BG$68)</f>
        <v>1.1627408139869249</v>
      </c>
      <c r="AH50" s="298">
        <f t="shared" si="33"/>
        <v>2.1337718967308028</v>
      </c>
      <c r="AI50" s="298">
        <f>Y50/SUM(Y$50:Y$225)*SUM('Common CWIP'!$BK$68:$BP$68)</f>
        <v>0</v>
      </c>
      <c r="AJ50" s="298">
        <f>Z50/SUM(Z$50:Z$225)*SUM('Common CWIP'!$BQ$68:$BV$68)</f>
        <v>0</v>
      </c>
      <c r="AK50" s="298">
        <f t="shared" si="34"/>
        <v>0</v>
      </c>
      <c r="AL50" s="298">
        <f>AB50/SUM(AB$50:AB$225)*SUM('Common CWIP'!$CL$68)</f>
        <v>0</v>
      </c>
      <c r="AM50" s="298">
        <f>AC50/SUM(AC$50:AC$225)*SUM('Common CWIP'!$DA$68)</f>
        <v>0</v>
      </c>
      <c r="AN50" s="298">
        <f>AD50/SUM(AD$50:AD$225)*SUM('Common CWIP'!$DP$68)</f>
        <v>0</v>
      </c>
      <c r="AO50" s="293">
        <f t="shared" si="35"/>
        <v>2.1337718967308028</v>
      </c>
      <c r="AP50" s="304">
        <f t="shared" si="36"/>
        <v>77.574427686140481</v>
      </c>
      <c r="AQ50" s="305">
        <f t="shared" si="37"/>
        <v>77.766137417383533</v>
      </c>
      <c r="AR50" s="305">
        <f t="shared" si="38"/>
        <v>155.340565103524</v>
      </c>
      <c r="AS50" s="305">
        <f t="shared" si="39"/>
        <v>0</v>
      </c>
      <c r="AT50" s="305">
        <f t="shared" si="40"/>
        <v>0</v>
      </c>
      <c r="AU50" s="305">
        <f t="shared" si="41"/>
        <v>0</v>
      </c>
      <c r="AV50" s="305">
        <f t="shared" si="42"/>
        <v>0</v>
      </c>
      <c r="AW50" s="305">
        <f t="shared" si="43"/>
        <v>0</v>
      </c>
      <c r="AX50" s="305">
        <f t="shared" si="44"/>
        <v>0</v>
      </c>
      <c r="AY50" s="306">
        <f t="shared" si="45"/>
        <v>155.340565103524</v>
      </c>
    </row>
    <row r="51" spans="1:51" ht="14.5">
      <c r="A51" s="44" t="s">
        <v>150</v>
      </c>
      <c r="B51" s="45" t="s">
        <v>150</v>
      </c>
      <c r="C51" s="106">
        <v>1500</v>
      </c>
      <c r="D51" s="37">
        <v>11</v>
      </c>
      <c r="E51" s="65">
        <v>4220</v>
      </c>
      <c r="F51" s="65" t="s">
        <v>651</v>
      </c>
      <c r="G51" s="99" t="s">
        <v>653</v>
      </c>
      <c r="H51" s="240" t="s">
        <v>149</v>
      </c>
      <c r="I51" s="240"/>
      <c r="J51" s="240" t="s">
        <v>1049</v>
      </c>
      <c r="K51" s="238">
        <v>46387</v>
      </c>
      <c r="L51" s="255">
        <v>0</v>
      </c>
      <c r="M51" s="256">
        <v>0</v>
      </c>
      <c r="N51" s="256">
        <v>0</v>
      </c>
      <c r="O51" s="256">
        <v>750</v>
      </c>
      <c r="P51" s="256">
        <v>750</v>
      </c>
      <c r="Q51" s="256">
        <v>1500</v>
      </c>
      <c r="R51" s="256">
        <v>0</v>
      </c>
      <c r="S51" s="256">
        <v>0</v>
      </c>
      <c r="T51" s="256">
        <v>0</v>
      </c>
      <c r="U51" s="257">
        <f t="shared" si="31"/>
        <v>1500</v>
      </c>
      <c r="V51" s="323">
        <f>L51*Inflation!$F$19</f>
        <v>0</v>
      </c>
      <c r="W51" s="324">
        <f>M51*Inflation!$F$19</f>
        <v>0</v>
      </c>
      <c r="X51" s="324">
        <f>N51*Inflation!$F$19</f>
        <v>0</v>
      </c>
      <c r="Y51" s="324">
        <f>O51*Inflation!$F$19*Inflation!$F$20</f>
        <v>782.12187812187813</v>
      </c>
      <c r="Z51" s="324">
        <f>P51*Inflation!$F$19*Inflation!$F$20</f>
        <v>782.12187812187813</v>
      </c>
      <c r="AA51" s="324">
        <f>Q51*Inflation!$F$19*Inflation!$F$20</f>
        <v>1564.2437562437563</v>
      </c>
      <c r="AB51" s="324">
        <f>R51*Inflation!$F$19*Inflation!$F$20*Inflation!$F$21</f>
        <v>0</v>
      </c>
      <c r="AC51" s="324">
        <f>S51*Inflation!$F$19*Inflation!$F$20*Inflation!$F$21*Inflation!$F$22</f>
        <v>0</v>
      </c>
      <c r="AD51" s="324">
        <f>T51*Inflation!$F$19*Inflation!$F$20*Inflation!$F$21*Inflation!$F$22*Inflation!$F$23</f>
        <v>0</v>
      </c>
      <c r="AE51" s="326">
        <f t="shared" si="32"/>
        <v>1564.2437562437563</v>
      </c>
      <c r="AF51" s="303">
        <f>V51/SUM(V$50:V$225)*SUM('Common CWIP'!$AV$68:$BA$68)</f>
        <v>0</v>
      </c>
      <c r="AG51" s="298">
        <f>W51/SUM(W$50:W$225)*SUM('Common CWIP'!$BB$68:$BG$68)</f>
        <v>0</v>
      </c>
      <c r="AH51" s="298">
        <f t="shared" si="33"/>
        <v>0</v>
      </c>
      <c r="AI51" s="298">
        <f>Y51/SUM(Y$50:Y$225)*SUM('Common CWIP'!$BK$68:$BP$68)</f>
        <v>25.373298647718808</v>
      </c>
      <c r="AJ51" s="298">
        <f>Z51/SUM(Z$50:Z$225)*SUM('Common CWIP'!$BQ$68:$BV$68)</f>
        <v>34.663867159900164</v>
      </c>
      <c r="AK51" s="298">
        <f t="shared" si="34"/>
        <v>60.037165807618976</v>
      </c>
      <c r="AL51" s="298">
        <f>AB51/SUM(AB$50:AB$225)*SUM('Common CWIP'!$CL$68)</f>
        <v>0</v>
      </c>
      <c r="AM51" s="298">
        <f>AC51/SUM(AC$50:AC$225)*SUM('Common CWIP'!$DA$68)</f>
        <v>0</v>
      </c>
      <c r="AN51" s="298">
        <f>AD51/SUM(AD$50:AD$225)*SUM('Common CWIP'!$DP$68)</f>
        <v>0</v>
      </c>
      <c r="AO51" s="293">
        <f t="shared" si="35"/>
        <v>60.037165807618976</v>
      </c>
      <c r="AP51" s="304">
        <f t="shared" si="36"/>
        <v>0</v>
      </c>
      <c r="AQ51" s="305">
        <f t="shared" si="37"/>
        <v>0</v>
      </c>
      <c r="AR51" s="305">
        <f t="shared" si="38"/>
        <v>0</v>
      </c>
      <c r="AS51" s="305">
        <f t="shared" si="39"/>
        <v>807.49517676959692</v>
      </c>
      <c r="AT51" s="305">
        <f t="shared" si="40"/>
        <v>816.7857452817783</v>
      </c>
      <c r="AU51" s="305">
        <f t="shared" si="41"/>
        <v>1624.2809220513752</v>
      </c>
      <c r="AV51" s="305">
        <f t="shared" si="42"/>
        <v>0</v>
      </c>
      <c r="AW51" s="305">
        <f t="shared" si="43"/>
        <v>0</v>
      </c>
      <c r="AX51" s="305">
        <f t="shared" si="44"/>
        <v>0</v>
      </c>
      <c r="AY51" s="306">
        <f t="shared" si="45"/>
        <v>1624.2809220513752</v>
      </c>
    </row>
    <row r="52" spans="1:51" ht="14.5">
      <c r="A52" s="44" t="s">
        <v>154</v>
      </c>
      <c r="B52" s="45" t="s">
        <v>150</v>
      </c>
      <c r="C52" s="106">
        <v>0</v>
      </c>
      <c r="D52" s="37">
        <v>12</v>
      </c>
      <c r="E52" s="65">
        <v>4220</v>
      </c>
      <c r="F52" s="65" t="s">
        <v>651</v>
      </c>
      <c r="G52" s="99" t="s">
        <v>654</v>
      </c>
      <c r="H52" s="240" t="s">
        <v>148</v>
      </c>
      <c r="I52" s="240"/>
      <c r="J52" s="240" t="s">
        <v>1049</v>
      </c>
      <c r="K52" s="238" t="s">
        <v>218</v>
      </c>
      <c r="L52" s="255">
        <v>0</v>
      </c>
      <c r="M52" s="256">
        <v>0</v>
      </c>
      <c r="N52" s="256">
        <v>0</v>
      </c>
      <c r="O52" s="256">
        <v>250</v>
      </c>
      <c r="P52" s="256">
        <v>250</v>
      </c>
      <c r="Q52" s="256">
        <v>500</v>
      </c>
      <c r="R52" s="256">
        <v>0</v>
      </c>
      <c r="S52" s="256">
        <v>0</v>
      </c>
      <c r="T52" s="256">
        <v>500</v>
      </c>
      <c r="U52" s="257">
        <f t="shared" si="31"/>
        <v>1000</v>
      </c>
      <c r="V52" s="323">
        <f>L52*Inflation!$F$19</f>
        <v>0</v>
      </c>
      <c r="W52" s="324">
        <f>M52*Inflation!$F$19</f>
        <v>0</v>
      </c>
      <c r="X52" s="324">
        <f>N52*Inflation!$F$19</f>
        <v>0</v>
      </c>
      <c r="Y52" s="324">
        <f>O52*Inflation!$F$19*Inflation!$F$20</f>
        <v>260.70729270729277</v>
      </c>
      <c r="Z52" s="324">
        <f>P52*Inflation!$F$19*Inflation!$F$20</f>
        <v>260.70729270729277</v>
      </c>
      <c r="AA52" s="324">
        <f>Q52*Inflation!$F$19*Inflation!$F$20</f>
        <v>521.41458541458553</v>
      </c>
      <c r="AB52" s="324">
        <f>R52*Inflation!$F$19*Inflation!$F$20*Inflation!$F$21</f>
        <v>0</v>
      </c>
      <c r="AC52" s="324">
        <f>S52*Inflation!$F$19*Inflation!$F$20*Inflation!$F$21*Inflation!$F$22</f>
        <v>0</v>
      </c>
      <c r="AD52" s="324">
        <f>T52*Inflation!$F$19*Inflation!$F$20*Inflation!$F$21*Inflation!$F$22*Inflation!$F$23</f>
        <v>551.16083916083937</v>
      </c>
      <c r="AE52" s="326">
        <f t="shared" si="32"/>
        <v>1072.5754245754249</v>
      </c>
      <c r="AF52" s="303">
        <f>V52/SUM(V$50:V$225)*SUM('Common CWIP'!$AV$68:$BA$68)</f>
        <v>0</v>
      </c>
      <c r="AG52" s="298">
        <f>W52/SUM(W$50:W$225)*SUM('Common CWIP'!$BB$68:$BG$68)</f>
        <v>0</v>
      </c>
      <c r="AH52" s="298">
        <f t="shared" si="33"/>
        <v>0</v>
      </c>
      <c r="AI52" s="298">
        <f>Y52/SUM(Y$50:Y$225)*SUM('Common CWIP'!$BK$68:$BP$68)</f>
        <v>8.4577662159062736</v>
      </c>
      <c r="AJ52" s="298">
        <f>Z52/SUM(Z$50:Z$225)*SUM('Common CWIP'!$BQ$68:$BV$68)</f>
        <v>11.55462238663339</v>
      </c>
      <c r="AK52" s="298">
        <f t="shared" si="34"/>
        <v>20.012388602539666</v>
      </c>
      <c r="AL52" s="298">
        <f>AB52/SUM(AB$50:AB$225)*SUM('Common CWIP'!$CL$68)</f>
        <v>0</v>
      </c>
      <c r="AM52" s="298">
        <f>AC52/SUM(AC$50:AC$225)*SUM('Common CWIP'!$DA$68)</f>
        <v>0</v>
      </c>
      <c r="AN52" s="298">
        <f>AD52/SUM(AD$50:AD$225)*SUM('Common CWIP'!$DP$68)</f>
        <v>27.735066561741373</v>
      </c>
      <c r="AO52" s="293">
        <f t="shared" si="35"/>
        <v>47.747455164281035</v>
      </c>
      <c r="AP52" s="304">
        <f t="shared" si="36"/>
        <v>0</v>
      </c>
      <c r="AQ52" s="305">
        <f t="shared" si="37"/>
        <v>0</v>
      </c>
      <c r="AR52" s="305">
        <f t="shared" si="38"/>
        <v>0</v>
      </c>
      <c r="AS52" s="305">
        <f t="shared" si="39"/>
        <v>269.16505892319901</v>
      </c>
      <c r="AT52" s="305">
        <f t="shared" si="40"/>
        <v>272.26191509392618</v>
      </c>
      <c r="AU52" s="305">
        <f t="shared" si="41"/>
        <v>541.42697401712519</v>
      </c>
      <c r="AV52" s="305">
        <f t="shared" si="42"/>
        <v>0</v>
      </c>
      <c r="AW52" s="305">
        <f t="shared" si="43"/>
        <v>0</v>
      </c>
      <c r="AX52" s="305">
        <f t="shared" si="44"/>
        <v>578.89590572258078</v>
      </c>
      <c r="AY52" s="306">
        <f t="shared" si="45"/>
        <v>1120.322879739706</v>
      </c>
    </row>
    <row r="53" spans="1:51" ht="14.5">
      <c r="A53" s="44" t="s">
        <v>150</v>
      </c>
      <c r="B53" s="45" t="s">
        <v>150</v>
      </c>
      <c r="C53" s="106">
        <v>1862</v>
      </c>
      <c r="D53" s="37">
        <v>13</v>
      </c>
      <c r="E53" s="65">
        <v>4220</v>
      </c>
      <c r="F53" s="65" t="s">
        <v>651</v>
      </c>
      <c r="G53" s="99" t="s">
        <v>655</v>
      </c>
      <c r="H53" s="240" t="s">
        <v>149</v>
      </c>
      <c r="I53" s="240"/>
      <c r="J53" s="240" t="s">
        <v>1049</v>
      </c>
      <c r="K53" s="238">
        <v>46995</v>
      </c>
      <c r="L53" s="255">
        <v>0</v>
      </c>
      <c r="M53" s="256">
        <v>0</v>
      </c>
      <c r="N53" s="256">
        <v>0</v>
      </c>
      <c r="O53" s="256">
        <v>0</v>
      </c>
      <c r="P53" s="256">
        <v>0</v>
      </c>
      <c r="Q53" s="256">
        <v>0</v>
      </c>
      <c r="R53" s="256">
        <v>912</v>
      </c>
      <c r="S53" s="256">
        <v>950</v>
      </c>
      <c r="T53" s="256">
        <v>0</v>
      </c>
      <c r="U53" s="257">
        <f t="shared" si="31"/>
        <v>1862</v>
      </c>
      <c r="V53" s="323">
        <f>L53*Inflation!$F$19</f>
        <v>0</v>
      </c>
      <c r="W53" s="324">
        <f>M53*Inflation!$F$19</f>
        <v>0</v>
      </c>
      <c r="X53" s="324">
        <f>N53*Inflation!$F$19</f>
        <v>0</v>
      </c>
      <c r="Y53" s="324">
        <f>O53*Inflation!$F$19*Inflation!$F$20</f>
        <v>0</v>
      </c>
      <c r="Z53" s="324">
        <f>P53*Inflation!$F$19*Inflation!$F$20</f>
        <v>0</v>
      </c>
      <c r="AA53" s="324">
        <f>Q53*Inflation!$F$19*Inflation!$F$20</f>
        <v>0</v>
      </c>
      <c r="AB53" s="324">
        <f>R53*Inflation!$F$19*Inflation!$F$20*Inflation!$F$21</f>
        <v>969.12891908091922</v>
      </c>
      <c r="AC53" s="324">
        <f>S53*Inflation!$F$19*Inflation!$F$20*Inflation!$F$21*Inflation!$F$22</f>
        <v>1028.6877122877124</v>
      </c>
      <c r="AD53" s="324">
        <f>T53*Inflation!$F$19*Inflation!$F$20*Inflation!$F$21*Inflation!$F$22*Inflation!$F$23</f>
        <v>0</v>
      </c>
      <c r="AE53" s="326">
        <f t="shared" si="32"/>
        <v>1997.8166313686315</v>
      </c>
      <c r="AF53" s="303">
        <f>V53/SUM(V$50:V$225)*SUM('Common CWIP'!$AV$68:$BA$68)</f>
        <v>0</v>
      </c>
      <c r="AG53" s="298">
        <f>W53/SUM(W$50:W$225)*SUM('Common CWIP'!$BB$68:$BG$68)</f>
        <v>0</v>
      </c>
      <c r="AH53" s="298">
        <f t="shared" si="33"/>
        <v>0</v>
      </c>
      <c r="AI53" s="298">
        <f>Y53/SUM(Y$50:Y$225)*SUM('Common CWIP'!$BK$68:$BP$68)</f>
        <v>0</v>
      </c>
      <c r="AJ53" s="298">
        <f>Z53/SUM(Z$50:Z$225)*SUM('Common CWIP'!$BQ$68:$BV$68)</f>
        <v>0</v>
      </c>
      <c r="AK53" s="298">
        <f t="shared" si="34"/>
        <v>0</v>
      </c>
      <c r="AL53" s="298">
        <f>AB53/SUM(AB$50:AB$225)*SUM('Common CWIP'!$CL$68)</f>
        <v>37.556522777709688</v>
      </c>
      <c r="AM53" s="298">
        <f>AC53/SUM(AC$50:AC$225)*SUM('Common CWIP'!$DA$68)</f>
        <v>30.382941395297312</v>
      </c>
      <c r="AN53" s="298">
        <f>AD53/SUM(AD$50:AD$225)*SUM('Common CWIP'!$DP$68)</f>
        <v>0</v>
      </c>
      <c r="AO53" s="293">
        <f t="shared" si="35"/>
        <v>67.939464173006996</v>
      </c>
      <c r="AP53" s="304">
        <f t="shared" si="36"/>
        <v>0</v>
      </c>
      <c r="AQ53" s="305">
        <f t="shared" si="37"/>
        <v>0</v>
      </c>
      <c r="AR53" s="305">
        <f t="shared" si="38"/>
        <v>0</v>
      </c>
      <c r="AS53" s="305">
        <f t="shared" si="39"/>
        <v>0</v>
      </c>
      <c r="AT53" s="305">
        <f t="shared" si="40"/>
        <v>0</v>
      </c>
      <c r="AU53" s="305">
        <f t="shared" si="41"/>
        <v>0</v>
      </c>
      <c r="AV53" s="305">
        <f t="shared" si="42"/>
        <v>1006.6854418586289</v>
      </c>
      <c r="AW53" s="305">
        <f t="shared" si="43"/>
        <v>1059.0706536830098</v>
      </c>
      <c r="AX53" s="305">
        <f t="shared" si="44"/>
        <v>0</v>
      </c>
      <c r="AY53" s="306">
        <f t="shared" si="45"/>
        <v>2065.7560955416388</v>
      </c>
    </row>
    <row r="54" spans="1:51" ht="14.5">
      <c r="A54" s="44" t="s">
        <v>154</v>
      </c>
      <c r="B54" s="45" t="s">
        <v>150</v>
      </c>
      <c r="C54" s="106">
        <v>0</v>
      </c>
      <c r="D54" s="37">
        <v>14</v>
      </c>
      <c r="E54" s="65">
        <v>4220</v>
      </c>
      <c r="F54" s="65" t="s">
        <v>651</v>
      </c>
      <c r="G54" s="99" t="s">
        <v>656</v>
      </c>
      <c r="H54" s="240" t="s">
        <v>147</v>
      </c>
      <c r="I54" s="240"/>
      <c r="J54" s="240" t="s">
        <v>1049</v>
      </c>
      <c r="K54" s="238" t="s">
        <v>218</v>
      </c>
      <c r="L54" s="255">
        <v>268</v>
      </c>
      <c r="M54" s="256">
        <v>268</v>
      </c>
      <c r="N54" s="256">
        <v>536</v>
      </c>
      <c r="O54" s="256">
        <v>278</v>
      </c>
      <c r="P54" s="256">
        <v>278</v>
      </c>
      <c r="Q54" s="256">
        <v>556</v>
      </c>
      <c r="R54" s="256">
        <v>570</v>
      </c>
      <c r="S54" s="256">
        <v>595</v>
      </c>
      <c r="T54" s="256">
        <v>500</v>
      </c>
      <c r="U54" s="257">
        <f t="shared" si="31"/>
        <v>2757</v>
      </c>
      <c r="V54" s="323">
        <f>L54*Inflation!$F$19</f>
        <v>273.72947052947052</v>
      </c>
      <c r="W54" s="324">
        <f>M54*Inflation!$F$19</f>
        <v>273.72947052947052</v>
      </c>
      <c r="X54" s="324">
        <f>N54*Inflation!$F$19</f>
        <v>547.45894105894104</v>
      </c>
      <c r="Y54" s="324">
        <f>O54*Inflation!$F$19*Inflation!$F$20</f>
        <v>289.90650949050951</v>
      </c>
      <c r="Z54" s="324">
        <f>P54*Inflation!$F$19*Inflation!$F$20</f>
        <v>289.90650949050951</v>
      </c>
      <c r="AA54" s="324">
        <f>Q54*Inflation!$F$19*Inflation!$F$20</f>
        <v>579.81301898101901</v>
      </c>
      <c r="AB54" s="324">
        <f>R54*Inflation!$F$19*Inflation!$F$20*Inflation!$F$21</f>
        <v>605.70557442557447</v>
      </c>
      <c r="AC54" s="324">
        <f>S54*Inflation!$F$19*Inflation!$F$20*Inflation!$F$21*Inflation!$F$22</f>
        <v>644.28335664335668</v>
      </c>
      <c r="AD54" s="324">
        <f>T54*Inflation!$F$19*Inflation!$F$20*Inflation!$F$21*Inflation!$F$22*Inflation!$F$23</f>
        <v>551.16083916083937</v>
      </c>
      <c r="AE54" s="326">
        <f t="shared" si="32"/>
        <v>2928.4217302697307</v>
      </c>
      <c r="AF54" s="303">
        <f>V54/SUM(V$50:V$225)*SUM('Common CWIP'!$AV$68:$BA$68)</f>
        <v>3.4698177356714575</v>
      </c>
      <c r="AG54" s="298">
        <f>W54/SUM(W$50:W$225)*SUM('Common CWIP'!$BB$68:$BG$68)</f>
        <v>4.1548605086466113</v>
      </c>
      <c r="AH54" s="298">
        <f t="shared" si="33"/>
        <v>7.6246782443180692</v>
      </c>
      <c r="AI54" s="298">
        <f>Y54/SUM(Y$50:Y$225)*SUM('Common CWIP'!$BK$68:$BP$68)</f>
        <v>9.4050360320877733</v>
      </c>
      <c r="AJ54" s="298">
        <f>Z54/SUM(Z$50:Z$225)*SUM('Common CWIP'!$BQ$68:$BV$68)</f>
        <v>12.848740093936328</v>
      </c>
      <c r="AK54" s="298">
        <f t="shared" si="34"/>
        <v>22.2537761260241</v>
      </c>
      <c r="AL54" s="298">
        <f>AB54/SUM(AB$50:AB$225)*SUM('Common CWIP'!$CL$68)</f>
        <v>23.472826736068551</v>
      </c>
      <c r="AM54" s="298">
        <f>AC54/SUM(AC$50:AC$225)*SUM('Common CWIP'!$DA$68)</f>
        <v>19.029315926528316</v>
      </c>
      <c r="AN54" s="298">
        <f>AD54/SUM(AD$50:AD$225)*SUM('Common CWIP'!$DP$68)</f>
        <v>27.735066561741373</v>
      </c>
      <c r="AO54" s="293">
        <f t="shared" si="35"/>
        <v>100.1156635946804</v>
      </c>
      <c r="AP54" s="304">
        <f t="shared" si="36"/>
        <v>277.199288265142</v>
      </c>
      <c r="AQ54" s="305">
        <f t="shared" si="37"/>
        <v>277.88433103811712</v>
      </c>
      <c r="AR54" s="305">
        <f t="shared" si="38"/>
        <v>555.08361930325907</v>
      </c>
      <c r="AS54" s="305">
        <f t="shared" si="39"/>
        <v>299.31154552259727</v>
      </c>
      <c r="AT54" s="305">
        <f t="shared" si="40"/>
        <v>302.75524958444583</v>
      </c>
      <c r="AU54" s="305">
        <f t="shared" si="41"/>
        <v>602.06679510704316</v>
      </c>
      <c r="AV54" s="305">
        <f t="shared" si="42"/>
        <v>629.17840116164302</v>
      </c>
      <c r="AW54" s="305">
        <f t="shared" si="43"/>
        <v>663.31267256988497</v>
      </c>
      <c r="AX54" s="305">
        <f t="shared" si="44"/>
        <v>578.89590572258078</v>
      </c>
      <c r="AY54" s="306">
        <f t="shared" si="45"/>
        <v>3028.5373938644111</v>
      </c>
    </row>
    <row r="55" spans="1:51" ht="14.5">
      <c r="A55" s="44" t="s">
        <v>154</v>
      </c>
      <c r="B55" s="45" t="s">
        <v>154</v>
      </c>
      <c r="C55" s="106">
        <v>0</v>
      </c>
      <c r="E55" s="65">
        <v>4220</v>
      </c>
      <c r="F55" s="65" t="s">
        <v>651</v>
      </c>
      <c r="G55" s="99" t="s">
        <v>657</v>
      </c>
      <c r="H55" s="240" t="s">
        <v>148</v>
      </c>
      <c r="I55" s="240"/>
      <c r="J55" s="240" t="s">
        <v>1049</v>
      </c>
      <c r="K55" s="238" t="s">
        <v>218</v>
      </c>
      <c r="L55" s="255">
        <v>37.5</v>
      </c>
      <c r="M55" s="256">
        <v>37.5</v>
      </c>
      <c r="N55" s="256">
        <v>75</v>
      </c>
      <c r="O55" s="256">
        <v>0</v>
      </c>
      <c r="P55" s="256">
        <v>0</v>
      </c>
      <c r="Q55" s="256">
        <v>0</v>
      </c>
      <c r="R55" s="256">
        <v>0</v>
      </c>
      <c r="S55" s="256">
        <v>75</v>
      </c>
      <c r="T55" s="256">
        <v>0</v>
      </c>
      <c r="U55" s="257">
        <f t="shared" si="31"/>
        <v>150</v>
      </c>
      <c r="V55" s="323">
        <f>L55*Inflation!$F$19</f>
        <v>38.301698301698302</v>
      </c>
      <c r="W55" s="324">
        <f>M55*Inflation!$F$19</f>
        <v>38.301698301698302</v>
      </c>
      <c r="X55" s="324">
        <f>N55*Inflation!$F$19</f>
        <v>76.603396603396604</v>
      </c>
      <c r="Y55" s="324">
        <f>O55*Inflation!$F$19*Inflation!$F$20</f>
        <v>0</v>
      </c>
      <c r="Z55" s="324">
        <f>P55*Inflation!$F$19*Inflation!$F$20</f>
        <v>0</v>
      </c>
      <c r="AA55" s="324">
        <f>Q55*Inflation!$F$19*Inflation!$F$20</f>
        <v>0</v>
      </c>
      <c r="AB55" s="324">
        <f>R55*Inflation!$F$19*Inflation!$F$20*Inflation!$F$21</f>
        <v>0</v>
      </c>
      <c r="AC55" s="324">
        <f>S55*Inflation!$F$19*Inflation!$F$20*Inflation!$F$21*Inflation!$F$22</f>
        <v>81.212187812187835</v>
      </c>
      <c r="AD55" s="324">
        <f>T55*Inflation!$F$19*Inflation!$F$20*Inflation!$F$21*Inflation!$F$22*Inflation!$F$23</f>
        <v>0</v>
      </c>
      <c r="AE55" s="326">
        <f t="shared" si="32"/>
        <v>157.81558441558445</v>
      </c>
      <c r="AF55" s="303">
        <f>V55/SUM(V$50:V$225)*SUM('Common CWIP'!$AV$68:$BA$68)</f>
        <v>0.48551554137193903</v>
      </c>
      <c r="AG55" s="298">
        <f>W55/SUM(W$50:W$225)*SUM('Common CWIP'!$BB$68:$BG$68)</f>
        <v>0.58137040699346243</v>
      </c>
      <c r="AH55" s="298">
        <f t="shared" si="33"/>
        <v>1.0668859483654014</v>
      </c>
      <c r="AI55" s="298">
        <f>Y55/SUM(Y$50:Y$225)*SUM('Common CWIP'!$BK$68:$BP$68)</f>
        <v>0</v>
      </c>
      <c r="AJ55" s="298">
        <f>Z55/SUM(Z$50:Z$225)*SUM('Common CWIP'!$BQ$68:$BV$68)</f>
        <v>0</v>
      </c>
      <c r="AK55" s="298">
        <f t="shared" si="34"/>
        <v>0</v>
      </c>
      <c r="AL55" s="298">
        <f>AB55/SUM(AB$50:AB$225)*SUM('Common CWIP'!$CL$68)</f>
        <v>0</v>
      </c>
      <c r="AM55" s="298">
        <f>AC55/SUM(AC$50:AC$225)*SUM('Common CWIP'!$DA$68)</f>
        <v>2.3986532680497881</v>
      </c>
      <c r="AN55" s="298">
        <f>AD55/SUM(AD$50:AD$225)*SUM('Common CWIP'!$DP$68)</f>
        <v>0</v>
      </c>
      <c r="AO55" s="293">
        <f t="shared" si="35"/>
        <v>3.4655392164151895</v>
      </c>
      <c r="AP55" s="304">
        <f t="shared" si="36"/>
        <v>38.787213843070241</v>
      </c>
      <c r="AQ55" s="305">
        <f t="shared" si="37"/>
        <v>38.883068708691766</v>
      </c>
      <c r="AR55" s="305">
        <f t="shared" si="38"/>
        <v>77.670282551762</v>
      </c>
      <c r="AS55" s="305">
        <f t="shared" si="39"/>
        <v>0</v>
      </c>
      <c r="AT55" s="305">
        <f t="shared" si="40"/>
        <v>0</v>
      </c>
      <c r="AU55" s="305">
        <f t="shared" si="41"/>
        <v>0</v>
      </c>
      <c r="AV55" s="305">
        <f t="shared" si="42"/>
        <v>0</v>
      </c>
      <c r="AW55" s="305">
        <f t="shared" si="43"/>
        <v>83.61084108023762</v>
      </c>
      <c r="AX55" s="305">
        <f t="shared" si="44"/>
        <v>0</v>
      </c>
      <c r="AY55" s="306">
        <f t="shared" si="45"/>
        <v>161.28112363199961</v>
      </c>
    </row>
    <row r="56" spans="1:51" ht="14.5">
      <c r="A56" s="44" t="s">
        <v>154</v>
      </c>
      <c r="B56" s="45" t="s">
        <v>150</v>
      </c>
      <c r="C56" s="106">
        <v>0</v>
      </c>
      <c r="D56" s="37">
        <v>15</v>
      </c>
      <c r="E56" s="65">
        <v>4220</v>
      </c>
      <c r="F56" s="65" t="s">
        <v>651</v>
      </c>
      <c r="G56" s="99" t="s">
        <v>658</v>
      </c>
      <c r="H56" s="240" t="s">
        <v>147</v>
      </c>
      <c r="I56" s="240"/>
      <c r="J56" s="240" t="s">
        <v>1049</v>
      </c>
      <c r="K56" s="238" t="s">
        <v>218</v>
      </c>
      <c r="L56" s="255">
        <v>250</v>
      </c>
      <c r="M56" s="256">
        <v>250</v>
      </c>
      <c r="N56" s="256">
        <v>500</v>
      </c>
      <c r="O56" s="256">
        <v>250</v>
      </c>
      <c r="P56" s="256">
        <v>250</v>
      </c>
      <c r="Q56" s="256">
        <v>500</v>
      </c>
      <c r="R56" s="256">
        <v>500</v>
      </c>
      <c r="S56" s="256">
        <v>500</v>
      </c>
      <c r="T56" s="256">
        <v>500</v>
      </c>
      <c r="U56" s="257">
        <f t="shared" si="31"/>
        <v>2500</v>
      </c>
      <c r="V56" s="323">
        <f>L56*Inflation!$F$19</f>
        <v>255.34465534465534</v>
      </c>
      <c r="W56" s="324">
        <f>M56*Inflation!$F$19</f>
        <v>255.34465534465534</v>
      </c>
      <c r="X56" s="324">
        <f>N56*Inflation!$F$19</f>
        <v>510.68931068931067</v>
      </c>
      <c r="Y56" s="324">
        <f>O56*Inflation!$F$19*Inflation!$F$20</f>
        <v>260.70729270729277</v>
      </c>
      <c r="Z56" s="324">
        <f>P56*Inflation!$F$19*Inflation!$F$20</f>
        <v>260.70729270729277</v>
      </c>
      <c r="AA56" s="324">
        <f>Q56*Inflation!$F$19*Inflation!$F$20</f>
        <v>521.41458541458553</v>
      </c>
      <c r="AB56" s="324">
        <f>R56*Inflation!$F$19*Inflation!$F$20*Inflation!$F$21</f>
        <v>531.32067932067946</v>
      </c>
      <c r="AC56" s="324">
        <f>S56*Inflation!$F$19*Inflation!$F$20*Inflation!$F$21*Inflation!$F$22</f>
        <v>541.41458541458564</v>
      </c>
      <c r="AD56" s="324">
        <f>T56*Inflation!$F$19*Inflation!$F$20*Inflation!$F$21*Inflation!$F$22*Inflation!$F$23</f>
        <v>551.16083916083937</v>
      </c>
      <c r="AE56" s="326">
        <f t="shared" si="32"/>
        <v>2656.0000000000009</v>
      </c>
      <c r="AF56" s="303">
        <f>V56/SUM(V$50:V$225)*SUM('Common CWIP'!$AV$68:$BA$68)</f>
        <v>3.2367702758129262</v>
      </c>
      <c r="AG56" s="298">
        <f>W56/SUM(W$50:W$225)*SUM('Common CWIP'!$BB$68:$BG$68)</f>
        <v>3.8758027132897497</v>
      </c>
      <c r="AH56" s="298">
        <f t="shared" si="33"/>
        <v>7.1125729891026754</v>
      </c>
      <c r="AI56" s="298">
        <f>Y56/SUM(Y$50:Y$225)*SUM('Common CWIP'!$BK$68:$BP$68)</f>
        <v>8.4577662159062736</v>
      </c>
      <c r="AJ56" s="298">
        <f>Z56/SUM(Z$50:Z$225)*SUM('Common CWIP'!$BQ$68:$BV$68)</f>
        <v>11.55462238663339</v>
      </c>
      <c r="AK56" s="298">
        <f t="shared" si="34"/>
        <v>20.012388602539666</v>
      </c>
      <c r="AL56" s="298">
        <f>AB56/SUM(AB$50:AB$225)*SUM('Common CWIP'!$CL$68)</f>
        <v>20.59019889128821</v>
      </c>
      <c r="AM56" s="298">
        <f>AC56/SUM(AC$50:AC$225)*SUM('Common CWIP'!$DA$68)</f>
        <v>15.991021786998591</v>
      </c>
      <c r="AN56" s="298">
        <f>AD56/SUM(AD$50:AD$225)*SUM('Common CWIP'!$DP$68)</f>
        <v>27.735066561741373</v>
      </c>
      <c r="AO56" s="293">
        <f t="shared" si="35"/>
        <v>91.441248831670507</v>
      </c>
      <c r="AP56" s="304">
        <f t="shared" si="36"/>
        <v>258.58142562046828</v>
      </c>
      <c r="AQ56" s="305">
        <f t="shared" si="37"/>
        <v>259.22045805794511</v>
      </c>
      <c r="AR56" s="305">
        <f t="shared" si="38"/>
        <v>517.80188367841333</v>
      </c>
      <c r="AS56" s="305">
        <f t="shared" si="39"/>
        <v>269.16505892319901</v>
      </c>
      <c r="AT56" s="305">
        <f t="shared" si="40"/>
        <v>272.26191509392618</v>
      </c>
      <c r="AU56" s="305">
        <f t="shared" si="41"/>
        <v>541.42697401712519</v>
      </c>
      <c r="AV56" s="305">
        <f t="shared" si="42"/>
        <v>551.91087821196766</v>
      </c>
      <c r="AW56" s="305">
        <f t="shared" si="43"/>
        <v>557.40560720158419</v>
      </c>
      <c r="AX56" s="305">
        <f t="shared" si="44"/>
        <v>578.89590572258078</v>
      </c>
      <c r="AY56" s="306">
        <f t="shared" si="45"/>
        <v>2747.4412488316711</v>
      </c>
    </row>
    <row r="57" spans="1:51" ht="14.5">
      <c r="A57" s="44" t="s">
        <v>154</v>
      </c>
      <c r="B57" s="45" t="s">
        <v>154</v>
      </c>
      <c r="C57" s="106">
        <v>0</v>
      </c>
      <c r="E57" s="65">
        <v>4220</v>
      </c>
      <c r="F57" s="65" t="s">
        <v>651</v>
      </c>
      <c r="G57" s="99" t="s">
        <v>659</v>
      </c>
      <c r="H57" s="240" t="s">
        <v>148</v>
      </c>
      <c r="I57" s="240"/>
      <c r="J57" s="240" t="s">
        <v>1049</v>
      </c>
      <c r="K57" s="238" t="s">
        <v>218</v>
      </c>
      <c r="L57" s="255">
        <v>100</v>
      </c>
      <c r="M57" s="256">
        <v>100</v>
      </c>
      <c r="N57" s="256">
        <v>200</v>
      </c>
      <c r="O57" s="256">
        <v>0</v>
      </c>
      <c r="P57" s="256">
        <v>0</v>
      </c>
      <c r="Q57" s="256">
        <v>0</v>
      </c>
      <c r="R57" s="256">
        <v>0</v>
      </c>
      <c r="S57" s="256">
        <v>200</v>
      </c>
      <c r="T57" s="256">
        <v>0</v>
      </c>
      <c r="U57" s="257">
        <f t="shared" si="31"/>
        <v>400</v>
      </c>
      <c r="V57" s="323">
        <f>L57*Inflation!$F$19</f>
        <v>102.13786213786213</v>
      </c>
      <c r="W57" s="324">
        <f>M57*Inflation!$F$19</f>
        <v>102.13786213786213</v>
      </c>
      <c r="X57" s="324">
        <f>N57*Inflation!$F$19</f>
        <v>204.27572427572426</v>
      </c>
      <c r="Y57" s="324">
        <f>O57*Inflation!$F$19*Inflation!$F$20</f>
        <v>0</v>
      </c>
      <c r="Z57" s="324">
        <f>P57*Inflation!$F$19*Inflation!$F$20</f>
        <v>0</v>
      </c>
      <c r="AA57" s="324">
        <f>Q57*Inflation!$F$19*Inflation!$F$20</f>
        <v>0</v>
      </c>
      <c r="AB57" s="324">
        <f>R57*Inflation!$F$19*Inflation!$F$20*Inflation!$F$21</f>
        <v>0</v>
      </c>
      <c r="AC57" s="324">
        <f>S57*Inflation!$F$19*Inflation!$F$20*Inflation!$F$21*Inflation!$F$22</f>
        <v>216.56583416583419</v>
      </c>
      <c r="AD57" s="324">
        <f>T57*Inflation!$F$19*Inflation!$F$20*Inflation!$F$21*Inflation!$F$22*Inflation!$F$23</f>
        <v>0</v>
      </c>
      <c r="AE57" s="326">
        <f t="shared" si="32"/>
        <v>420.84155844155845</v>
      </c>
      <c r="AF57" s="303">
        <f>V57/SUM(V$50:V$225)*SUM('Common CWIP'!$AV$68:$BA$68)</f>
        <v>1.2947081103251705</v>
      </c>
      <c r="AG57" s="298">
        <f>W57/SUM(W$50:W$225)*SUM('Common CWIP'!$BB$68:$BG$68)</f>
        <v>1.5503210853158997</v>
      </c>
      <c r="AH57" s="298">
        <f t="shared" si="33"/>
        <v>2.8450291956410703</v>
      </c>
      <c r="AI57" s="298">
        <f>Y57/SUM(Y$50:Y$225)*SUM('Common CWIP'!$BK$68:$BP$68)</f>
        <v>0</v>
      </c>
      <c r="AJ57" s="298">
        <f>Z57/SUM(Z$50:Z$225)*SUM('Common CWIP'!$BQ$68:$BV$68)</f>
        <v>0</v>
      </c>
      <c r="AK57" s="298">
        <f t="shared" si="34"/>
        <v>0</v>
      </c>
      <c r="AL57" s="298">
        <f>AB57/SUM(AB$50:AB$225)*SUM('Common CWIP'!$CL$68)</f>
        <v>0</v>
      </c>
      <c r="AM57" s="298">
        <f>AC57/SUM(AC$50:AC$225)*SUM('Common CWIP'!$DA$68)</f>
        <v>6.396408714799434</v>
      </c>
      <c r="AN57" s="298">
        <f>AD57/SUM(AD$50:AD$225)*SUM('Common CWIP'!$DP$68)</f>
        <v>0</v>
      </c>
      <c r="AO57" s="293">
        <f t="shared" si="35"/>
        <v>9.2414379104405047</v>
      </c>
      <c r="AP57" s="304">
        <f t="shared" si="36"/>
        <v>103.4325702481873</v>
      </c>
      <c r="AQ57" s="305">
        <f t="shared" si="37"/>
        <v>103.68818322317803</v>
      </c>
      <c r="AR57" s="305">
        <f t="shared" si="38"/>
        <v>207.12075347136533</v>
      </c>
      <c r="AS57" s="305">
        <f t="shared" si="39"/>
        <v>0</v>
      </c>
      <c r="AT57" s="305">
        <f t="shared" si="40"/>
        <v>0</v>
      </c>
      <c r="AU57" s="305">
        <f t="shared" si="41"/>
        <v>0</v>
      </c>
      <c r="AV57" s="305">
        <f t="shared" si="42"/>
        <v>0</v>
      </c>
      <c r="AW57" s="305">
        <f t="shared" si="43"/>
        <v>222.96224288063362</v>
      </c>
      <c r="AX57" s="305">
        <f t="shared" si="44"/>
        <v>0</v>
      </c>
      <c r="AY57" s="306">
        <f t="shared" si="45"/>
        <v>430.08299635199899</v>
      </c>
    </row>
    <row r="58" spans="1:51" ht="14.5">
      <c r="A58" s="44" t="s">
        <v>154</v>
      </c>
      <c r="B58" s="45" t="s">
        <v>150</v>
      </c>
      <c r="C58" s="106">
        <v>0</v>
      </c>
      <c r="D58" s="37">
        <v>16</v>
      </c>
      <c r="E58" s="65">
        <v>4220</v>
      </c>
      <c r="F58" s="65" t="s">
        <v>651</v>
      </c>
      <c r="G58" s="99" t="s">
        <v>660</v>
      </c>
      <c r="H58" s="240" t="s">
        <v>148</v>
      </c>
      <c r="I58" s="240"/>
      <c r="J58" s="240" t="s">
        <v>1049</v>
      </c>
      <c r="K58" s="238" t="s">
        <v>218</v>
      </c>
      <c r="L58" s="255">
        <v>0</v>
      </c>
      <c r="M58" s="256">
        <v>0</v>
      </c>
      <c r="N58" s="256">
        <v>0</v>
      </c>
      <c r="O58" s="256">
        <v>350</v>
      </c>
      <c r="P58" s="256">
        <v>350</v>
      </c>
      <c r="Q58" s="256">
        <v>700</v>
      </c>
      <c r="R58" s="256">
        <v>0</v>
      </c>
      <c r="S58" s="256">
        <v>0</v>
      </c>
      <c r="T58" s="256">
        <v>700</v>
      </c>
      <c r="U58" s="257">
        <f t="shared" si="31"/>
        <v>1400</v>
      </c>
      <c r="V58" s="323">
        <f>L58*Inflation!$F$19</f>
        <v>0</v>
      </c>
      <c r="W58" s="324">
        <f>M58*Inflation!$F$19</f>
        <v>0</v>
      </c>
      <c r="X58" s="324">
        <f>N58*Inflation!$F$19</f>
        <v>0</v>
      </c>
      <c r="Y58" s="324">
        <f>O58*Inflation!$F$19*Inflation!$F$20</f>
        <v>364.99020979020986</v>
      </c>
      <c r="Z58" s="324">
        <f>P58*Inflation!$F$19*Inflation!$F$20</f>
        <v>364.99020979020986</v>
      </c>
      <c r="AA58" s="324">
        <f>Q58*Inflation!$F$19*Inflation!$F$20</f>
        <v>729.98041958041972</v>
      </c>
      <c r="AB58" s="324">
        <f>R58*Inflation!$F$19*Inflation!$F$20*Inflation!$F$21</f>
        <v>0</v>
      </c>
      <c r="AC58" s="324">
        <f>S58*Inflation!$F$19*Inflation!$F$20*Inflation!$F$21*Inflation!$F$22</f>
        <v>0</v>
      </c>
      <c r="AD58" s="324">
        <f>T58*Inflation!$F$19*Inflation!$F$20*Inflation!$F$21*Inflation!$F$22*Inflation!$F$23</f>
        <v>771.62517482517489</v>
      </c>
      <c r="AE58" s="326">
        <f t="shared" si="32"/>
        <v>1501.6055944055947</v>
      </c>
      <c r="AF58" s="303">
        <f>V58/SUM(V$50:V$225)*SUM('Common CWIP'!$AV$68:$BA$68)</f>
        <v>0</v>
      </c>
      <c r="AG58" s="298">
        <f>W58/SUM(W$50:W$225)*SUM('Common CWIP'!$BB$68:$BG$68)</f>
        <v>0</v>
      </c>
      <c r="AH58" s="298">
        <f t="shared" si="33"/>
        <v>0</v>
      </c>
      <c r="AI58" s="298">
        <f>Y58/SUM(Y$50:Y$225)*SUM('Common CWIP'!$BK$68:$BP$68)</f>
        <v>11.840872702268781</v>
      </c>
      <c r="AJ58" s="298">
        <f>Z58/SUM(Z$50:Z$225)*SUM('Common CWIP'!$BQ$68:$BV$68)</f>
        <v>16.176471341286746</v>
      </c>
      <c r="AK58" s="298">
        <f t="shared" si="34"/>
        <v>28.017344043555525</v>
      </c>
      <c r="AL58" s="298">
        <f>AB58/SUM(AB$50:AB$225)*SUM('Common CWIP'!$CL$68)</f>
        <v>0</v>
      </c>
      <c r="AM58" s="298">
        <f>AC58/SUM(AC$50:AC$225)*SUM('Common CWIP'!$DA$68)</f>
        <v>0</v>
      </c>
      <c r="AN58" s="298">
        <f>AD58/SUM(AD$50:AD$225)*SUM('Common CWIP'!$DP$68)</f>
        <v>38.829093186437916</v>
      </c>
      <c r="AO58" s="293">
        <f t="shared" si="35"/>
        <v>66.846437229993441</v>
      </c>
      <c r="AP58" s="304">
        <f t="shared" si="36"/>
        <v>0</v>
      </c>
      <c r="AQ58" s="305">
        <f t="shared" si="37"/>
        <v>0</v>
      </c>
      <c r="AR58" s="305">
        <f t="shared" si="38"/>
        <v>0</v>
      </c>
      <c r="AS58" s="305">
        <f t="shared" si="39"/>
        <v>376.83108249247863</v>
      </c>
      <c r="AT58" s="305">
        <f t="shared" si="40"/>
        <v>381.1666811314966</v>
      </c>
      <c r="AU58" s="305">
        <f t="shared" si="41"/>
        <v>757.99776362397529</v>
      </c>
      <c r="AV58" s="305">
        <f t="shared" si="42"/>
        <v>0</v>
      </c>
      <c r="AW58" s="305">
        <f t="shared" si="43"/>
        <v>0</v>
      </c>
      <c r="AX58" s="305">
        <f t="shared" si="44"/>
        <v>810.45426801161284</v>
      </c>
      <c r="AY58" s="306">
        <f t="shared" si="45"/>
        <v>1568.4520316355881</v>
      </c>
    </row>
    <row r="59" spans="1:51" ht="14.5">
      <c r="A59" s="44" t="s">
        <v>154</v>
      </c>
      <c r="B59" s="45" t="s">
        <v>154</v>
      </c>
      <c r="C59" s="106">
        <v>0</v>
      </c>
      <c r="E59" s="65">
        <v>4220</v>
      </c>
      <c r="F59" s="65" t="s">
        <v>651</v>
      </c>
      <c r="G59" s="99" t="s">
        <v>661</v>
      </c>
      <c r="H59" s="240" t="s">
        <v>148</v>
      </c>
      <c r="I59" s="240"/>
      <c r="J59" s="240" t="s">
        <v>1049</v>
      </c>
      <c r="K59" s="238" t="s">
        <v>218</v>
      </c>
      <c r="L59" s="255">
        <v>0</v>
      </c>
      <c r="M59" s="256">
        <v>0</v>
      </c>
      <c r="N59" s="256">
        <v>0</v>
      </c>
      <c r="O59" s="256">
        <v>62.5</v>
      </c>
      <c r="P59" s="256">
        <v>62.5</v>
      </c>
      <c r="Q59" s="256">
        <v>125</v>
      </c>
      <c r="R59" s="256">
        <v>0</v>
      </c>
      <c r="S59" s="256">
        <v>0</v>
      </c>
      <c r="T59" s="256">
        <v>125</v>
      </c>
      <c r="U59" s="257">
        <f t="shared" si="31"/>
        <v>250</v>
      </c>
      <c r="V59" s="323">
        <f>L59*Inflation!$F$19</f>
        <v>0</v>
      </c>
      <c r="W59" s="324">
        <f>M59*Inflation!$F$19</f>
        <v>0</v>
      </c>
      <c r="X59" s="324">
        <f>N59*Inflation!$F$19</f>
        <v>0</v>
      </c>
      <c r="Y59" s="324">
        <f>O59*Inflation!$F$19*Inflation!$F$20</f>
        <v>65.176823176823191</v>
      </c>
      <c r="Z59" s="324">
        <f>P59*Inflation!$F$19*Inflation!$F$20</f>
        <v>65.176823176823191</v>
      </c>
      <c r="AA59" s="324">
        <f>Q59*Inflation!$F$19*Inflation!$F$20</f>
        <v>130.35364635364638</v>
      </c>
      <c r="AB59" s="324">
        <f>R59*Inflation!$F$19*Inflation!$F$20*Inflation!$F$21</f>
        <v>0</v>
      </c>
      <c r="AC59" s="324">
        <f>S59*Inflation!$F$19*Inflation!$F$20*Inflation!$F$21*Inflation!$F$22</f>
        <v>0</v>
      </c>
      <c r="AD59" s="324">
        <f>T59*Inflation!$F$19*Inflation!$F$20*Inflation!$F$21*Inflation!$F$22*Inflation!$F$23</f>
        <v>137.79020979020984</v>
      </c>
      <c r="AE59" s="326">
        <f t="shared" si="32"/>
        <v>268.14385614385623</v>
      </c>
      <c r="AF59" s="303">
        <f>V59/SUM(V$50:V$225)*SUM('Common CWIP'!$AV$68:$BA$68)</f>
        <v>0</v>
      </c>
      <c r="AG59" s="298">
        <f>W59/SUM(W$50:W$225)*SUM('Common CWIP'!$BB$68:$BG$68)</f>
        <v>0</v>
      </c>
      <c r="AH59" s="298">
        <f t="shared" si="33"/>
        <v>0</v>
      </c>
      <c r="AI59" s="298">
        <f>Y59/SUM(Y$50:Y$225)*SUM('Common CWIP'!$BK$68:$BP$68)</f>
        <v>2.1144415539765684</v>
      </c>
      <c r="AJ59" s="298">
        <f>Z59/SUM(Z$50:Z$225)*SUM('Common CWIP'!$BQ$68:$BV$68)</f>
        <v>2.8886555966583476</v>
      </c>
      <c r="AK59" s="298">
        <f t="shared" si="34"/>
        <v>5.0030971506349164</v>
      </c>
      <c r="AL59" s="298">
        <f>AB59/SUM(AB$50:AB$225)*SUM('Common CWIP'!$CL$68)</f>
        <v>0</v>
      </c>
      <c r="AM59" s="298">
        <f>AC59/SUM(AC$50:AC$225)*SUM('Common CWIP'!$DA$68)</f>
        <v>0</v>
      </c>
      <c r="AN59" s="298">
        <f>AD59/SUM(AD$50:AD$225)*SUM('Common CWIP'!$DP$68)</f>
        <v>6.9337666404353433</v>
      </c>
      <c r="AO59" s="293">
        <f t="shared" si="35"/>
        <v>11.936863791070259</v>
      </c>
      <c r="AP59" s="304">
        <f t="shared" si="36"/>
        <v>0</v>
      </c>
      <c r="AQ59" s="305">
        <f t="shared" si="37"/>
        <v>0</v>
      </c>
      <c r="AR59" s="305">
        <f t="shared" si="38"/>
        <v>0</v>
      </c>
      <c r="AS59" s="305">
        <f t="shared" si="39"/>
        <v>67.291264730799753</v>
      </c>
      <c r="AT59" s="305">
        <f t="shared" si="40"/>
        <v>68.065478773481544</v>
      </c>
      <c r="AU59" s="305">
        <f t="shared" si="41"/>
        <v>135.3567435042813</v>
      </c>
      <c r="AV59" s="305">
        <f t="shared" si="42"/>
        <v>0</v>
      </c>
      <c r="AW59" s="305">
        <f t="shared" si="43"/>
        <v>0</v>
      </c>
      <c r="AX59" s="305">
        <f t="shared" si="44"/>
        <v>144.72397643064519</v>
      </c>
      <c r="AY59" s="306">
        <f t="shared" si="45"/>
        <v>280.08071993492649</v>
      </c>
    </row>
    <row r="60" spans="1:51" ht="14.5">
      <c r="A60" s="44" t="s">
        <v>154</v>
      </c>
      <c r="B60" s="45" t="s">
        <v>154</v>
      </c>
      <c r="C60" s="106">
        <v>0</v>
      </c>
      <c r="E60" s="65">
        <v>4220</v>
      </c>
      <c r="F60" s="65" t="s">
        <v>651</v>
      </c>
      <c r="G60" s="99" t="s">
        <v>662</v>
      </c>
      <c r="H60" s="240" t="s">
        <v>148</v>
      </c>
      <c r="I60" s="240"/>
      <c r="J60" s="240" t="s">
        <v>1049</v>
      </c>
      <c r="K60" s="238" t="s">
        <v>218</v>
      </c>
      <c r="L60" s="255">
        <v>0</v>
      </c>
      <c r="M60" s="256">
        <v>0</v>
      </c>
      <c r="N60" s="256">
        <v>0</v>
      </c>
      <c r="O60" s="256">
        <v>50</v>
      </c>
      <c r="P60" s="256">
        <v>50</v>
      </c>
      <c r="Q60" s="256">
        <v>100</v>
      </c>
      <c r="R60" s="256">
        <v>0</v>
      </c>
      <c r="S60" s="256">
        <v>0</v>
      </c>
      <c r="T60" s="256">
        <v>100</v>
      </c>
      <c r="U60" s="257">
        <f t="shared" si="31"/>
        <v>200</v>
      </c>
      <c r="V60" s="323">
        <f>L60*Inflation!$F$19</f>
        <v>0</v>
      </c>
      <c r="W60" s="324">
        <f>M60*Inflation!$F$19</f>
        <v>0</v>
      </c>
      <c r="X60" s="324">
        <f>N60*Inflation!$F$19</f>
        <v>0</v>
      </c>
      <c r="Y60" s="324">
        <f>O60*Inflation!$F$19*Inflation!$F$20</f>
        <v>52.141458541458547</v>
      </c>
      <c r="Z60" s="324">
        <f>P60*Inflation!$F$19*Inflation!$F$20</f>
        <v>52.141458541458547</v>
      </c>
      <c r="AA60" s="324">
        <f>Q60*Inflation!$F$19*Inflation!$F$20</f>
        <v>104.28291708291709</v>
      </c>
      <c r="AB60" s="324">
        <f>R60*Inflation!$F$19*Inflation!$F$20*Inflation!$F$21</f>
        <v>0</v>
      </c>
      <c r="AC60" s="324">
        <f>S60*Inflation!$F$19*Inflation!$F$20*Inflation!$F$21*Inflation!$F$22</f>
        <v>0</v>
      </c>
      <c r="AD60" s="324">
        <f>T60*Inflation!$F$19*Inflation!$F$20*Inflation!$F$21*Inflation!$F$22*Inflation!$F$23</f>
        <v>110.23216783216785</v>
      </c>
      <c r="AE60" s="326">
        <f t="shared" si="32"/>
        <v>214.51508491508494</v>
      </c>
      <c r="AF60" s="303">
        <f>V60/SUM(V$50:V$225)*SUM('Common CWIP'!$AV$68:$BA$68)</f>
        <v>0</v>
      </c>
      <c r="AG60" s="298">
        <f>W60/SUM(W$50:W$225)*SUM('Common CWIP'!$BB$68:$BG$68)</f>
        <v>0</v>
      </c>
      <c r="AH60" s="298">
        <f t="shared" si="33"/>
        <v>0</v>
      </c>
      <c r="AI60" s="298">
        <f>Y60/SUM(Y$50:Y$225)*SUM('Common CWIP'!$BK$68:$BP$68)</f>
        <v>1.6915532431812541</v>
      </c>
      <c r="AJ60" s="298">
        <f>Z60/SUM(Z$50:Z$225)*SUM('Common CWIP'!$BQ$68:$BV$68)</f>
        <v>2.3109244773266777</v>
      </c>
      <c r="AK60" s="298">
        <f t="shared" si="34"/>
        <v>4.0024777205079314</v>
      </c>
      <c r="AL60" s="298">
        <f>AB60/SUM(AB$50:AB$225)*SUM('Common CWIP'!$CL$68)</f>
        <v>0</v>
      </c>
      <c r="AM60" s="298">
        <f>AC60/SUM(AC$50:AC$225)*SUM('Common CWIP'!$DA$68)</f>
        <v>0</v>
      </c>
      <c r="AN60" s="298">
        <f>AD60/SUM(AD$50:AD$225)*SUM('Common CWIP'!$DP$68)</f>
        <v>5.5470133123482732</v>
      </c>
      <c r="AO60" s="293">
        <f t="shared" si="35"/>
        <v>9.5494910328562046</v>
      </c>
      <c r="AP60" s="304">
        <f t="shared" si="36"/>
        <v>0</v>
      </c>
      <c r="AQ60" s="305">
        <f t="shared" si="37"/>
        <v>0</v>
      </c>
      <c r="AR60" s="305">
        <f t="shared" si="38"/>
        <v>0</v>
      </c>
      <c r="AS60" s="305">
        <f t="shared" si="39"/>
        <v>53.833011784639801</v>
      </c>
      <c r="AT60" s="305">
        <f t="shared" si="40"/>
        <v>54.452383018785227</v>
      </c>
      <c r="AU60" s="305">
        <f t="shared" si="41"/>
        <v>108.28539480342502</v>
      </c>
      <c r="AV60" s="305">
        <f t="shared" si="42"/>
        <v>0</v>
      </c>
      <c r="AW60" s="305">
        <f t="shared" si="43"/>
        <v>0</v>
      </c>
      <c r="AX60" s="305">
        <f t="shared" si="44"/>
        <v>115.77918114451612</v>
      </c>
      <c r="AY60" s="306">
        <f t="shared" si="45"/>
        <v>224.06457594794114</v>
      </c>
    </row>
    <row r="61" spans="1:51" ht="14.5">
      <c r="A61" s="44" t="s">
        <v>154</v>
      </c>
      <c r="B61" s="45" t="s">
        <v>154</v>
      </c>
      <c r="C61" s="106">
        <v>0</v>
      </c>
      <c r="E61" s="65">
        <v>4220</v>
      </c>
      <c r="F61" s="65" t="s">
        <v>651</v>
      </c>
      <c r="G61" s="99" t="s">
        <v>663</v>
      </c>
      <c r="H61" s="240" t="s">
        <v>148</v>
      </c>
      <c r="I61" s="240"/>
      <c r="J61" s="240" t="s">
        <v>1049</v>
      </c>
      <c r="K61" s="238" t="s">
        <v>218</v>
      </c>
      <c r="L61" s="255">
        <v>0</v>
      </c>
      <c r="M61" s="256">
        <v>0</v>
      </c>
      <c r="N61" s="256">
        <v>0</v>
      </c>
      <c r="O61" s="256">
        <v>150</v>
      </c>
      <c r="P61" s="256">
        <v>150</v>
      </c>
      <c r="Q61" s="256">
        <v>300</v>
      </c>
      <c r="R61" s="256">
        <v>0</v>
      </c>
      <c r="S61" s="256">
        <v>0</v>
      </c>
      <c r="T61" s="256">
        <v>0</v>
      </c>
      <c r="U61" s="257">
        <f t="shared" si="31"/>
        <v>300</v>
      </c>
      <c r="V61" s="323">
        <f>L61*Inflation!$F$19</f>
        <v>0</v>
      </c>
      <c r="W61" s="324">
        <f>M61*Inflation!$F$19</f>
        <v>0</v>
      </c>
      <c r="X61" s="324">
        <f>N61*Inflation!$F$19</f>
        <v>0</v>
      </c>
      <c r="Y61" s="324">
        <f>O61*Inflation!$F$19*Inflation!$F$20</f>
        <v>156.42437562437564</v>
      </c>
      <c r="Z61" s="324">
        <f>P61*Inflation!$F$19*Inflation!$F$20</f>
        <v>156.42437562437564</v>
      </c>
      <c r="AA61" s="324">
        <f>Q61*Inflation!$F$19*Inflation!$F$20</f>
        <v>312.84875124875128</v>
      </c>
      <c r="AB61" s="324">
        <f>R61*Inflation!$F$19*Inflation!$F$20*Inflation!$F$21</f>
        <v>0</v>
      </c>
      <c r="AC61" s="324">
        <f>S61*Inflation!$F$19*Inflation!$F$20*Inflation!$F$21*Inflation!$F$22</f>
        <v>0</v>
      </c>
      <c r="AD61" s="324">
        <f>T61*Inflation!$F$19*Inflation!$F$20*Inflation!$F$21*Inflation!$F$22*Inflation!$F$23</f>
        <v>0</v>
      </c>
      <c r="AE61" s="326">
        <f t="shared" si="32"/>
        <v>312.84875124875128</v>
      </c>
      <c r="AF61" s="303">
        <f>V61/SUM(V$50:V$225)*SUM('Common CWIP'!$AV$68:$BA$68)</f>
        <v>0</v>
      </c>
      <c r="AG61" s="298">
        <f>W61/SUM(W$50:W$225)*SUM('Common CWIP'!$BB$68:$BG$68)</f>
        <v>0</v>
      </c>
      <c r="AH61" s="298">
        <f t="shared" si="33"/>
        <v>0</v>
      </c>
      <c r="AI61" s="298">
        <f>Y61/SUM(Y$50:Y$225)*SUM('Common CWIP'!$BK$68:$BP$68)</f>
        <v>5.0746597295437628</v>
      </c>
      <c r="AJ61" s="298">
        <f>Z61/SUM(Z$50:Z$225)*SUM('Common CWIP'!$BQ$68:$BV$68)</f>
        <v>6.9327734319800332</v>
      </c>
      <c r="AK61" s="298">
        <f t="shared" si="34"/>
        <v>12.007433161523796</v>
      </c>
      <c r="AL61" s="298">
        <f>AB61/SUM(AB$50:AB$225)*SUM('Common CWIP'!$CL$68)</f>
        <v>0</v>
      </c>
      <c r="AM61" s="298">
        <f>AC61/SUM(AC$50:AC$225)*SUM('Common CWIP'!$DA$68)</f>
        <v>0</v>
      </c>
      <c r="AN61" s="298">
        <f>AD61/SUM(AD$50:AD$225)*SUM('Common CWIP'!$DP$68)</f>
        <v>0</v>
      </c>
      <c r="AO61" s="293">
        <f t="shared" si="35"/>
        <v>12.007433161523796</v>
      </c>
      <c r="AP61" s="304">
        <f t="shared" si="36"/>
        <v>0</v>
      </c>
      <c r="AQ61" s="305">
        <f t="shared" si="37"/>
        <v>0</v>
      </c>
      <c r="AR61" s="305">
        <f t="shared" si="38"/>
        <v>0</v>
      </c>
      <c r="AS61" s="305">
        <f t="shared" si="39"/>
        <v>161.4990353539194</v>
      </c>
      <c r="AT61" s="305">
        <f t="shared" si="40"/>
        <v>163.35714905635567</v>
      </c>
      <c r="AU61" s="305">
        <f t="shared" si="41"/>
        <v>324.85618441027509</v>
      </c>
      <c r="AV61" s="305">
        <f t="shared" si="42"/>
        <v>0</v>
      </c>
      <c r="AW61" s="305">
        <f t="shared" si="43"/>
        <v>0</v>
      </c>
      <c r="AX61" s="305">
        <f t="shared" si="44"/>
        <v>0</v>
      </c>
      <c r="AY61" s="306">
        <f t="shared" si="45"/>
        <v>324.85618441027509</v>
      </c>
    </row>
    <row r="62" spans="1:51" ht="14.5">
      <c r="A62" s="44" t="s">
        <v>154</v>
      </c>
      <c r="B62" s="45" t="s">
        <v>150</v>
      </c>
      <c r="C62" s="106">
        <v>0</v>
      </c>
      <c r="D62" s="37">
        <v>17</v>
      </c>
      <c r="E62" s="65">
        <v>4220</v>
      </c>
      <c r="F62" s="65" t="s">
        <v>651</v>
      </c>
      <c r="G62" s="99" t="s">
        <v>664</v>
      </c>
      <c r="H62" s="240" t="s">
        <v>147</v>
      </c>
      <c r="I62" s="240"/>
      <c r="J62" s="240" t="s">
        <v>1049</v>
      </c>
      <c r="K62" s="238" t="s">
        <v>218</v>
      </c>
      <c r="L62" s="255">
        <v>133</v>
      </c>
      <c r="M62" s="256">
        <v>133</v>
      </c>
      <c r="N62" s="256">
        <v>266</v>
      </c>
      <c r="O62" s="256">
        <v>161</v>
      </c>
      <c r="P62" s="256">
        <v>161</v>
      </c>
      <c r="Q62" s="256">
        <v>322</v>
      </c>
      <c r="R62" s="256">
        <v>358</v>
      </c>
      <c r="S62" s="256">
        <v>394</v>
      </c>
      <c r="T62" s="256">
        <v>400</v>
      </c>
      <c r="U62" s="257">
        <f t="shared" si="31"/>
        <v>1740</v>
      </c>
      <c r="V62" s="323">
        <f>L62*Inflation!$F$19</f>
        <v>135.84335664335663</v>
      </c>
      <c r="W62" s="324">
        <f>M62*Inflation!$F$19</f>
        <v>135.84335664335663</v>
      </c>
      <c r="X62" s="324">
        <f>N62*Inflation!$F$19</f>
        <v>271.68671328671326</v>
      </c>
      <c r="Y62" s="324">
        <f>O62*Inflation!$F$19*Inflation!$F$20</f>
        <v>167.89549650349653</v>
      </c>
      <c r="Z62" s="324">
        <f>P62*Inflation!$F$19*Inflation!$F$20</f>
        <v>167.89549650349653</v>
      </c>
      <c r="AA62" s="324">
        <f>Q62*Inflation!$F$19*Inflation!$F$20</f>
        <v>335.79099300699306</v>
      </c>
      <c r="AB62" s="324">
        <f>R62*Inflation!$F$19*Inflation!$F$20*Inflation!$F$21</f>
        <v>380.42560639360642</v>
      </c>
      <c r="AC62" s="324">
        <f>S62*Inflation!$F$19*Inflation!$F$20*Inflation!$F$21*Inflation!$F$22</f>
        <v>426.63469330669341</v>
      </c>
      <c r="AD62" s="324">
        <f>T62*Inflation!$F$19*Inflation!$F$20*Inflation!$F$21*Inflation!$F$22*Inflation!$F$23</f>
        <v>440.92867132867138</v>
      </c>
      <c r="AE62" s="326">
        <f t="shared" si="32"/>
        <v>1855.4666773226777</v>
      </c>
      <c r="AF62" s="303">
        <f>V62/SUM(V$50:V$225)*SUM('Common CWIP'!$AV$68:$BA$68)</f>
        <v>1.7219617867324768</v>
      </c>
      <c r="AG62" s="298">
        <f>W62/SUM(W$50:W$225)*SUM('Common CWIP'!$BB$68:$BG$68)</f>
        <v>2.0619270434701464</v>
      </c>
      <c r="AH62" s="298">
        <f t="shared" si="33"/>
        <v>3.7838888302026232</v>
      </c>
      <c r="AI62" s="298">
        <f>Y62/SUM(Y$50:Y$225)*SUM('Common CWIP'!$BK$68:$BP$68)</f>
        <v>5.4468014430436389</v>
      </c>
      <c r="AJ62" s="298">
        <f>Z62/SUM(Z$50:Z$225)*SUM('Common CWIP'!$BQ$68:$BV$68)</f>
        <v>7.441176816991903</v>
      </c>
      <c r="AK62" s="298">
        <f t="shared" si="34"/>
        <v>12.887978260035542</v>
      </c>
      <c r="AL62" s="298">
        <f>AB62/SUM(AB$50:AB$225)*SUM('Common CWIP'!$CL$68)</f>
        <v>14.742582406162354</v>
      </c>
      <c r="AM62" s="298">
        <f>AC62/SUM(AC$50:AC$225)*SUM('Common CWIP'!$DA$68)</f>
        <v>12.600925168154886</v>
      </c>
      <c r="AN62" s="298">
        <f>AD62/SUM(AD$50:AD$225)*SUM('Common CWIP'!$DP$68)</f>
        <v>22.188053249393093</v>
      </c>
      <c r="AO62" s="293">
        <f t="shared" si="35"/>
        <v>66.203427913948502</v>
      </c>
      <c r="AP62" s="304">
        <f t="shared" si="36"/>
        <v>137.56531843008909</v>
      </c>
      <c r="AQ62" s="305">
        <f t="shared" si="37"/>
        <v>137.90528368682678</v>
      </c>
      <c r="AR62" s="305">
        <f t="shared" si="38"/>
        <v>275.47060211691587</v>
      </c>
      <c r="AS62" s="305">
        <f t="shared" si="39"/>
        <v>173.34229794654016</v>
      </c>
      <c r="AT62" s="305">
        <f t="shared" si="40"/>
        <v>175.33667332048844</v>
      </c>
      <c r="AU62" s="305">
        <f t="shared" si="41"/>
        <v>348.6789712670286</v>
      </c>
      <c r="AV62" s="305">
        <f t="shared" si="42"/>
        <v>395.16818879976876</v>
      </c>
      <c r="AW62" s="305">
        <f t="shared" si="43"/>
        <v>439.23561847484831</v>
      </c>
      <c r="AX62" s="305">
        <f t="shared" si="44"/>
        <v>463.11672457806446</v>
      </c>
      <c r="AY62" s="306">
        <f t="shared" si="45"/>
        <v>1921.6701052366261</v>
      </c>
    </row>
    <row r="63" spans="1:51" ht="14.5">
      <c r="A63" s="44" t="s">
        <v>150</v>
      </c>
      <c r="B63" s="45" t="s">
        <v>150</v>
      </c>
      <c r="C63" s="106">
        <v>500</v>
      </c>
      <c r="D63" s="37">
        <v>18</v>
      </c>
      <c r="E63" s="65">
        <v>4220</v>
      </c>
      <c r="F63" s="65" t="s">
        <v>651</v>
      </c>
      <c r="G63" s="99" t="s">
        <v>665</v>
      </c>
      <c r="H63" s="240" t="s">
        <v>147</v>
      </c>
      <c r="I63" s="240"/>
      <c r="J63" s="240" t="s">
        <v>1049</v>
      </c>
      <c r="K63" s="238">
        <v>46568</v>
      </c>
      <c r="L63" s="255">
        <v>0</v>
      </c>
      <c r="M63" s="256">
        <v>0</v>
      </c>
      <c r="N63" s="256">
        <v>0</v>
      </c>
      <c r="O63" s="256">
        <v>0</v>
      </c>
      <c r="P63" s="256">
        <v>0</v>
      </c>
      <c r="Q63" s="256">
        <v>0</v>
      </c>
      <c r="R63" s="256">
        <v>250</v>
      </c>
      <c r="S63" s="256">
        <v>0</v>
      </c>
      <c r="T63" s="256">
        <v>250</v>
      </c>
      <c r="U63" s="257">
        <f t="shared" si="31"/>
        <v>500</v>
      </c>
      <c r="V63" s="323">
        <f>L63*Inflation!$F$19</f>
        <v>0</v>
      </c>
      <c r="W63" s="324">
        <f>M63*Inflation!$F$19</f>
        <v>0</v>
      </c>
      <c r="X63" s="324">
        <f>N63*Inflation!$F$19</f>
        <v>0</v>
      </c>
      <c r="Y63" s="324">
        <f>O63*Inflation!$F$19*Inflation!$F$20</f>
        <v>0</v>
      </c>
      <c r="Z63" s="324">
        <f>P63*Inflation!$F$19*Inflation!$F$20</f>
        <v>0</v>
      </c>
      <c r="AA63" s="324">
        <f>Q63*Inflation!$F$19*Inflation!$F$20</f>
        <v>0</v>
      </c>
      <c r="AB63" s="324">
        <f>R63*Inflation!$F$19*Inflation!$F$20*Inflation!$F$21</f>
        <v>265.66033966033973</v>
      </c>
      <c r="AC63" s="324">
        <f>S63*Inflation!$F$19*Inflation!$F$20*Inflation!$F$21*Inflation!$F$22</f>
        <v>0</v>
      </c>
      <c r="AD63" s="324">
        <f>T63*Inflation!$F$19*Inflation!$F$20*Inflation!$F$21*Inflation!$F$22*Inflation!$F$23</f>
        <v>275.58041958041969</v>
      </c>
      <c r="AE63" s="326">
        <f t="shared" si="32"/>
        <v>541.24075924075942</v>
      </c>
      <c r="AF63" s="303">
        <f>V63/SUM(V$50:V$225)*SUM('Common CWIP'!$AV$68:$BA$68)</f>
        <v>0</v>
      </c>
      <c r="AG63" s="298">
        <f>W63/SUM(W$50:W$225)*SUM('Common CWIP'!$BB$68:$BG$68)</f>
        <v>0</v>
      </c>
      <c r="AH63" s="298">
        <f t="shared" si="33"/>
        <v>0</v>
      </c>
      <c r="AI63" s="298">
        <f>Y63/SUM(Y$50:Y$225)*SUM('Common CWIP'!$BK$68:$BP$68)</f>
        <v>0</v>
      </c>
      <c r="AJ63" s="298">
        <f>Z63/SUM(Z$50:Z$225)*SUM('Common CWIP'!$BQ$68:$BV$68)</f>
        <v>0</v>
      </c>
      <c r="AK63" s="298">
        <f t="shared" si="34"/>
        <v>0</v>
      </c>
      <c r="AL63" s="298">
        <f>AB63/SUM(AB$50:AB$225)*SUM('Common CWIP'!$CL$68)</f>
        <v>10.295099445644105</v>
      </c>
      <c r="AM63" s="298">
        <f>AC63/SUM(AC$50:AC$225)*SUM('Common CWIP'!$DA$68)</f>
        <v>0</v>
      </c>
      <c r="AN63" s="298">
        <f>AD63/SUM(AD$50:AD$225)*SUM('Common CWIP'!$DP$68)</f>
        <v>13.867533280870687</v>
      </c>
      <c r="AO63" s="293">
        <f t="shared" si="35"/>
        <v>24.162632726514794</v>
      </c>
      <c r="AP63" s="304">
        <f t="shared" si="36"/>
        <v>0</v>
      </c>
      <c r="AQ63" s="305">
        <f t="shared" si="37"/>
        <v>0</v>
      </c>
      <c r="AR63" s="305">
        <f t="shared" si="38"/>
        <v>0</v>
      </c>
      <c r="AS63" s="305">
        <f t="shared" si="39"/>
        <v>0</v>
      </c>
      <c r="AT63" s="305">
        <f t="shared" si="40"/>
        <v>0</v>
      </c>
      <c r="AU63" s="305">
        <f t="shared" si="41"/>
        <v>0</v>
      </c>
      <c r="AV63" s="305">
        <f t="shared" si="42"/>
        <v>275.95543910598383</v>
      </c>
      <c r="AW63" s="305">
        <f t="shared" si="43"/>
        <v>0</v>
      </c>
      <c r="AX63" s="305">
        <f t="shared" si="44"/>
        <v>289.44795286129039</v>
      </c>
      <c r="AY63" s="306">
        <f t="shared" si="45"/>
        <v>565.40339196727427</v>
      </c>
    </row>
    <row r="64" spans="1:51" ht="14.5">
      <c r="A64" s="44" t="s">
        <v>150</v>
      </c>
      <c r="B64" s="45" t="s">
        <v>154</v>
      </c>
      <c r="C64" s="106">
        <v>0</v>
      </c>
      <c r="E64" s="65">
        <v>4220</v>
      </c>
      <c r="F64" s="65" t="s">
        <v>651</v>
      </c>
      <c r="G64" s="99" t="s">
        <v>666</v>
      </c>
      <c r="H64" s="240" t="s">
        <v>148</v>
      </c>
      <c r="I64" s="240"/>
      <c r="J64" s="240" t="s">
        <v>1049</v>
      </c>
      <c r="K64" s="238">
        <v>45807</v>
      </c>
      <c r="L64" s="255">
        <v>120</v>
      </c>
      <c r="M64" s="256">
        <v>0</v>
      </c>
      <c r="N64" s="256">
        <v>120</v>
      </c>
      <c r="O64" s="256">
        <v>0</v>
      </c>
      <c r="P64" s="256">
        <v>0</v>
      </c>
      <c r="Q64" s="256">
        <v>0</v>
      </c>
      <c r="R64" s="256">
        <v>0</v>
      </c>
      <c r="S64" s="256">
        <v>120</v>
      </c>
      <c r="T64" s="256">
        <v>0</v>
      </c>
      <c r="U64" s="257">
        <f t="shared" si="31"/>
        <v>240</v>
      </c>
      <c r="V64" s="323">
        <f>L64*Inflation!$F$19</f>
        <v>122.56543456543456</v>
      </c>
      <c r="W64" s="324">
        <f>M64*Inflation!$F$19</f>
        <v>0</v>
      </c>
      <c r="X64" s="324">
        <f>N64*Inflation!$F$19</f>
        <v>122.56543456543456</v>
      </c>
      <c r="Y64" s="324">
        <f>O64*Inflation!$F$19*Inflation!$F$20</f>
        <v>0</v>
      </c>
      <c r="Z64" s="324">
        <f>P64*Inflation!$F$19*Inflation!$F$20</f>
        <v>0</v>
      </c>
      <c r="AA64" s="324">
        <f>Q64*Inflation!$F$19*Inflation!$F$20</f>
        <v>0</v>
      </c>
      <c r="AB64" s="324">
        <f>R64*Inflation!$F$19*Inflation!$F$20*Inflation!$F$21</f>
        <v>0</v>
      </c>
      <c r="AC64" s="324">
        <f>S64*Inflation!$F$19*Inflation!$F$20*Inflation!$F$21*Inflation!$F$22</f>
        <v>129.93950049950053</v>
      </c>
      <c r="AD64" s="324">
        <f>T64*Inflation!$F$19*Inflation!$F$20*Inflation!$F$21*Inflation!$F$22*Inflation!$F$23</f>
        <v>0</v>
      </c>
      <c r="AE64" s="326">
        <f t="shared" si="32"/>
        <v>252.50493506493507</v>
      </c>
      <c r="AF64" s="303">
        <f>V64/SUM(V$50:V$225)*SUM('Common CWIP'!$AV$68:$BA$68)</f>
        <v>1.5536497323902048</v>
      </c>
      <c r="AG64" s="298">
        <f>W64/SUM(W$50:W$225)*SUM('Common CWIP'!$BB$68:$BG$68)</f>
        <v>0</v>
      </c>
      <c r="AH64" s="298">
        <f t="shared" si="33"/>
        <v>1.5536497323902048</v>
      </c>
      <c r="AI64" s="298">
        <f>Y64/SUM(Y$50:Y$225)*SUM('Common CWIP'!$BK$68:$BP$68)</f>
        <v>0</v>
      </c>
      <c r="AJ64" s="298">
        <f>Z64/SUM(Z$50:Z$225)*SUM('Common CWIP'!$BQ$68:$BV$68)</f>
        <v>0</v>
      </c>
      <c r="AK64" s="298">
        <f t="shared" si="34"/>
        <v>0</v>
      </c>
      <c r="AL64" s="298">
        <f>AB64/SUM(AB$50:AB$225)*SUM('Common CWIP'!$CL$68)</f>
        <v>0</v>
      </c>
      <c r="AM64" s="298">
        <f>AC64/SUM(AC$50:AC$225)*SUM('Common CWIP'!$DA$68)</f>
        <v>3.8378452288796607</v>
      </c>
      <c r="AN64" s="298">
        <f>AD64/SUM(AD$50:AD$225)*SUM('Common CWIP'!$DP$68)</f>
        <v>0</v>
      </c>
      <c r="AO64" s="293">
        <f t="shared" si="35"/>
        <v>5.3914949612698653</v>
      </c>
      <c r="AP64" s="304">
        <f t="shared" si="36"/>
        <v>124.11908429782476</v>
      </c>
      <c r="AQ64" s="305">
        <f t="shared" si="37"/>
        <v>0</v>
      </c>
      <c r="AR64" s="305">
        <f t="shared" si="38"/>
        <v>124.11908429782476</v>
      </c>
      <c r="AS64" s="305">
        <f t="shared" si="39"/>
        <v>0</v>
      </c>
      <c r="AT64" s="305">
        <f t="shared" si="40"/>
        <v>0</v>
      </c>
      <c r="AU64" s="305">
        <f t="shared" si="41"/>
        <v>0</v>
      </c>
      <c r="AV64" s="305">
        <f t="shared" si="42"/>
        <v>0</v>
      </c>
      <c r="AW64" s="305">
        <f t="shared" si="43"/>
        <v>133.7773457283802</v>
      </c>
      <c r="AX64" s="305">
        <f t="shared" si="44"/>
        <v>0</v>
      </c>
      <c r="AY64" s="306">
        <f t="shared" si="45"/>
        <v>257.89643002620494</v>
      </c>
    </row>
    <row r="65" spans="1:51" ht="14.5">
      <c r="A65" s="44" t="s">
        <v>150</v>
      </c>
      <c r="B65" s="45" t="s">
        <v>154</v>
      </c>
      <c r="C65" s="106">
        <v>0</v>
      </c>
      <c r="E65" s="65">
        <v>4220</v>
      </c>
      <c r="F65" s="65" t="s">
        <v>651</v>
      </c>
      <c r="G65" s="99" t="s">
        <v>667</v>
      </c>
      <c r="H65" s="240" t="s">
        <v>149</v>
      </c>
      <c r="I65" s="240"/>
      <c r="J65" s="240" t="s">
        <v>1049</v>
      </c>
      <c r="K65" s="238">
        <v>46387</v>
      </c>
      <c r="L65" s="255">
        <v>0</v>
      </c>
      <c r="M65" s="256">
        <v>0</v>
      </c>
      <c r="N65" s="256">
        <v>0</v>
      </c>
      <c r="O65" s="256">
        <v>125</v>
      </c>
      <c r="P65" s="256">
        <v>125</v>
      </c>
      <c r="Q65" s="256">
        <v>250</v>
      </c>
      <c r="R65" s="256">
        <v>0</v>
      </c>
      <c r="S65" s="256">
        <v>0</v>
      </c>
      <c r="T65" s="256">
        <v>0</v>
      </c>
      <c r="U65" s="257">
        <f t="shared" si="31"/>
        <v>250</v>
      </c>
      <c r="V65" s="323">
        <f>L65*Inflation!$F$19</f>
        <v>0</v>
      </c>
      <c r="W65" s="324">
        <f>M65*Inflation!$F$19</f>
        <v>0</v>
      </c>
      <c r="X65" s="324">
        <f>N65*Inflation!$F$19</f>
        <v>0</v>
      </c>
      <c r="Y65" s="324">
        <f>O65*Inflation!$F$19*Inflation!$F$20</f>
        <v>130.35364635364638</v>
      </c>
      <c r="Z65" s="324">
        <f>P65*Inflation!$F$19*Inflation!$F$20</f>
        <v>130.35364635364638</v>
      </c>
      <c r="AA65" s="324">
        <f>Q65*Inflation!$F$19*Inflation!$F$20</f>
        <v>260.70729270729277</v>
      </c>
      <c r="AB65" s="324">
        <f>R65*Inflation!$F$19*Inflation!$F$20*Inflation!$F$21</f>
        <v>0</v>
      </c>
      <c r="AC65" s="324">
        <f>S65*Inflation!$F$19*Inflation!$F$20*Inflation!$F$21*Inflation!$F$22</f>
        <v>0</v>
      </c>
      <c r="AD65" s="324">
        <f>T65*Inflation!$F$19*Inflation!$F$20*Inflation!$F$21*Inflation!$F$22*Inflation!$F$23</f>
        <v>0</v>
      </c>
      <c r="AE65" s="326">
        <f t="shared" si="32"/>
        <v>260.70729270729277</v>
      </c>
      <c r="AF65" s="303">
        <f>V65/SUM(V$50:V$225)*SUM('Common CWIP'!$AV$68:$BA$68)</f>
        <v>0</v>
      </c>
      <c r="AG65" s="298">
        <f>W65/SUM(W$50:W$225)*SUM('Common CWIP'!$BB$68:$BG$68)</f>
        <v>0</v>
      </c>
      <c r="AH65" s="298">
        <f t="shared" si="33"/>
        <v>0</v>
      </c>
      <c r="AI65" s="298">
        <f>Y65/SUM(Y$50:Y$225)*SUM('Common CWIP'!$BK$68:$BP$68)</f>
        <v>4.2288831079531368</v>
      </c>
      <c r="AJ65" s="298">
        <f>Z65/SUM(Z$50:Z$225)*SUM('Common CWIP'!$BQ$68:$BV$68)</f>
        <v>5.7773111933166952</v>
      </c>
      <c r="AK65" s="298">
        <f t="shared" si="34"/>
        <v>10.006194301269833</v>
      </c>
      <c r="AL65" s="298">
        <f>AB65/SUM(AB$50:AB$225)*SUM('Common CWIP'!$CL$68)</f>
        <v>0</v>
      </c>
      <c r="AM65" s="298">
        <f>AC65/SUM(AC$50:AC$225)*SUM('Common CWIP'!$DA$68)</f>
        <v>0</v>
      </c>
      <c r="AN65" s="298">
        <f>AD65/SUM(AD$50:AD$225)*SUM('Common CWIP'!$DP$68)</f>
        <v>0</v>
      </c>
      <c r="AO65" s="293">
        <f t="shared" si="35"/>
        <v>10.006194301269833</v>
      </c>
      <c r="AP65" s="304">
        <f t="shared" si="36"/>
        <v>0</v>
      </c>
      <c r="AQ65" s="305">
        <f t="shared" si="37"/>
        <v>0</v>
      </c>
      <c r="AR65" s="305">
        <f t="shared" si="38"/>
        <v>0</v>
      </c>
      <c r="AS65" s="305">
        <f t="shared" si="39"/>
        <v>134.58252946159951</v>
      </c>
      <c r="AT65" s="305">
        <f t="shared" si="40"/>
        <v>136.13095754696309</v>
      </c>
      <c r="AU65" s="305">
        <f t="shared" si="41"/>
        <v>270.71348700856259</v>
      </c>
      <c r="AV65" s="305">
        <f t="shared" si="42"/>
        <v>0</v>
      </c>
      <c r="AW65" s="305">
        <f t="shared" si="43"/>
        <v>0</v>
      </c>
      <c r="AX65" s="305">
        <f t="shared" si="44"/>
        <v>0</v>
      </c>
      <c r="AY65" s="306">
        <f t="shared" si="45"/>
        <v>270.71348700856259</v>
      </c>
    </row>
    <row r="66" spans="1:51" ht="14.5">
      <c r="A66" s="44" t="s">
        <v>154</v>
      </c>
      <c r="B66" s="45" t="s">
        <v>150</v>
      </c>
      <c r="C66" s="106">
        <v>0</v>
      </c>
      <c r="D66" s="37">
        <v>19</v>
      </c>
      <c r="E66" s="65">
        <v>4220</v>
      </c>
      <c r="F66" s="65" t="s">
        <v>651</v>
      </c>
      <c r="G66" s="99" t="s">
        <v>668</v>
      </c>
      <c r="H66" s="240" t="s">
        <v>148</v>
      </c>
      <c r="I66" s="240"/>
      <c r="J66" s="240" t="s">
        <v>1049</v>
      </c>
      <c r="K66" s="238" t="s">
        <v>218</v>
      </c>
      <c r="L66" s="255">
        <v>100</v>
      </c>
      <c r="M66" s="256">
        <v>100</v>
      </c>
      <c r="N66" s="256">
        <v>200</v>
      </c>
      <c r="O66" s="256">
        <v>100</v>
      </c>
      <c r="P66" s="256">
        <v>100</v>
      </c>
      <c r="Q66" s="256">
        <v>200</v>
      </c>
      <c r="R66" s="256">
        <v>200</v>
      </c>
      <c r="S66" s="256">
        <v>200</v>
      </c>
      <c r="T66" s="256">
        <v>200</v>
      </c>
      <c r="U66" s="257">
        <f t="shared" si="31"/>
        <v>1000</v>
      </c>
      <c r="V66" s="323">
        <f>L66*Inflation!$F$19</f>
        <v>102.13786213786213</v>
      </c>
      <c r="W66" s="324">
        <f>M66*Inflation!$F$19</f>
        <v>102.13786213786213</v>
      </c>
      <c r="X66" s="324">
        <f>N66*Inflation!$F$19</f>
        <v>204.27572427572426</v>
      </c>
      <c r="Y66" s="324">
        <f>O66*Inflation!$F$19*Inflation!$F$20</f>
        <v>104.28291708291709</v>
      </c>
      <c r="Z66" s="324">
        <f>P66*Inflation!$F$19*Inflation!$F$20</f>
        <v>104.28291708291709</v>
      </c>
      <c r="AA66" s="324">
        <f>Q66*Inflation!$F$19*Inflation!$F$20</f>
        <v>208.56583416583419</v>
      </c>
      <c r="AB66" s="324">
        <f>R66*Inflation!$F$19*Inflation!$F$20*Inflation!$F$21</f>
        <v>212.52827172827173</v>
      </c>
      <c r="AC66" s="324">
        <f>S66*Inflation!$F$19*Inflation!$F$20*Inflation!$F$21*Inflation!$F$22</f>
        <v>216.56583416583419</v>
      </c>
      <c r="AD66" s="324">
        <f>T66*Inflation!$F$19*Inflation!$F$20*Inflation!$F$21*Inflation!$F$22*Inflation!$F$23</f>
        <v>220.46433566433569</v>
      </c>
      <c r="AE66" s="326">
        <f t="shared" si="32"/>
        <v>1062.4000000000001</v>
      </c>
      <c r="AF66" s="303">
        <f>V66/SUM(V$50:V$225)*SUM('Common CWIP'!$AV$68:$BA$68)</f>
        <v>1.2947081103251705</v>
      </c>
      <c r="AG66" s="298">
        <f>W66/SUM(W$50:W$225)*SUM('Common CWIP'!$BB$68:$BG$68)</f>
        <v>1.5503210853158997</v>
      </c>
      <c r="AH66" s="298">
        <f t="shared" si="33"/>
        <v>2.8450291956410703</v>
      </c>
      <c r="AI66" s="298">
        <f>Y66/SUM(Y$50:Y$225)*SUM('Common CWIP'!$BK$68:$BP$68)</f>
        <v>3.3831064863625082</v>
      </c>
      <c r="AJ66" s="298">
        <f>Z66/SUM(Z$50:Z$225)*SUM('Common CWIP'!$BQ$68:$BV$68)</f>
        <v>4.6218489546533554</v>
      </c>
      <c r="AK66" s="298">
        <f t="shared" si="34"/>
        <v>8.0049554410158628</v>
      </c>
      <c r="AL66" s="298">
        <f>AB66/SUM(AB$50:AB$225)*SUM('Common CWIP'!$CL$68)</f>
        <v>8.2360795565152802</v>
      </c>
      <c r="AM66" s="298">
        <f>AC66/SUM(AC$50:AC$225)*SUM('Common CWIP'!$DA$68)</f>
        <v>6.396408714799434</v>
      </c>
      <c r="AN66" s="298">
        <f>AD66/SUM(AD$50:AD$225)*SUM('Common CWIP'!$DP$68)</f>
        <v>11.094026624696546</v>
      </c>
      <c r="AO66" s="293">
        <f t="shared" si="35"/>
        <v>36.576499532668187</v>
      </c>
      <c r="AP66" s="304">
        <f t="shared" si="36"/>
        <v>103.4325702481873</v>
      </c>
      <c r="AQ66" s="305">
        <f t="shared" si="37"/>
        <v>103.68818322317803</v>
      </c>
      <c r="AR66" s="305">
        <f t="shared" si="38"/>
        <v>207.12075347136533</v>
      </c>
      <c r="AS66" s="305">
        <f t="shared" si="39"/>
        <v>107.6660235692796</v>
      </c>
      <c r="AT66" s="305">
        <f t="shared" si="40"/>
        <v>108.90476603757045</v>
      </c>
      <c r="AU66" s="305">
        <f t="shared" si="41"/>
        <v>216.57078960685004</v>
      </c>
      <c r="AV66" s="305">
        <f t="shared" si="42"/>
        <v>220.76435128478701</v>
      </c>
      <c r="AW66" s="305">
        <f t="shared" si="43"/>
        <v>222.96224288063362</v>
      </c>
      <c r="AX66" s="305">
        <f t="shared" si="44"/>
        <v>231.55836228903223</v>
      </c>
      <c r="AY66" s="306">
        <f t="shared" si="45"/>
        <v>1098.9764995326682</v>
      </c>
    </row>
    <row r="67" spans="1:51" ht="14.5">
      <c r="A67" s="44" t="s">
        <v>154</v>
      </c>
      <c r="B67" s="45" t="s">
        <v>150</v>
      </c>
      <c r="C67" s="106">
        <v>0</v>
      </c>
      <c r="D67" s="37">
        <v>20</v>
      </c>
      <c r="E67" s="65">
        <v>4220</v>
      </c>
      <c r="F67" s="65" t="s">
        <v>651</v>
      </c>
      <c r="G67" s="99" t="s">
        <v>669</v>
      </c>
      <c r="H67" s="240" t="s">
        <v>148</v>
      </c>
      <c r="I67" s="240"/>
      <c r="J67" s="240" t="s">
        <v>1049</v>
      </c>
      <c r="K67" s="238" t="s">
        <v>218</v>
      </c>
      <c r="L67" s="255">
        <v>100</v>
      </c>
      <c r="M67" s="256">
        <v>100</v>
      </c>
      <c r="N67" s="256">
        <v>200</v>
      </c>
      <c r="O67" s="256">
        <v>0</v>
      </c>
      <c r="P67" s="256">
        <v>0</v>
      </c>
      <c r="Q67" s="256">
        <v>0</v>
      </c>
      <c r="R67" s="256">
        <v>0</v>
      </c>
      <c r="S67" s="256">
        <v>300</v>
      </c>
      <c r="T67" s="256">
        <v>0</v>
      </c>
      <c r="U67" s="257">
        <f t="shared" si="31"/>
        <v>500</v>
      </c>
      <c r="V67" s="323">
        <f>L67*Inflation!$F$19</f>
        <v>102.13786213786213</v>
      </c>
      <c r="W67" s="324">
        <f>M67*Inflation!$F$19</f>
        <v>102.13786213786213</v>
      </c>
      <c r="X67" s="324">
        <f>N67*Inflation!$F$19</f>
        <v>204.27572427572426</v>
      </c>
      <c r="Y67" s="324">
        <f>O67*Inflation!$F$19*Inflation!$F$20</f>
        <v>0</v>
      </c>
      <c r="Z67" s="324">
        <f>P67*Inflation!$F$19*Inflation!$F$20</f>
        <v>0</v>
      </c>
      <c r="AA67" s="324">
        <f>Q67*Inflation!$F$19*Inflation!$F$20</f>
        <v>0</v>
      </c>
      <c r="AB67" s="324">
        <f>R67*Inflation!$F$19*Inflation!$F$20*Inflation!$F$21</f>
        <v>0</v>
      </c>
      <c r="AC67" s="324">
        <f>S67*Inflation!$F$19*Inflation!$F$20*Inflation!$F$21*Inflation!$F$22</f>
        <v>324.84875124875134</v>
      </c>
      <c r="AD67" s="324">
        <f>T67*Inflation!$F$19*Inflation!$F$20*Inflation!$F$21*Inflation!$F$22*Inflation!$F$23</f>
        <v>0</v>
      </c>
      <c r="AE67" s="326">
        <f t="shared" si="32"/>
        <v>529.12447552447566</v>
      </c>
      <c r="AF67" s="303">
        <f>V67/SUM(V$50:V$225)*SUM('Common CWIP'!$AV$68:$BA$68)</f>
        <v>1.2947081103251705</v>
      </c>
      <c r="AG67" s="298">
        <f>W67/SUM(W$50:W$225)*SUM('Common CWIP'!$BB$68:$BG$68)</f>
        <v>1.5503210853158997</v>
      </c>
      <c r="AH67" s="298">
        <f t="shared" si="33"/>
        <v>2.8450291956410703</v>
      </c>
      <c r="AI67" s="298">
        <f>Y67/SUM(Y$50:Y$225)*SUM('Common CWIP'!$BK$68:$BP$68)</f>
        <v>0</v>
      </c>
      <c r="AJ67" s="298">
        <f>Z67/SUM(Z$50:Z$225)*SUM('Common CWIP'!$BQ$68:$BV$68)</f>
        <v>0</v>
      </c>
      <c r="AK67" s="298">
        <f t="shared" si="34"/>
        <v>0</v>
      </c>
      <c r="AL67" s="298">
        <f>AB67/SUM(AB$50:AB$225)*SUM('Common CWIP'!$CL$68)</f>
        <v>0</v>
      </c>
      <c r="AM67" s="298">
        <f>AC67/SUM(AC$50:AC$225)*SUM('Common CWIP'!$DA$68)</f>
        <v>9.5946130721991523</v>
      </c>
      <c r="AN67" s="298">
        <f>AD67/SUM(AD$50:AD$225)*SUM('Common CWIP'!$DP$68)</f>
        <v>0</v>
      </c>
      <c r="AO67" s="293">
        <f t="shared" si="35"/>
        <v>12.439642267840222</v>
      </c>
      <c r="AP67" s="304">
        <f t="shared" si="36"/>
        <v>103.4325702481873</v>
      </c>
      <c r="AQ67" s="305">
        <f t="shared" si="37"/>
        <v>103.68818322317803</v>
      </c>
      <c r="AR67" s="305">
        <f t="shared" si="38"/>
        <v>207.12075347136533</v>
      </c>
      <c r="AS67" s="305">
        <f t="shared" si="39"/>
        <v>0</v>
      </c>
      <c r="AT67" s="305">
        <f t="shared" si="40"/>
        <v>0</v>
      </c>
      <c r="AU67" s="305">
        <f t="shared" si="41"/>
        <v>0</v>
      </c>
      <c r="AV67" s="305">
        <f t="shared" si="42"/>
        <v>0</v>
      </c>
      <c r="AW67" s="305">
        <f t="shared" si="43"/>
        <v>334.44336432095048</v>
      </c>
      <c r="AX67" s="305">
        <f t="shared" si="44"/>
        <v>0</v>
      </c>
      <c r="AY67" s="306">
        <f t="shared" si="45"/>
        <v>541.56411779231576</v>
      </c>
    </row>
    <row r="68" spans="1:51" ht="14.5">
      <c r="A68" s="44" t="s">
        <v>150</v>
      </c>
      <c r="B68" s="45" t="s">
        <v>154</v>
      </c>
      <c r="C68" s="106">
        <v>0</v>
      </c>
      <c r="E68" s="65">
        <v>4220</v>
      </c>
      <c r="F68" s="65" t="s">
        <v>651</v>
      </c>
      <c r="G68" s="99" t="s">
        <v>670</v>
      </c>
      <c r="H68" s="240" t="s">
        <v>148</v>
      </c>
      <c r="I68" s="240"/>
      <c r="J68" s="240" t="s">
        <v>1049</v>
      </c>
      <c r="K68" s="238">
        <v>47118</v>
      </c>
      <c r="L68" s="255">
        <v>0</v>
      </c>
      <c r="M68" s="256">
        <v>0</v>
      </c>
      <c r="N68" s="256">
        <v>0</v>
      </c>
      <c r="O68" s="256">
        <v>0</v>
      </c>
      <c r="P68" s="256">
        <v>0</v>
      </c>
      <c r="Q68" s="256">
        <v>0</v>
      </c>
      <c r="R68" s="256">
        <v>0</v>
      </c>
      <c r="S68" s="256">
        <v>25</v>
      </c>
      <c r="T68" s="256">
        <v>0</v>
      </c>
      <c r="U68" s="257">
        <f t="shared" si="31"/>
        <v>25</v>
      </c>
      <c r="V68" s="323">
        <f>L68*Inflation!$F$19</f>
        <v>0</v>
      </c>
      <c r="W68" s="324">
        <f>M68*Inflation!$F$19</f>
        <v>0</v>
      </c>
      <c r="X68" s="324">
        <f>N68*Inflation!$F$19</f>
        <v>0</v>
      </c>
      <c r="Y68" s="324">
        <f>O68*Inflation!$F$19*Inflation!$F$20</f>
        <v>0</v>
      </c>
      <c r="Z68" s="324">
        <f>P68*Inflation!$F$19*Inflation!$F$20</f>
        <v>0</v>
      </c>
      <c r="AA68" s="324">
        <f>Q68*Inflation!$F$19*Inflation!$F$20</f>
        <v>0</v>
      </c>
      <c r="AB68" s="324">
        <f>R68*Inflation!$F$19*Inflation!$F$20*Inflation!$F$21</f>
        <v>0</v>
      </c>
      <c r="AC68" s="324">
        <f>S68*Inflation!$F$19*Inflation!$F$20*Inflation!$F$21*Inflation!$F$22</f>
        <v>27.070729270729274</v>
      </c>
      <c r="AD68" s="324">
        <f>T68*Inflation!$F$19*Inflation!$F$20*Inflation!$F$21*Inflation!$F$22*Inflation!$F$23</f>
        <v>0</v>
      </c>
      <c r="AE68" s="326">
        <f t="shared" si="32"/>
        <v>27.070729270729274</v>
      </c>
      <c r="AF68" s="303">
        <f>V68/SUM(V$50:V$225)*SUM('Common CWIP'!$AV$68:$BA$68)</f>
        <v>0</v>
      </c>
      <c r="AG68" s="298">
        <f>W68/SUM(W$50:W$225)*SUM('Common CWIP'!$BB$68:$BG$68)</f>
        <v>0</v>
      </c>
      <c r="AH68" s="298">
        <f t="shared" si="33"/>
        <v>0</v>
      </c>
      <c r="AI68" s="298">
        <f>Y68/SUM(Y$50:Y$225)*SUM('Common CWIP'!$BK$68:$BP$68)</f>
        <v>0</v>
      </c>
      <c r="AJ68" s="298">
        <f>Z68/SUM(Z$50:Z$225)*SUM('Common CWIP'!$BQ$68:$BV$68)</f>
        <v>0</v>
      </c>
      <c r="AK68" s="298">
        <f t="shared" si="34"/>
        <v>0</v>
      </c>
      <c r="AL68" s="298">
        <f>AB68/SUM(AB$50:AB$225)*SUM('Common CWIP'!$CL$68)</f>
        <v>0</v>
      </c>
      <c r="AM68" s="298">
        <f>AC68/SUM(AC$50:AC$225)*SUM('Common CWIP'!$DA$68)</f>
        <v>0.79955108934992924</v>
      </c>
      <c r="AN68" s="298">
        <f>AD68/SUM(AD$50:AD$225)*SUM('Common CWIP'!$DP$68)</f>
        <v>0</v>
      </c>
      <c r="AO68" s="293">
        <f t="shared" si="35"/>
        <v>0.79955108934992924</v>
      </c>
      <c r="AP68" s="304">
        <f t="shared" si="36"/>
        <v>0</v>
      </c>
      <c r="AQ68" s="305">
        <f t="shared" si="37"/>
        <v>0</v>
      </c>
      <c r="AR68" s="305">
        <f t="shared" si="38"/>
        <v>0</v>
      </c>
      <c r="AS68" s="305">
        <f t="shared" si="39"/>
        <v>0</v>
      </c>
      <c r="AT68" s="305">
        <f t="shared" si="40"/>
        <v>0</v>
      </c>
      <c r="AU68" s="305">
        <f t="shared" si="41"/>
        <v>0</v>
      </c>
      <c r="AV68" s="305">
        <f t="shared" si="42"/>
        <v>0</v>
      </c>
      <c r="AW68" s="305">
        <f t="shared" si="43"/>
        <v>27.870280360079203</v>
      </c>
      <c r="AX68" s="305">
        <f t="shared" si="44"/>
        <v>0</v>
      </c>
      <c r="AY68" s="306">
        <f t="shared" si="45"/>
        <v>27.870280360079203</v>
      </c>
    </row>
    <row r="69" spans="1:51" ht="14.5">
      <c r="A69" s="44" t="s">
        <v>154</v>
      </c>
      <c r="B69" s="45" t="s">
        <v>154</v>
      </c>
      <c r="C69" s="106">
        <v>0</v>
      </c>
      <c r="E69" s="65">
        <v>4220</v>
      </c>
      <c r="F69" s="65" t="s">
        <v>651</v>
      </c>
      <c r="G69" s="99" t="s">
        <v>671</v>
      </c>
      <c r="H69" s="240" t="s">
        <v>148</v>
      </c>
      <c r="I69" s="240"/>
      <c r="J69" s="240" t="s">
        <v>1049</v>
      </c>
      <c r="K69" s="238" t="s">
        <v>218</v>
      </c>
      <c r="L69" s="255">
        <v>0</v>
      </c>
      <c r="M69" s="256">
        <v>0</v>
      </c>
      <c r="N69" s="256">
        <v>0</v>
      </c>
      <c r="O69" s="256">
        <v>112.5</v>
      </c>
      <c r="P69" s="256">
        <v>112.5</v>
      </c>
      <c r="Q69" s="256">
        <v>225</v>
      </c>
      <c r="R69" s="256">
        <v>0</v>
      </c>
      <c r="S69" s="256">
        <v>0</v>
      </c>
      <c r="T69" s="256">
        <v>250</v>
      </c>
      <c r="U69" s="257">
        <f t="shared" si="31"/>
        <v>475</v>
      </c>
      <c r="V69" s="323">
        <f>L69*Inflation!$F$19</f>
        <v>0</v>
      </c>
      <c r="W69" s="324">
        <f>M69*Inflation!$F$19</f>
        <v>0</v>
      </c>
      <c r="X69" s="324">
        <f>N69*Inflation!$F$19</f>
        <v>0</v>
      </c>
      <c r="Y69" s="324">
        <f>O69*Inflation!$F$19*Inflation!$F$20</f>
        <v>117.31828171828174</v>
      </c>
      <c r="Z69" s="324">
        <f>P69*Inflation!$F$19*Inflation!$F$20</f>
        <v>117.31828171828174</v>
      </c>
      <c r="AA69" s="324">
        <f>Q69*Inflation!$F$19*Inflation!$F$20</f>
        <v>234.63656343656348</v>
      </c>
      <c r="AB69" s="324">
        <f>R69*Inflation!$F$19*Inflation!$F$20*Inflation!$F$21</f>
        <v>0</v>
      </c>
      <c r="AC69" s="324">
        <f>S69*Inflation!$F$19*Inflation!$F$20*Inflation!$F$21*Inflation!$F$22</f>
        <v>0</v>
      </c>
      <c r="AD69" s="324">
        <f>T69*Inflation!$F$19*Inflation!$F$20*Inflation!$F$21*Inflation!$F$22*Inflation!$F$23</f>
        <v>275.58041958041969</v>
      </c>
      <c r="AE69" s="326">
        <f t="shared" si="32"/>
        <v>510.21698301698314</v>
      </c>
      <c r="AF69" s="303">
        <f>V69/SUM(V$50:V$225)*SUM('Common CWIP'!$AV$68:$BA$68)</f>
        <v>0</v>
      </c>
      <c r="AG69" s="298">
        <f>W69/SUM(W$50:W$225)*SUM('Common CWIP'!$BB$68:$BG$68)</f>
        <v>0</v>
      </c>
      <c r="AH69" s="298">
        <f t="shared" si="33"/>
        <v>0</v>
      </c>
      <c r="AI69" s="298">
        <f>Y69/SUM(Y$50:Y$225)*SUM('Common CWIP'!$BK$68:$BP$68)</f>
        <v>3.8059947971578225</v>
      </c>
      <c r="AJ69" s="298">
        <f>Z69/SUM(Z$50:Z$225)*SUM('Common CWIP'!$BQ$68:$BV$68)</f>
        <v>5.1995800739850253</v>
      </c>
      <c r="AK69" s="298">
        <f t="shared" si="34"/>
        <v>9.0055748711428478</v>
      </c>
      <c r="AL69" s="298">
        <f>AB69/SUM(AB$50:AB$225)*SUM('Common CWIP'!$CL$68)</f>
        <v>0</v>
      </c>
      <c r="AM69" s="298">
        <f>AC69/SUM(AC$50:AC$225)*SUM('Common CWIP'!$DA$68)</f>
        <v>0</v>
      </c>
      <c r="AN69" s="298">
        <f>AD69/SUM(AD$50:AD$225)*SUM('Common CWIP'!$DP$68)</f>
        <v>13.867533280870687</v>
      </c>
      <c r="AO69" s="293">
        <f t="shared" si="35"/>
        <v>22.873108152013536</v>
      </c>
      <c r="AP69" s="304">
        <f t="shared" si="36"/>
        <v>0</v>
      </c>
      <c r="AQ69" s="305">
        <f t="shared" si="37"/>
        <v>0</v>
      </c>
      <c r="AR69" s="305">
        <f t="shared" si="38"/>
        <v>0</v>
      </c>
      <c r="AS69" s="305">
        <f t="shared" si="39"/>
        <v>121.12427651543956</v>
      </c>
      <c r="AT69" s="305">
        <f t="shared" si="40"/>
        <v>122.51786179226676</v>
      </c>
      <c r="AU69" s="305">
        <f t="shared" si="41"/>
        <v>243.64213830770632</v>
      </c>
      <c r="AV69" s="305">
        <f t="shared" si="42"/>
        <v>0</v>
      </c>
      <c r="AW69" s="305">
        <f t="shared" si="43"/>
        <v>0</v>
      </c>
      <c r="AX69" s="305">
        <f t="shared" si="44"/>
        <v>289.44795286129039</v>
      </c>
      <c r="AY69" s="306">
        <f t="shared" si="45"/>
        <v>533.09009116899665</v>
      </c>
    </row>
    <row r="70" spans="1:51" ht="14.5">
      <c r="A70" s="44" t="s">
        <v>150</v>
      </c>
      <c r="B70" s="45" t="s">
        <v>154</v>
      </c>
      <c r="C70" s="106">
        <v>0</v>
      </c>
      <c r="E70" s="65">
        <v>4220</v>
      </c>
      <c r="F70" s="65" t="s">
        <v>651</v>
      </c>
      <c r="G70" s="99" t="s">
        <v>672</v>
      </c>
      <c r="H70" s="240" t="s">
        <v>148</v>
      </c>
      <c r="I70" s="240"/>
      <c r="J70" s="240" t="s">
        <v>1049</v>
      </c>
      <c r="K70" s="238">
        <v>46387</v>
      </c>
      <c r="L70" s="255">
        <v>0</v>
      </c>
      <c r="M70" s="256">
        <v>0</v>
      </c>
      <c r="N70" s="256">
        <v>0</v>
      </c>
      <c r="O70" s="256">
        <v>167.5</v>
      </c>
      <c r="P70" s="256">
        <v>167.5</v>
      </c>
      <c r="Q70" s="256">
        <v>335</v>
      </c>
      <c r="R70" s="256">
        <v>0</v>
      </c>
      <c r="S70" s="256">
        <v>0</v>
      </c>
      <c r="T70" s="256">
        <v>0</v>
      </c>
      <c r="U70" s="257">
        <f t="shared" si="31"/>
        <v>335</v>
      </c>
      <c r="V70" s="323">
        <f>L70*Inflation!$F$19</f>
        <v>0</v>
      </c>
      <c r="W70" s="324">
        <f>M70*Inflation!$F$19</f>
        <v>0</v>
      </c>
      <c r="X70" s="324">
        <f>N70*Inflation!$F$19</f>
        <v>0</v>
      </c>
      <c r="Y70" s="324">
        <f>O70*Inflation!$F$19*Inflation!$F$20</f>
        <v>174.67388611388614</v>
      </c>
      <c r="Z70" s="324">
        <f>P70*Inflation!$F$19*Inflation!$F$20</f>
        <v>174.67388611388614</v>
      </c>
      <c r="AA70" s="324">
        <f>Q70*Inflation!$F$19*Inflation!$F$20</f>
        <v>349.34777222777228</v>
      </c>
      <c r="AB70" s="324">
        <f>R70*Inflation!$F$19*Inflation!$F$20*Inflation!$F$21</f>
        <v>0</v>
      </c>
      <c r="AC70" s="324">
        <f>S70*Inflation!$F$19*Inflation!$F$20*Inflation!$F$21*Inflation!$F$22</f>
        <v>0</v>
      </c>
      <c r="AD70" s="324">
        <f>T70*Inflation!$F$19*Inflation!$F$20*Inflation!$F$21*Inflation!$F$22*Inflation!$F$23</f>
        <v>0</v>
      </c>
      <c r="AE70" s="326">
        <f t="shared" si="32"/>
        <v>349.34777222777228</v>
      </c>
      <c r="AF70" s="303">
        <f>V70/SUM(V$50:V$225)*SUM('Common CWIP'!$AV$68:$BA$68)</f>
        <v>0</v>
      </c>
      <c r="AG70" s="298">
        <f>W70/SUM(W$50:W$225)*SUM('Common CWIP'!$BB$68:$BG$68)</f>
        <v>0</v>
      </c>
      <c r="AH70" s="298">
        <f t="shared" si="33"/>
        <v>0</v>
      </c>
      <c r="AI70" s="298">
        <f>Y70/SUM(Y$50:Y$225)*SUM('Common CWIP'!$BK$68:$BP$68)</f>
        <v>5.6667033646572014</v>
      </c>
      <c r="AJ70" s="298">
        <f>Z70/SUM(Z$50:Z$225)*SUM('Common CWIP'!$BQ$68:$BV$68)</f>
        <v>7.7415969990443712</v>
      </c>
      <c r="AK70" s="298">
        <f t="shared" si="34"/>
        <v>13.408300363701573</v>
      </c>
      <c r="AL70" s="298">
        <f>AB70/SUM(AB$50:AB$225)*SUM('Common CWIP'!$CL$68)</f>
        <v>0</v>
      </c>
      <c r="AM70" s="298">
        <f>AC70/SUM(AC$50:AC$225)*SUM('Common CWIP'!$DA$68)</f>
        <v>0</v>
      </c>
      <c r="AN70" s="298">
        <f>AD70/SUM(AD$50:AD$225)*SUM('Common CWIP'!$DP$68)</f>
        <v>0</v>
      </c>
      <c r="AO70" s="293">
        <f t="shared" si="35"/>
        <v>13.408300363701573</v>
      </c>
      <c r="AP70" s="304">
        <f t="shared" si="36"/>
        <v>0</v>
      </c>
      <c r="AQ70" s="305">
        <f t="shared" si="37"/>
        <v>0</v>
      </c>
      <c r="AR70" s="305">
        <f t="shared" si="38"/>
        <v>0</v>
      </c>
      <c r="AS70" s="305">
        <f t="shared" si="39"/>
        <v>180.34058947854334</v>
      </c>
      <c r="AT70" s="305">
        <f t="shared" si="40"/>
        <v>182.4154831129305</v>
      </c>
      <c r="AU70" s="305">
        <f t="shared" si="41"/>
        <v>362.75607259147387</v>
      </c>
      <c r="AV70" s="305">
        <f t="shared" si="42"/>
        <v>0</v>
      </c>
      <c r="AW70" s="305">
        <f t="shared" si="43"/>
        <v>0</v>
      </c>
      <c r="AX70" s="305">
        <f t="shared" si="44"/>
        <v>0</v>
      </c>
      <c r="AY70" s="306">
        <f t="shared" si="45"/>
        <v>362.75607259147387</v>
      </c>
    </row>
    <row r="71" spans="1:51" ht="14.5">
      <c r="A71" s="44" t="s">
        <v>150</v>
      </c>
      <c r="B71" s="45" t="s">
        <v>154</v>
      </c>
      <c r="C71" s="106">
        <v>0</v>
      </c>
      <c r="E71" s="65">
        <v>4220</v>
      </c>
      <c r="F71" s="65" t="s">
        <v>651</v>
      </c>
      <c r="G71" s="99" t="s">
        <v>673</v>
      </c>
      <c r="H71" s="240" t="s">
        <v>149</v>
      </c>
      <c r="I71" s="240"/>
      <c r="J71" s="240" t="s">
        <v>1049</v>
      </c>
      <c r="K71" s="238">
        <v>46022</v>
      </c>
      <c r="L71" s="255">
        <v>150</v>
      </c>
      <c r="M71" s="256">
        <v>150</v>
      </c>
      <c r="N71" s="256">
        <v>300</v>
      </c>
      <c r="O71" s="256">
        <v>0</v>
      </c>
      <c r="P71" s="256">
        <v>0</v>
      </c>
      <c r="Q71" s="256">
        <v>0</v>
      </c>
      <c r="R71" s="256">
        <v>0</v>
      </c>
      <c r="S71" s="256">
        <v>0</v>
      </c>
      <c r="T71" s="256">
        <v>0</v>
      </c>
      <c r="U71" s="257">
        <f t="shared" si="31"/>
        <v>300</v>
      </c>
      <c r="V71" s="323">
        <f>L71*Inflation!$F$19</f>
        <v>153.20679320679321</v>
      </c>
      <c r="W71" s="324">
        <f>M71*Inflation!$F$19</f>
        <v>153.20679320679321</v>
      </c>
      <c r="X71" s="324">
        <f>N71*Inflation!$F$19</f>
        <v>306.41358641358642</v>
      </c>
      <c r="Y71" s="324">
        <f>O71*Inflation!$F$19*Inflation!$F$20</f>
        <v>0</v>
      </c>
      <c r="Z71" s="324">
        <f>P71*Inflation!$F$19*Inflation!$F$20</f>
        <v>0</v>
      </c>
      <c r="AA71" s="324">
        <f>Q71*Inflation!$F$19*Inflation!$F$20</f>
        <v>0</v>
      </c>
      <c r="AB71" s="324">
        <f>R71*Inflation!$F$19*Inflation!$F$20*Inflation!$F$21</f>
        <v>0</v>
      </c>
      <c r="AC71" s="324">
        <f>S71*Inflation!$F$19*Inflation!$F$20*Inflation!$F$21*Inflation!$F$22</f>
        <v>0</v>
      </c>
      <c r="AD71" s="324">
        <f>T71*Inflation!$F$19*Inflation!$F$20*Inflation!$F$21*Inflation!$F$22*Inflation!$F$23</f>
        <v>0</v>
      </c>
      <c r="AE71" s="326">
        <f t="shared" si="32"/>
        <v>306.41358641358642</v>
      </c>
      <c r="AF71" s="303">
        <f>V71/SUM(V$50:V$225)*SUM('Common CWIP'!$AV$68:$BA$68)</f>
        <v>1.9420621654877561</v>
      </c>
      <c r="AG71" s="298">
        <f>W71/SUM(W$50:W$225)*SUM('Common CWIP'!$BB$68:$BG$68)</f>
        <v>2.3254816279738497</v>
      </c>
      <c r="AH71" s="298">
        <f t="shared" si="33"/>
        <v>4.2675437934616056</v>
      </c>
      <c r="AI71" s="298">
        <f>Y71/SUM(Y$50:Y$225)*SUM('Common CWIP'!$BK$68:$BP$68)</f>
        <v>0</v>
      </c>
      <c r="AJ71" s="298">
        <f>Z71/SUM(Z$50:Z$225)*SUM('Common CWIP'!$BQ$68:$BV$68)</f>
        <v>0</v>
      </c>
      <c r="AK71" s="298">
        <f t="shared" si="34"/>
        <v>0</v>
      </c>
      <c r="AL71" s="298">
        <f>AB71/SUM(AB$50:AB$225)*SUM('Common CWIP'!$CL$68)</f>
        <v>0</v>
      </c>
      <c r="AM71" s="298">
        <f>AC71/SUM(AC$50:AC$225)*SUM('Common CWIP'!$DA$68)</f>
        <v>0</v>
      </c>
      <c r="AN71" s="298">
        <f>AD71/SUM(AD$50:AD$225)*SUM('Common CWIP'!$DP$68)</f>
        <v>0</v>
      </c>
      <c r="AO71" s="293">
        <f t="shared" si="35"/>
        <v>4.2675437934616056</v>
      </c>
      <c r="AP71" s="304">
        <f t="shared" si="36"/>
        <v>155.14885537228096</v>
      </c>
      <c r="AQ71" s="305">
        <f t="shared" si="37"/>
        <v>155.53227483476707</v>
      </c>
      <c r="AR71" s="305">
        <f t="shared" si="38"/>
        <v>310.681130207048</v>
      </c>
      <c r="AS71" s="305">
        <f t="shared" si="39"/>
        <v>0</v>
      </c>
      <c r="AT71" s="305">
        <f t="shared" si="40"/>
        <v>0</v>
      </c>
      <c r="AU71" s="305">
        <f t="shared" si="41"/>
        <v>0</v>
      </c>
      <c r="AV71" s="305">
        <f t="shared" si="42"/>
        <v>0</v>
      </c>
      <c r="AW71" s="305">
        <f t="shared" si="43"/>
        <v>0</v>
      </c>
      <c r="AX71" s="305">
        <f t="shared" si="44"/>
        <v>0</v>
      </c>
      <c r="AY71" s="306">
        <f t="shared" si="45"/>
        <v>310.681130207048</v>
      </c>
    </row>
    <row r="72" spans="1:51" ht="14.5">
      <c r="A72" s="44" t="s">
        <v>154</v>
      </c>
      <c r="B72" s="45" t="s">
        <v>150</v>
      </c>
      <c r="C72" s="106">
        <v>0</v>
      </c>
      <c r="D72" s="37">
        <v>21</v>
      </c>
      <c r="E72" s="65">
        <v>4220</v>
      </c>
      <c r="F72" s="65" t="s">
        <v>651</v>
      </c>
      <c r="G72" s="99" t="s">
        <v>674</v>
      </c>
      <c r="H72" s="240" t="s">
        <v>148</v>
      </c>
      <c r="I72" s="240"/>
      <c r="J72" s="240" t="s">
        <v>1049</v>
      </c>
      <c r="K72" s="238" t="s">
        <v>218</v>
      </c>
      <c r="L72" s="255">
        <v>75</v>
      </c>
      <c r="M72" s="256">
        <v>75</v>
      </c>
      <c r="N72" s="256">
        <v>150</v>
      </c>
      <c r="O72" s="256">
        <v>125</v>
      </c>
      <c r="P72" s="256">
        <v>125</v>
      </c>
      <c r="Q72" s="256">
        <v>250</v>
      </c>
      <c r="R72" s="256">
        <v>0</v>
      </c>
      <c r="S72" s="256">
        <v>0</v>
      </c>
      <c r="T72" s="256">
        <v>300</v>
      </c>
      <c r="U72" s="257">
        <f t="shared" si="31"/>
        <v>700</v>
      </c>
      <c r="V72" s="323">
        <f>L72*Inflation!$F$19</f>
        <v>76.603396603396604</v>
      </c>
      <c r="W72" s="324">
        <f>M72*Inflation!$F$19</f>
        <v>76.603396603396604</v>
      </c>
      <c r="X72" s="324">
        <f>N72*Inflation!$F$19</f>
        <v>153.20679320679321</v>
      </c>
      <c r="Y72" s="324">
        <f>O72*Inflation!$F$19*Inflation!$F$20</f>
        <v>130.35364635364638</v>
      </c>
      <c r="Z72" s="324">
        <f>P72*Inflation!$F$19*Inflation!$F$20</f>
        <v>130.35364635364638</v>
      </c>
      <c r="AA72" s="324">
        <f>Q72*Inflation!$F$19*Inflation!$F$20</f>
        <v>260.70729270729277</v>
      </c>
      <c r="AB72" s="324">
        <f>R72*Inflation!$F$19*Inflation!$F$20*Inflation!$F$21</f>
        <v>0</v>
      </c>
      <c r="AC72" s="324">
        <f>S72*Inflation!$F$19*Inflation!$F$20*Inflation!$F$21*Inflation!$F$22</f>
        <v>0</v>
      </c>
      <c r="AD72" s="324">
        <f>T72*Inflation!$F$19*Inflation!$F$20*Inflation!$F$21*Inflation!$F$22*Inflation!$F$23</f>
        <v>330.69650349650357</v>
      </c>
      <c r="AE72" s="326">
        <f t="shared" si="32"/>
        <v>744.61058941058957</v>
      </c>
      <c r="AF72" s="303">
        <f>V72/SUM(V$50:V$225)*SUM('Common CWIP'!$AV$68:$BA$68)</f>
        <v>0.97103108274387806</v>
      </c>
      <c r="AG72" s="298">
        <f>W72/SUM(W$50:W$225)*SUM('Common CWIP'!$BB$68:$BG$68)</f>
        <v>1.1627408139869249</v>
      </c>
      <c r="AH72" s="298">
        <f t="shared" si="33"/>
        <v>2.1337718967308028</v>
      </c>
      <c r="AI72" s="298">
        <f>Y72/SUM(Y$50:Y$225)*SUM('Common CWIP'!$BK$68:$BP$68)</f>
        <v>4.2288831079531368</v>
      </c>
      <c r="AJ72" s="298">
        <f>Z72/SUM(Z$50:Z$225)*SUM('Common CWIP'!$BQ$68:$BV$68)</f>
        <v>5.7773111933166952</v>
      </c>
      <c r="AK72" s="298">
        <f t="shared" si="34"/>
        <v>10.006194301269833</v>
      </c>
      <c r="AL72" s="298">
        <f>AB72/SUM(AB$50:AB$225)*SUM('Common CWIP'!$CL$68)</f>
        <v>0</v>
      </c>
      <c r="AM72" s="298">
        <f>AC72/SUM(AC$50:AC$225)*SUM('Common CWIP'!$DA$68)</f>
        <v>0</v>
      </c>
      <c r="AN72" s="298">
        <f>AD72/SUM(AD$50:AD$225)*SUM('Common CWIP'!$DP$68)</f>
        <v>16.64103993704482</v>
      </c>
      <c r="AO72" s="293">
        <f t="shared" si="35"/>
        <v>28.781006135045455</v>
      </c>
      <c r="AP72" s="304">
        <f t="shared" si="36"/>
        <v>77.574427686140481</v>
      </c>
      <c r="AQ72" s="305">
        <f t="shared" si="37"/>
        <v>77.766137417383533</v>
      </c>
      <c r="AR72" s="305">
        <f t="shared" si="38"/>
        <v>155.340565103524</v>
      </c>
      <c r="AS72" s="305">
        <f t="shared" si="39"/>
        <v>134.58252946159951</v>
      </c>
      <c r="AT72" s="305">
        <f t="shared" si="40"/>
        <v>136.13095754696309</v>
      </c>
      <c r="AU72" s="305">
        <f t="shared" si="41"/>
        <v>270.71348700856259</v>
      </c>
      <c r="AV72" s="305">
        <f t="shared" si="42"/>
        <v>0</v>
      </c>
      <c r="AW72" s="305">
        <f t="shared" si="43"/>
        <v>0</v>
      </c>
      <c r="AX72" s="305">
        <f t="shared" si="44"/>
        <v>347.33754343354838</v>
      </c>
      <c r="AY72" s="306">
        <f t="shared" si="45"/>
        <v>773.39159554563491</v>
      </c>
    </row>
    <row r="73" spans="1:51" ht="14.5">
      <c r="A73" s="44" t="s">
        <v>154</v>
      </c>
      <c r="B73" s="45" t="s">
        <v>150</v>
      </c>
      <c r="C73" s="106">
        <v>0</v>
      </c>
      <c r="D73" s="37">
        <v>22</v>
      </c>
      <c r="E73" s="65">
        <v>4220</v>
      </c>
      <c r="F73" s="65" t="s">
        <v>651</v>
      </c>
      <c r="G73" s="99" t="s">
        <v>675</v>
      </c>
      <c r="H73" s="240" t="s">
        <v>148</v>
      </c>
      <c r="I73" s="240"/>
      <c r="J73" s="240" t="s">
        <v>1049</v>
      </c>
      <c r="K73" s="238" t="s">
        <v>218</v>
      </c>
      <c r="L73" s="255">
        <v>50</v>
      </c>
      <c r="M73" s="256">
        <v>50</v>
      </c>
      <c r="N73" s="256">
        <v>100</v>
      </c>
      <c r="O73" s="256">
        <v>55</v>
      </c>
      <c r="P73" s="256">
        <v>55</v>
      </c>
      <c r="Q73" s="256">
        <v>110</v>
      </c>
      <c r="R73" s="256">
        <v>125</v>
      </c>
      <c r="S73" s="256">
        <v>130</v>
      </c>
      <c r="T73" s="256">
        <v>140</v>
      </c>
      <c r="U73" s="257">
        <f t="shared" si="31"/>
        <v>605</v>
      </c>
      <c r="V73" s="323">
        <f>L73*Inflation!$F$19</f>
        <v>51.068931068931064</v>
      </c>
      <c r="W73" s="324">
        <f>M73*Inflation!$F$19</f>
        <v>51.068931068931064</v>
      </c>
      <c r="X73" s="324">
        <f>N73*Inflation!$F$19</f>
        <v>102.13786213786213</v>
      </c>
      <c r="Y73" s="324">
        <f>O73*Inflation!$F$19*Inflation!$F$20</f>
        <v>57.355604395604402</v>
      </c>
      <c r="Z73" s="324">
        <f>P73*Inflation!$F$19*Inflation!$F$20</f>
        <v>57.355604395604402</v>
      </c>
      <c r="AA73" s="324">
        <f>Q73*Inflation!$F$19*Inflation!$F$20</f>
        <v>114.7112087912088</v>
      </c>
      <c r="AB73" s="324">
        <f>R73*Inflation!$F$19*Inflation!$F$20*Inflation!$F$21</f>
        <v>132.83016983016987</v>
      </c>
      <c r="AC73" s="324">
        <f>S73*Inflation!$F$19*Inflation!$F$20*Inflation!$F$21*Inflation!$F$22</f>
        <v>140.76779220779224</v>
      </c>
      <c r="AD73" s="324">
        <f>T73*Inflation!$F$19*Inflation!$F$20*Inflation!$F$21*Inflation!$F$22*Inflation!$F$23</f>
        <v>154.32503496503497</v>
      </c>
      <c r="AE73" s="326">
        <f t="shared" si="32"/>
        <v>644.77206793206813</v>
      </c>
      <c r="AF73" s="303">
        <f>V73/SUM(V$50:V$225)*SUM('Common CWIP'!$AV$68:$BA$68)</f>
        <v>0.64735405516258526</v>
      </c>
      <c r="AG73" s="298">
        <f>W73/SUM(W$50:W$225)*SUM('Common CWIP'!$BB$68:$BG$68)</f>
        <v>0.77516054265794987</v>
      </c>
      <c r="AH73" s="298">
        <f t="shared" si="33"/>
        <v>1.4225145978205351</v>
      </c>
      <c r="AI73" s="298">
        <f>Y73/SUM(Y$50:Y$225)*SUM('Common CWIP'!$BK$68:$BP$68)</f>
        <v>1.8607085674993795</v>
      </c>
      <c r="AJ73" s="298">
        <f>Z73/SUM(Z$50:Z$225)*SUM('Common CWIP'!$BQ$68:$BV$68)</f>
        <v>2.5420169250593454</v>
      </c>
      <c r="AK73" s="298">
        <f t="shared" si="34"/>
        <v>4.4027254925587247</v>
      </c>
      <c r="AL73" s="298">
        <f>AB73/SUM(AB$50:AB$225)*SUM('Common CWIP'!$CL$68)</f>
        <v>5.1475497228220526</v>
      </c>
      <c r="AM73" s="298">
        <f>AC73/SUM(AC$50:AC$225)*SUM('Common CWIP'!$DA$68)</f>
        <v>4.1576656646196319</v>
      </c>
      <c r="AN73" s="298">
        <f>AD73/SUM(AD$50:AD$225)*SUM('Common CWIP'!$DP$68)</f>
        <v>7.7658186372875821</v>
      </c>
      <c r="AO73" s="293">
        <f t="shared" si="35"/>
        <v>22.896274115108522</v>
      </c>
      <c r="AP73" s="304">
        <f t="shared" si="36"/>
        <v>51.716285124093652</v>
      </c>
      <c r="AQ73" s="305">
        <f t="shared" si="37"/>
        <v>51.844091611589015</v>
      </c>
      <c r="AR73" s="305">
        <f t="shared" si="38"/>
        <v>103.56037673568267</v>
      </c>
      <c r="AS73" s="305">
        <f t="shared" si="39"/>
        <v>59.216312963103782</v>
      </c>
      <c r="AT73" s="305">
        <f t="shared" si="40"/>
        <v>59.897621320663745</v>
      </c>
      <c r="AU73" s="305">
        <f t="shared" si="41"/>
        <v>119.11393428376753</v>
      </c>
      <c r="AV73" s="305">
        <f t="shared" si="42"/>
        <v>137.97771955299191</v>
      </c>
      <c r="AW73" s="305">
        <f t="shared" si="43"/>
        <v>144.92545787241187</v>
      </c>
      <c r="AX73" s="305">
        <f t="shared" si="44"/>
        <v>162.09085360232257</v>
      </c>
      <c r="AY73" s="306">
        <f t="shared" si="45"/>
        <v>667.66834204717657</v>
      </c>
    </row>
    <row r="74" spans="1:51" ht="14.5">
      <c r="A74" s="44" t="s">
        <v>150</v>
      </c>
      <c r="B74" s="45" t="s">
        <v>154</v>
      </c>
      <c r="C74" s="106">
        <v>0</v>
      </c>
      <c r="E74" s="65">
        <v>4220</v>
      </c>
      <c r="F74" s="65" t="s">
        <v>651</v>
      </c>
      <c r="G74" s="99" t="s">
        <v>676</v>
      </c>
      <c r="H74" s="240" t="s">
        <v>149</v>
      </c>
      <c r="I74" s="240"/>
      <c r="J74" s="240" t="s">
        <v>1049</v>
      </c>
      <c r="K74" s="238">
        <v>46022</v>
      </c>
      <c r="L74" s="255">
        <v>62.5</v>
      </c>
      <c r="M74" s="256">
        <v>62.5</v>
      </c>
      <c r="N74" s="256">
        <v>125</v>
      </c>
      <c r="O74" s="256">
        <v>0</v>
      </c>
      <c r="P74" s="256">
        <v>0</v>
      </c>
      <c r="Q74" s="256">
        <v>0</v>
      </c>
      <c r="R74" s="256">
        <v>0</v>
      </c>
      <c r="S74" s="256">
        <v>0</v>
      </c>
      <c r="T74" s="256">
        <v>0</v>
      </c>
      <c r="U74" s="257">
        <f t="shared" si="31"/>
        <v>125</v>
      </c>
      <c r="V74" s="323">
        <f>L74*Inflation!$F$19</f>
        <v>63.836163836163834</v>
      </c>
      <c r="W74" s="324">
        <f>M74*Inflation!$F$19</f>
        <v>63.836163836163834</v>
      </c>
      <c r="X74" s="324">
        <f>N74*Inflation!$F$19</f>
        <v>127.67232767232767</v>
      </c>
      <c r="Y74" s="324">
        <f>O74*Inflation!$F$19*Inflation!$F$20</f>
        <v>0</v>
      </c>
      <c r="Z74" s="324">
        <f>P74*Inflation!$F$19*Inflation!$F$20</f>
        <v>0</v>
      </c>
      <c r="AA74" s="324">
        <f>Q74*Inflation!$F$19*Inflation!$F$20</f>
        <v>0</v>
      </c>
      <c r="AB74" s="324">
        <f>R74*Inflation!$F$19*Inflation!$F$20*Inflation!$F$21</f>
        <v>0</v>
      </c>
      <c r="AC74" s="324">
        <f>S74*Inflation!$F$19*Inflation!$F$20*Inflation!$F$21*Inflation!$F$22</f>
        <v>0</v>
      </c>
      <c r="AD74" s="324">
        <f>T74*Inflation!$F$19*Inflation!$F$20*Inflation!$F$21*Inflation!$F$22*Inflation!$F$23</f>
        <v>0</v>
      </c>
      <c r="AE74" s="326">
        <f t="shared" si="32"/>
        <v>127.67232767232767</v>
      </c>
      <c r="AF74" s="303">
        <f>V74/SUM(V$50:V$225)*SUM('Common CWIP'!$AV$68:$BA$68)</f>
        <v>0.80919256895323155</v>
      </c>
      <c r="AG74" s="298">
        <f>W74/SUM(W$50:W$225)*SUM('Common CWIP'!$BB$68:$BG$68)</f>
        <v>0.96895067832243742</v>
      </c>
      <c r="AH74" s="298">
        <f t="shared" si="33"/>
        <v>1.7781432472756689</v>
      </c>
      <c r="AI74" s="298">
        <f>Y74/SUM(Y$50:Y$225)*SUM('Common CWIP'!$BK$68:$BP$68)</f>
        <v>0</v>
      </c>
      <c r="AJ74" s="298">
        <f>Z74/SUM(Z$50:Z$225)*SUM('Common CWIP'!$BQ$68:$BV$68)</f>
        <v>0</v>
      </c>
      <c r="AK74" s="298">
        <f t="shared" si="34"/>
        <v>0</v>
      </c>
      <c r="AL74" s="298">
        <f>AB74/SUM(AB$50:AB$225)*SUM('Common CWIP'!$CL$68)</f>
        <v>0</v>
      </c>
      <c r="AM74" s="298">
        <f>AC74/SUM(AC$50:AC$225)*SUM('Common CWIP'!$DA$68)</f>
        <v>0</v>
      </c>
      <c r="AN74" s="298">
        <f>AD74/SUM(AD$50:AD$225)*SUM('Common CWIP'!$DP$68)</f>
        <v>0</v>
      </c>
      <c r="AO74" s="293">
        <f t="shared" si="35"/>
        <v>1.7781432472756689</v>
      </c>
      <c r="AP74" s="304">
        <f t="shared" si="36"/>
        <v>64.64535640511707</v>
      </c>
      <c r="AQ74" s="305">
        <f t="shared" si="37"/>
        <v>64.805114514486277</v>
      </c>
      <c r="AR74" s="305">
        <f t="shared" si="38"/>
        <v>129.45047091960333</v>
      </c>
      <c r="AS74" s="305">
        <f t="shared" si="39"/>
        <v>0</v>
      </c>
      <c r="AT74" s="305">
        <f t="shared" si="40"/>
        <v>0</v>
      </c>
      <c r="AU74" s="305">
        <f t="shared" si="41"/>
        <v>0</v>
      </c>
      <c r="AV74" s="305">
        <f t="shared" si="42"/>
        <v>0</v>
      </c>
      <c r="AW74" s="305">
        <f t="shared" si="43"/>
        <v>0</v>
      </c>
      <c r="AX74" s="305">
        <f t="shared" si="44"/>
        <v>0</v>
      </c>
      <c r="AY74" s="306">
        <f t="shared" si="45"/>
        <v>129.45047091960333</v>
      </c>
    </row>
    <row r="75" spans="1:51" ht="14.5">
      <c r="A75" s="44" t="s">
        <v>150</v>
      </c>
      <c r="B75" s="45" t="s">
        <v>154</v>
      </c>
      <c r="C75" s="106">
        <v>0</v>
      </c>
      <c r="E75" s="65">
        <v>4220</v>
      </c>
      <c r="F75" s="65" t="s">
        <v>651</v>
      </c>
      <c r="G75" s="99" t="s">
        <v>677</v>
      </c>
      <c r="H75" s="240" t="s">
        <v>148</v>
      </c>
      <c r="I75" s="240"/>
      <c r="J75" s="240" t="s">
        <v>1049</v>
      </c>
      <c r="K75" s="238">
        <v>45838</v>
      </c>
      <c r="L75" s="255">
        <v>10</v>
      </c>
      <c r="M75" s="256">
        <v>10</v>
      </c>
      <c r="N75" s="256">
        <v>20</v>
      </c>
      <c r="O75" s="256">
        <v>0</v>
      </c>
      <c r="P75" s="256">
        <v>0</v>
      </c>
      <c r="Q75" s="256">
        <v>0</v>
      </c>
      <c r="R75" s="256">
        <v>0</v>
      </c>
      <c r="S75" s="256">
        <v>0</v>
      </c>
      <c r="T75" s="256">
        <v>25</v>
      </c>
      <c r="U75" s="257">
        <f t="shared" si="31"/>
        <v>45</v>
      </c>
      <c r="V75" s="323">
        <f>L75*Inflation!$F$19</f>
        <v>10.213786213786214</v>
      </c>
      <c r="W75" s="324">
        <f>M75*Inflation!$F$19</f>
        <v>10.213786213786214</v>
      </c>
      <c r="X75" s="324">
        <f>N75*Inflation!$F$19</f>
        <v>20.427572427572429</v>
      </c>
      <c r="Y75" s="324">
        <f>O75*Inflation!$F$19*Inflation!$F$20</f>
        <v>0</v>
      </c>
      <c r="Z75" s="324">
        <f>P75*Inflation!$F$19*Inflation!$F$20</f>
        <v>0</v>
      </c>
      <c r="AA75" s="324">
        <f>Q75*Inflation!$F$19*Inflation!$F$20</f>
        <v>0</v>
      </c>
      <c r="AB75" s="324">
        <f>R75*Inflation!$F$19*Inflation!$F$20*Inflation!$F$21</f>
        <v>0</v>
      </c>
      <c r="AC75" s="324">
        <f>S75*Inflation!$F$19*Inflation!$F$20*Inflation!$F$21*Inflation!$F$22</f>
        <v>0</v>
      </c>
      <c r="AD75" s="324">
        <f>T75*Inflation!$F$19*Inflation!$F$20*Inflation!$F$21*Inflation!$F$22*Inflation!$F$23</f>
        <v>27.558041958041962</v>
      </c>
      <c r="AE75" s="326">
        <f t="shared" si="32"/>
        <v>47.98561438561439</v>
      </c>
      <c r="AF75" s="303">
        <f>V75/SUM(V$50:V$225)*SUM('Common CWIP'!$AV$68:$BA$68)</f>
        <v>0.12947081103251706</v>
      </c>
      <c r="AG75" s="298">
        <f>W75/SUM(W$50:W$225)*SUM('Common CWIP'!$BB$68:$BG$68)</f>
        <v>0.15503210853159</v>
      </c>
      <c r="AH75" s="298">
        <f t="shared" si="33"/>
        <v>0.28450291956410706</v>
      </c>
      <c r="AI75" s="298">
        <f>Y75/SUM(Y$50:Y$225)*SUM('Common CWIP'!$BK$68:$BP$68)</f>
        <v>0</v>
      </c>
      <c r="AJ75" s="298">
        <f>Z75/SUM(Z$50:Z$225)*SUM('Common CWIP'!$BQ$68:$BV$68)</f>
        <v>0</v>
      </c>
      <c r="AK75" s="298">
        <f t="shared" si="34"/>
        <v>0</v>
      </c>
      <c r="AL75" s="298">
        <f>AB75/SUM(AB$50:AB$225)*SUM('Common CWIP'!$CL$68)</f>
        <v>0</v>
      </c>
      <c r="AM75" s="298">
        <f>AC75/SUM(AC$50:AC$225)*SUM('Common CWIP'!$DA$68)</f>
        <v>0</v>
      </c>
      <c r="AN75" s="298">
        <f>AD75/SUM(AD$50:AD$225)*SUM('Common CWIP'!$DP$68)</f>
        <v>1.3867533280870683</v>
      </c>
      <c r="AO75" s="293">
        <f t="shared" si="35"/>
        <v>1.6712562476511754</v>
      </c>
      <c r="AP75" s="304">
        <f t="shared" si="36"/>
        <v>10.343257024818731</v>
      </c>
      <c r="AQ75" s="305">
        <f t="shared" si="37"/>
        <v>10.368818322317804</v>
      </c>
      <c r="AR75" s="305">
        <f t="shared" si="38"/>
        <v>20.712075347136537</v>
      </c>
      <c r="AS75" s="305">
        <f t="shared" si="39"/>
        <v>0</v>
      </c>
      <c r="AT75" s="305">
        <f t="shared" si="40"/>
        <v>0</v>
      </c>
      <c r="AU75" s="305">
        <f t="shared" si="41"/>
        <v>0</v>
      </c>
      <c r="AV75" s="305">
        <f t="shared" si="42"/>
        <v>0</v>
      </c>
      <c r="AW75" s="305">
        <f t="shared" si="43"/>
        <v>0</v>
      </c>
      <c r="AX75" s="305">
        <f t="shared" si="44"/>
        <v>28.944795286129029</v>
      </c>
      <c r="AY75" s="306">
        <f t="shared" si="45"/>
        <v>49.656870633265569</v>
      </c>
    </row>
    <row r="76" spans="1:51" ht="14.5">
      <c r="A76" s="44" t="s">
        <v>154</v>
      </c>
      <c r="B76" s="45" t="s">
        <v>154</v>
      </c>
      <c r="C76" s="106">
        <v>0</v>
      </c>
      <c r="E76" s="65">
        <v>4220</v>
      </c>
      <c r="F76" s="65" t="s">
        <v>651</v>
      </c>
      <c r="G76" s="99" t="s">
        <v>678</v>
      </c>
      <c r="H76" s="240" t="s">
        <v>148</v>
      </c>
      <c r="I76" s="240"/>
      <c r="J76" s="240" t="s">
        <v>1049</v>
      </c>
      <c r="K76" s="238" t="s">
        <v>218</v>
      </c>
      <c r="L76" s="255">
        <v>0</v>
      </c>
      <c r="M76" s="256">
        <v>0</v>
      </c>
      <c r="N76" s="256">
        <v>0</v>
      </c>
      <c r="O76" s="256">
        <v>0</v>
      </c>
      <c r="P76" s="256">
        <v>0</v>
      </c>
      <c r="Q76" s="256">
        <v>0</v>
      </c>
      <c r="R76" s="256">
        <v>100</v>
      </c>
      <c r="S76" s="256">
        <v>0</v>
      </c>
      <c r="T76" s="256">
        <v>0</v>
      </c>
      <c r="U76" s="257">
        <f t="shared" si="31"/>
        <v>100</v>
      </c>
      <c r="V76" s="323">
        <f>L76*Inflation!$F$19</f>
        <v>0</v>
      </c>
      <c r="W76" s="324">
        <f>M76*Inflation!$F$19</f>
        <v>0</v>
      </c>
      <c r="X76" s="324">
        <f>N76*Inflation!$F$19</f>
        <v>0</v>
      </c>
      <c r="Y76" s="324">
        <f>O76*Inflation!$F$19*Inflation!$F$20</f>
        <v>0</v>
      </c>
      <c r="Z76" s="324">
        <f>P76*Inflation!$F$19*Inflation!$F$20</f>
        <v>0</v>
      </c>
      <c r="AA76" s="324">
        <f>Q76*Inflation!$F$19*Inflation!$F$20</f>
        <v>0</v>
      </c>
      <c r="AB76" s="324">
        <f>R76*Inflation!$F$19*Inflation!$F$20*Inflation!$F$21</f>
        <v>106.26413586413587</v>
      </c>
      <c r="AC76" s="324">
        <f>S76*Inflation!$F$19*Inflation!$F$20*Inflation!$F$21*Inflation!$F$22</f>
        <v>0</v>
      </c>
      <c r="AD76" s="324">
        <f>T76*Inflation!$F$19*Inflation!$F$20*Inflation!$F$21*Inflation!$F$22*Inflation!$F$23</f>
        <v>0</v>
      </c>
      <c r="AE76" s="326">
        <f t="shared" si="32"/>
        <v>106.26413586413587</v>
      </c>
      <c r="AF76" s="303">
        <f>V76/SUM(V$50:V$225)*SUM('Common CWIP'!$AV$68:$BA$68)</f>
        <v>0</v>
      </c>
      <c r="AG76" s="298">
        <f>W76/SUM(W$50:W$225)*SUM('Common CWIP'!$BB$68:$BG$68)</f>
        <v>0</v>
      </c>
      <c r="AH76" s="298">
        <f t="shared" si="33"/>
        <v>0</v>
      </c>
      <c r="AI76" s="298">
        <f>Y76/SUM(Y$50:Y$225)*SUM('Common CWIP'!$BK$68:$BP$68)</f>
        <v>0</v>
      </c>
      <c r="AJ76" s="298">
        <f>Z76/SUM(Z$50:Z$225)*SUM('Common CWIP'!$BQ$68:$BV$68)</f>
        <v>0</v>
      </c>
      <c r="AK76" s="298">
        <f t="shared" si="34"/>
        <v>0</v>
      </c>
      <c r="AL76" s="298">
        <f>AB76/SUM(AB$50:AB$225)*SUM('Common CWIP'!$CL$68)</f>
        <v>4.1180397782576401</v>
      </c>
      <c r="AM76" s="298">
        <f>AC76/SUM(AC$50:AC$225)*SUM('Common CWIP'!$DA$68)</f>
        <v>0</v>
      </c>
      <c r="AN76" s="298">
        <f>AD76/SUM(AD$50:AD$225)*SUM('Common CWIP'!$DP$68)</f>
        <v>0</v>
      </c>
      <c r="AO76" s="293">
        <f t="shared" si="35"/>
        <v>4.1180397782576401</v>
      </c>
      <c r="AP76" s="304">
        <f t="shared" si="36"/>
        <v>0</v>
      </c>
      <c r="AQ76" s="305">
        <f t="shared" si="37"/>
        <v>0</v>
      </c>
      <c r="AR76" s="305">
        <f t="shared" si="38"/>
        <v>0</v>
      </c>
      <c r="AS76" s="305">
        <f t="shared" si="39"/>
        <v>0</v>
      </c>
      <c r="AT76" s="305">
        <f t="shared" si="40"/>
        <v>0</v>
      </c>
      <c r="AU76" s="305">
        <f t="shared" si="41"/>
        <v>0</v>
      </c>
      <c r="AV76" s="305">
        <f t="shared" si="42"/>
        <v>110.38217564239351</v>
      </c>
      <c r="AW76" s="305">
        <f t="shared" si="43"/>
        <v>0</v>
      </c>
      <c r="AX76" s="305">
        <f t="shared" si="44"/>
        <v>0</v>
      </c>
      <c r="AY76" s="306">
        <f t="shared" si="45"/>
        <v>110.38217564239351</v>
      </c>
    </row>
    <row r="77" spans="1:51" ht="14.5">
      <c r="A77" s="44" t="s">
        <v>150</v>
      </c>
      <c r="B77" s="45" t="s">
        <v>154</v>
      </c>
      <c r="C77" s="106">
        <v>0</v>
      </c>
      <c r="E77" s="65">
        <v>4220</v>
      </c>
      <c r="F77" s="65" t="s">
        <v>651</v>
      </c>
      <c r="G77" s="99" t="s">
        <v>679</v>
      </c>
      <c r="H77" s="240" t="s">
        <v>149</v>
      </c>
      <c r="I77" s="240"/>
      <c r="J77" s="240" t="s">
        <v>1049</v>
      </c>
      <c r="K77" s="238">
        <v>46387</v>
      </c>
      <c r="L77" s="255">
        <v>0</v>
      </c>
      <c r="M77" s="256">
        <v>0</v>
      </c>
      <c r="N77" s="256">
        <v>0</v>
      </c>
      <c r="O77" s="256">
        <v>75</v>
      </c>
      <c r="P77" s="256">
        <v>75</v>
      </c>
      <c r="Q77" s="256">
        <v>150</v>
      </c>
      <c r="R77" s="256">
        <v>0</v>
      </c>
      <c r="S77" s="256">
        <v>0</v>
      </c>
      <c r="T77" s="256">
        <v>150</v>
      </c>
      <c r="U77" s="257">
        <f t="shared" si="31"/>
        <v>300</v>
      </c>
      <c r="V77" s="323">
        <f>L77*Inflation!$F$19</f>
        <v>0</v>
      </c>
      <c r="W77" s="324">
        <f>M77*Inflation!$F$19</f>
        <v>0</v>
      </c>
      <c r="X77" s="324">
        <f>N77*Inflation!$F$19</f>
        <v>0</v>
      </c>
      <c r="Y77" s="324">
        <f>O77*Inflation!$F$19*Inflation!$F$20</f>
        <v>78.212187812187821</v>
      </c>
      <c r="Z77" s="324">
        <f>P77*Inflation!$F$19*Inflation!$F$20</f>
        <v>78.212187812187821</v>
      </c>
      <c r="AA77" s="324">
        <f>Q77*Inflation!$F$19*Inflation!$F$20</f>
        <v>156.42437562437564</v>
      </c>
      <c r="AB77" s="324">
        <f>R77*Inflation!$F$19*Inflation!$F$20*Inflation!$F$21</f>
        <v>0</v>
      </c>
      <c r="AC77" s="324">
        <f>S77*Inflation!$F$19*Inflation!$F$20*Inflation!$F$21*Inflation!$F$22</f>
        <v>0</v>
      </c>
      <c r="AD77" s="324">
        <f>T77*Inflation!$F$19*Inflation!$F$20*Inflation!$F$21*Inflation!$F$22*Inflation!$F$23</f>
        <v>165.34825174825178</v>
      </c>
      <c r="AE77" s="326">
        <f t="shared" si="32"/>
        <v>321.77262737262743</v>
      </c>
      <c r="AF77" s="303">
        <f>V77/SUM(V$50:V$225)*SUM('Common CWIP'!$AV$68:$BA$68)</f>
        <v>0</v>
      </c>
      <c r="AG77" s="298">
        <f>W77/SUM(W$50:W$225)*SUM('Common CWIP'!$BB$68:$BG$68)</f>
        <v>0</v>
      </c>
      <c r="AH77" s="298">
        <f t="shared" si="33"/>
        <v>0</v>
      </c>
      <c r="AI77" s="298">
        <f>Y77/SUM(Y$50:Y$225)*SUM('Common CWIP'!$BK$68:$BP$68)</f>
        <v>2.5373298647718814</v>
      </c>
      <c r="AJ77" s="298">
        <f>Z77/SUM(Z$50:Z$225)*SUM('Common CWIP'!$BQ$68:$BV$68)</f>
        <v>3.4663867159900166</v>
      </c>
      <c r="AK77" s="298">
        <f t="shared" si="34"/>
        <v>6.003716580761898</v>
      </c>
      <c r="AL77" s="298">
        <f>AB77/SUM(AB$50:AB$225)*SUM('Common CWIP'!$CL$68)</f>
        <v>0</v>
      </c>
      <c r="AM77" s="298">
        <f>AC77/SUM(AC$50:AC$225)*SUM('Common CWIP'!$DA$68)</f>
        <v>0</v>
      </c>
      <c r="AN77" s="298">
        <f>AD77/SUM(AD$50:AD$225)*SUM('Common CWIP'!$DP$68)</f>
        <v>8.3205199685224098</v>
      </c>
      <c r="AO77" s="293">
        <f t="shared" si="35"/>
        <v>14.324236549284308</v>
      </c>
      <c r="AP77" s="304">
        <f t="shared" si="36"/>
        <v>0</v>
      </c>
      <c r="AQ77" s="305">
        <f t="shared" si="37"/>
        <v>0</v>
      </c>
      <c r="AR77" s="305">
        <f t="shared" si="38"/>
        <v>0</v>
      </c>
      <c r="AS77" s="305">
        <f t="shared" si="39"/>
        <v>80.749517676959698</v>
      </c>
      <c r="AT77" s="305">
        <f t="shared" si="40"/>
        <v>81.678574528177833</v>
      </c>
      <c r="AU77" s="305">
        <f t="shared" si="41"/>
        <v>162.42809220513755</v>
      </c>
      <c r="AV77" s="305">
        <f t="shared" si="42"/>
        <v>0</v>
      </c>
      <c r="AW77" s="305">
        <f t="shared" si="43"/>
        <v>0</v>
      </c>
      <c r="AX77" s="305">
        <f t="shared" si="44"/>
        <v>173.66877171677419</v>
      </c>
      <c r="AY77" s="306">
        <f t="shared" si="45"/>
        <v>336.09686392191173</v>
      </c>
    </row>
    <row r="78" spans="1:51" ht="32.25" customHeight="1">
      <c r="A78" s="44" t="s">
        <v>154</v>
      </c>
      <c r="B78" s="45" t="s">
        <v>154</v>
      </c>
      <c r="C78" s="106">
        <v>0</v>
      </c>
      <c r="E78" s="65">
        <v>4220</v>
      </c>
      <c r="F78" s="65" t="s">
        <v>651</v>
      </c>
      <c r="G78" s="99" t="s">
        <v>680</v>
      </c>
      <c r="H78" s="240" t="s">
        <v>148</v>
      </c>
      <c r="I78" s="240"/>
      <c r="J78" s="240" t="s">
        <v>1049</v>
      </c>
      <c r="K78" s="238" t="s">
        <v>218</v>
      </c>
      <c r="L78" s="255">
        <v>0</v>
      </c>
      <c r="M78" s="256">
        <v>0</v>
      </c>
      <c r="N78" s="256">
        <v>0</v>
      </c>
      <c r="O78" s="256">
        <v>100</v>
      </c>
      <c r="P78" s="256">
        <v>100</v>
      </c>
      <c r="Q78" s="256">
        <v>200</v>
      </c>
      <c r="R78" s="256">
        <v>0</v>
      </c>
      <c r="S78" s="256">
        <v>200</v>
      </c>
      <c r="T78" s="256">
        <v>0</v>
      </c>
      <c r="U78" s="257">
        <f t="shared" si="31"/>
        <v>400</v>
      </c>
      <c r="V78" s="323">
        <f>L78*Inflation!$F$19</f>
        <v>0</v>
      </c>
      <c r="W78" s="324">
        <f>M78*Inflation!$F$19</f>
        <v>0</v>
      </c>
      <c r="X78" s="324">
        <f>N78*Inflation!$F$19</f>
        <v>0</v>
      </c>
      <c r="Y78" s="324">
        <f>O78*Inflation!$F$19*Inflation!$F$20</f>
        <v>104.28291708291709</v>
      </c>
      <c r="Z78" s="324">
        <f>P78*Inflation!$F$19*Inflation!$F$20</f>
        <v>104.28291708291709</v>
      </c>
      <c r="AA78" s="324">
        <f>Q78*Inflation!$F$19*Inflation!$F$20</f>
        <v>208.56583416583419</v>
      </c>
      <c r="AB78" s="324">
        <f>R78*Inflation!$F$19*Inflation!$F$20*Inflation!$F$21</f>
        <v>0</v>
      </c>
      <c r="AC78" s="324">
        <f>S78*Inflation!$F$19*Inflation!$F$20*Inflation!$F$21*Inflation!$F$22</f>
        <v>216.56583416583419</v>
      </c>
      <c r="AD78" s="324">
        <f>T78*Inflation!$F$19*Inflation!$F$20*Inflation!$F$21*Inflation!$F$22*Inflation!$F$23</f>
        <v>0</v>
      </c>
      <c r="AE78" s="326">
        <f t="shared" si="32"/>
        <v>425.13166833166838</v>
      </c>
      <c r="AF78" s="303">
        <f>V78/SUM(V$50:V$225)*SUM('Common CWIP'!$AV$68:$BA$68)</f>
        <v>0</v>
      </c>
      <c r="AG78" s="298">
        <f>W78/SUM(W$50:W$225)*SUM('Common CWIP'!$BB$68:$BG$68)</f>
        <v>0</v>
      </c>
      <c r="AH78" s="298">
        <f t="shared" si="33"/>
        <v>0</v>
      </c>
      <c r="AI78" s="298">
        <f>Y78/SUM(Y$50:Y$225)*SUM('Common CWIP'!$BK$68:$BP$68)</f>
        <v>3.3831064863625082</v>
      </c>
      <c r="AJ78" s="298">
        <f>Z78/SUM(Z$50:Z$225)*SUM('Common CWIP'!$BQ$68:$BV$68)</f>
        <v>4.6218489546533554</v>
      </c>
      <c r="AK78" s="298">
        <f t="shared" si="34"/>
        <v>8.0049554410158628</v>
      </c>
      <c r="AL78" s="298">
        <f>AB78/SUM(AB$50:AB$225)*SUM('Common CWIP'!$CL$68)</f>
        <v>0</v>
      </c>
      <c r="AM78" s="298">
        <f>AC78/SUM(AC$50:AC$225)*SUM('Common CWIP'!$DA$68)</f>
        <v>6.396408714799434</v>
      </c>
      <c r="AN78" s="298">
        <f>AD78/SUM(AD$50:AD$225)*SUM('Common CWIP'!$DP$68)</f>
        <v>0</v>
      </c>
      <c r="AO78" s="293">
        <f t="shared" si="35"/>
        <v>14.401364155815298</v>
      </c>
      <c r="AP78" s="304">
        <f t="shared" si="36"/>
        <v>0</v>
      </c>
      <c r="AQ78" s="305">
        <f t="shared" si="37"/>
        <v>0</v>
      </c>
      <c r="AR78" s="305">
        <f t="shared" si="38"/>
        <v>0</v>
      </c>
      <c r="AS78" s="305">
        <f t="shared" si="39"/>
        <v>107.6660235692796</v>
      </c>
      <c r="AT78" s="305">
        <f t="shared" si="40"/>
        <v>108.90476603757045</v>
      </c>
      <c r="AU78" s="305">
        <f t="shared" si="41"/>
        <v>216.57078960685004</v>
      </c>
      <c r="AV78" s="305">
        <f t="shared" si="42"/>
        <v>0</v>
      </c>
      <c r="AW78" s="305">
        <f t="shared" si="43"/>
        <v>222.96224288063362</v>
      </c>
      <c r="AX78" s="305">
        <f t="shared" si="44"/>
        <v>0</v>
      </c>
      <c r="AY78" s="306">
        <f t="shared" si="45"/>
        <v>439.53303248748364</v>
      </c>
    </row>
    <row r="79" spans="1:51" ht="14.5">
      <c r="A79" s="44" t="s">
        <v>150</v>
      </c>
      <c r="B79" s="45" t="s">
        <v>154</v>
      </c>
      <c r="C79" s="106">
        <v>0</v>
      </c>
      <c r="E79" s="65">
        <v>4220</v>
      </c>
      <c r="F79" s="65" t="s">
        <v>651</v>
      </c>
      <c r="G79" s="99" t="s">
        <v>681</v>
      </c>
      <c r="H79" s="240" t="s">
        <v>149</v>
      </c>
      <c r="I79" s="240"/>
      <c r="J79" s="240" t="s">
        <v>1049</v>
      </c>
      <c r="K79" s="238">
        <v>46022</v>
      </c>
      <c r="L79" s="255">
        <v>75</v>
      </c>
      <c r="M79" s="256">
        <v>75</v>
      </c>
      <c r="N79" s="256">
        <v>150</v>
      </c>
      <c r="O79" s="256">
        <v>0</v>
      </c>
      <c r="P79" s="256">
        <v>0</v>
      </c>
      <c r="Q79" s="256">
        <v>0</v>
      </c>
      <c r="R79" s="256">
        <v>0</v>
      </c>
      <c r="S79" s="256">
        <v>0</v>
      </c>
      <c r="T79" s="256">
        <v>0</v>
      </c>
      <c r="U79" s="257">
        <f t="shared" si="31"/>
        <v>150</v>
      </c>
      <c r="V79" s="323">
        <f>L79*Inflation!$F$19</f>
        <v>76.603396603396604</v>
      </c>
      <c r="W79" s="324">
        <f>M79*Inflation!$F$19</f>
        <v>76.603396603396604</v>
      </c>
      <c r="X79" s="324">
        <f>N79*Inflation!$F$19</f>
        <v>153.20679320679321</v>
      </c>
      <c r="Y79" s="324">
        <f>O79*Inflation!$F$19*Inflation!$F$20</f>
        <v>0</v>
      </c>
      <c r="Z79" s="324">
        <f>P79*Inflation!$F$19*Inflation!$F$20</f>
        <v>0</v>
      </c>
      <c r="AA79" s="324">
        <f>Q79*Inflation!$F$19*Inflation!$F$20</f>
        <v>0</v>
      </c>
      <c r="AB79" s="324">
        <f>R79*Inflation!$F$19*Inflation!$F$20*Inflation!$F$21</f>
        <v>0</v>
      </c>
      <c r="AC79" s="324">
        <f>S79*Inflation!$F$19*Inflation!$F$20*Inflation!$F$21*Inflation!$F$22</f>
        <v>0</v>
      </c>
      <c r="AD79" s="324">
        <f>T79*Inflation!$F$19*Inflation!$F$20*Inflation!$F$21*Inflation!$F$22*Inflation!$F$23</f>
        <v>0</v>
      </c>
      <c r="AE79" s="326">
        <f t="shared" si="32"/>
        <v>153.20679320679321</v>
      </c>
      <c r="AF79" s="303">
        <f>V79/SUM(V$50:V$225)*SUM('Common CWIP'!$AV$68:$BA$68)</f>
        <v>0.97103108274387806</v>
      </c>
      <c r="AG79" s="298">
        <f>W79/SUM(W$50:W$225)*SUM('Common CWIP'!$BB$68:$BG$68)</f>
        <v>1.1627408139869249</v>
      </c>
      <c r="AH79" s="298">
        <f t="shared" si="33"/>
        <v>2.1337718967308028</v>
      </c>
      <c r="AI79" s="298">
        <f>Y79/SUM(Y$50:Y$225)*SUM('Common CWIP'!$BK$68:$BP$68)</f>
        <v>0</v>
      </c>
      <c r="AJ79" s="298">
        <f>Z79/SUM(Z$50:Z$225)*SUM('Common CWIP'!$BQ$68:$BV$68)</f>
        <v>0</v>
      </c>
      <c r="AK79" s="298">
        <f t="shared" si="34"/>
        <v>0</v>
      </c>
      <c r="AL79" s="298">
        <f>AB79/SUM(AB$50:AB$225)*SUM('Common CWIP'!$CL$68)</f>
        <v>0</v>
      </c>
      <c r="AM79" s="298">
        <f>AC79/SUM(AC$50:AC$225)*SUM('Common CWIP'!$DA$68)</f>
        <v>0</v>
      </c>
      <c r="AN79" s="298">
        <f>AD79/SUM(AD$50:AD$225)*SUM('Common CWIP'!$DP$68)</f>
        <v>0</v>
      </c>
      <c r="AO79" s="293">
        <f t="shared" si="35"/>
        <v>2.1337718967308028</v>
      </c>
      <c r="AP79" s="304">
        <f t="shared" si="36"/>
        <v>77.574427686140481</v>
      </c>
      <c r="AQ79" s="305">
        <f t="shared" si="37"/>
        <v>77.766137417383533</v>
      </c>
      <c r="AR79" s="305">
        <f t="shared" si="38"/>
        <v>155.340565103524</v>
      </c>
      <c r="AS79" s="305">
        <f t="shared" si="39"/>
        <v>0</v>
      </c>
      <c r="AT79" s="305">
        <f t="shared" si="40"/>
        <v>0</v>
      </c>
      <c r="AU79" s="305">
        <f t="shared" si="41"/>
        <v>0</v>
      </c>
      <c r="AV79" s="305">
        <f t="shared" si="42"/>
        <v>0</v>
      </c>
      <c r="AW79" s="305">
        <f t="shared" si="43"/>
        <v>0</v>
      </c>
      <c r="AX79" s="305">
        <f t="shared" si="44"/>
        <v>0</v>
      </c>
      <c r="AY79" s="306">
        <f t="shared" si="45"/>
        <v>155.340565103524</v>
      </c>
    </row>
    <row r="80" spans="1:51" ht="14.5">
      <c r="A80" s="44" t="s">
        <v>150</v>
      </c>
      <c r="B80" s="45" t="s">
        <v>154</v>
      </c>
      <c r="C80" s="106">
        <v>0</v>
      </c>
      <c r="E80" s="65">
        <v>4220</v>
      </c>
      <c r="F80" s="65" t="s">
        <v>651</v>
      </c>
      <c r="G80" s="99" t="s">
        <v>682</v>
      </c>
      <c r="H80" s="240" t="s">
        <v>148</v>
      </c>
      <c r="I80" s="240"/>
      <c r="J80" s="240" t="s">
        <v>1049</v>
      </c>
      <c r="K80" s="238">
        <v>46203</v>
      </c>
      <c r="L80" s="255">
        <v>0</v>
      </c>
      <c r="M80" s="256">
        <v>0</v>
      </c>
      <c r="N80" s="256">
        <v>0</v>
      </c>
      <c r="O80" s="256">
        <v>175</v>
      </c>
      <c r="P80" s="256">
        <v>0</v>
      </c>
      <c r="Q80" s="256">
        <v>175</v>
      </c>
      <c r="R80" s="256">
        <v>0</v>
      </c>
      <c r="S80" s="256">
        <v>0</v>
      </c>
      <c r="T80" s="256">
        <v>0</v>
      </c>
      <c r="U80" s="257">
        <f t="shared" si="31"/>
        <v>175</v>
      </c>
      <c r="V80" s="323">
        <f>L80*Inflation!$F$19</f>
        <v>0</v>
      </c>
      <c r="W80" s="324">
        <f>M80*Inflation!$F$19</f>
        <v>0</v>
      </c>
      <c r="X80" s="324">
        <f>N80*Inflation!$F$19</f>
        <v>0</v>
      </c>
      <c r="Y80" s="324">
        <f>O80*Inflation!$F$19*Inflation!$F$20</f>
        <v>182.49510489510493</v>
      </c>
      <c r="Z80" s="324">
        <f>P80*Inflation!$F$19*Inflation!$F$20</f>
        <v>0</v>
      </c>
      <c r="AA80" s="324">
        <f>Q80*Inflation!$F$19*Inflation!$F$20</f>
        <v>182.49510489510493</v>
      </c>
      <c r="AB80" s="324">
        <f>R80*Inflation!$F$19*Inflation!$F$20*Inflation!$F$21</f>
        <v>0</v>
      </c>
      <c r="AC80" s="324">
        <f>S80*Inflation!$F$19*Inflation!$F$20*Inflation!$F$21*Inflation!$F$22</f>
        <v>0</v>
      </c>
      <c r="AD80" s="324">
        <f>T80*Inflation!$F$19*Inflation!$F$20*Inflation!$F$21*Inflation!$F$22*Inflation!$F$23</f>
        <v>0</v>
      </c>
      <c r="AE80" s="326">
        <f t="shared" si="32"/>
        <v>182.49510489510493</v>
      </c>
      <c r="AF80" s="303">
        <f>V80/SUM(V$50:V$225)*SUM('Common CWIP'!$AV$68:$BA$68)</f>
        <v>0</v>
      </c>
      <c r="AG80" s="298">
        <f>W80/SUM(W$50:W$225)*SUM('Common CWIP'!$BB$68:$BG$68)</f>
        <v>0</v>
      </c>
      <c r="AH80" s="298">
        <f t="shared" si="33"/>
        <v>0</v>
      </c>
      <c r="AI80" s="298">
        <f>Y80/SUM(Y$50:Y$225)*SUM('Common CWIP'!$BK$68:$BP$68)</f>
        <v>5.9204363511343905</v>
      </c>
      <c r="AJ80" s="298">
        <f>Z80/SUM(Z$50:Z$225)*SUM('Common CWIP'!$BQ$68:$BV$68)</f>
        <v>0</v>
      </c>
      <c r="AK80" s="298">
        <f t="shared" si="34"/>
        <v>5.9204363511343905</v>
      </c>
      <c r="AL80" s="298">
        <f>AB80/SUM(AB$50:AB$225)*SUM('Common CWIP'!$CL$68)</f>
        <v>0</v>
      </c>
      <c r="AM80" s="298">
        <f>AC80/SUM(AC$50:AC$225)*SUM('Common CWIP'!$DA$68)</f>
        <v>0</v>
      </c>
      <c r="AN80" s="298">
        <f>AD80/SUM(AD$50:AD$225)*SUM('Common CWIP'!$DP$68)</f>
        <v>0</v>
      </c>
      <c r="AO80" s="293">
        <f t="shared" si="35"/>
        <v>5.9204363511343905</v>
      </c>
      <c r="AP80" s="304">
        <f t="shared" si="36"/>
        <v>0</v>
      </c>
      <c r="AQ80" s="305">
        <f t="shared" si="37"/>
        <v>0</v>
      </c>
      <c r="AR80" s="305">
        <f t="shared" si="38"/>
        <v>0</v>
      </c>
      <c r="AS80" s="305">
        <f t="shared" si="39"/>
        <v>188.41554124623931</v>
      </c>
      <c r="AT80" s="305">
        <f t="shared" si="40"/>
        <v>0</v>
      </c>
      <c r="AU80" s="305">
        <f t="shared" si="41"/>
        <v>188.41554124623931</v>
      </c>
      <c r="AV80" s="305">
        <f t="shared" si="42"/>
        <v>0</v>
      </c>
      <c r="AW80" s="305">
        <f t="shared" si="43"/>
        <v>0</v>
      </c>
      <c r="AX80" s="305">
        <f t="shared" si="44"/>
        <v>0</v>
      </c>
      <c r="AY80" s="306">
        <f t="shared" si="45"/>
        <v>188.41554124623931</v>
      </c>
    </row>
    <row r="81" spans="1:51" ht="14.5">
      <c r="A81" s="44" t="s">
        <v>154</v>
      </c>
      <c r="B81" s="45" t="s">
        <v>154</v>
      </c>
      <c r="C81" s="106">
        <v>0</v>
      </c>
      <c r="E81" s="65">
        <v>4220</v>
      </c>
      <c r="F81" s="65" t="s">
        <v>651</v>
      </c>
      <c r="G81" s="99" t="s">
        <v>683</v>
      </c>
      <c r="H81" s="240" t="s">
        <v>149</v>
      </c>
      <c r="I81" s="240"/>
      <c r="J81" s="240" t="s">
        <v>1049</v>
      </c>
      <c r="K81" s="238" t="s">
        <v>218</v>
      </c>
      <c r="L81" s="255">
        <v>50</v>
      </c>
      <c r="M81" s="256">
        <v>50</v>
      </c>
      <c r="N81" s="256">
        <v>100</v>
      </c>
      <c r="O81" s="256">
        <v>50</v>
      </c>
      <c r="P81" s="256">
        <v>50</v>
      </c>
      <c r="Q81" s="256">
        <v>100</v>
      </c>
      <c r="R81" s="256">
        <v>0</v>
      </c>
      <c r="S81" s="256">
        <v>100</v>
      </c>
      <c r="T81" s="256">
        <v>100</v>
      </c>
      <c r="U81" s="257">
        <f t="shared" si="31"/>
        <v>400</v>
      </c>
      <c r="V81" s="323">
        <f>L81*Inflation!$F$19</f>
        <v>51.068931068931064</v>
      </c>
      <c r="W81" s="324">
        <f>M81*Inflation!$F$19</f>
        <v>51.068931068931064</v>
      </c>
      <c r="X81" s="324">
        <f>N81*Inflation!$F$19</f>
        <v>102.13786213786213</v>
      </c>
      <c r="Y81" s="324">
        <f>O81*Inflation!$F$19*Inflation!$F$20</f>
        <v>52.141458541458547</v>
      </c>
      <c r="Z81" s="324">
        <f>P81*Inflation!$F$19*Inflation!$F$20</f>
        <v>52.141458541458547</v>
      </c>
      <c r="AA81" s="324">
        <f>Q81*Inflation!$F$19*Inflation!$F$20</f>
        <v>104.28291708291709</v>
      </c>
      <c r="AB81" s="324">
        <f>R81*Inflation!$F$19*Inflation!$F$20*Inflation!$F$21</f>
        <v>0</v>
      </c>
      <c r="AC81" s="324">
        <f>S81*Inflation!$F$19*Inflation!$F$20*Inflation!$F$21*Inflation!$F$22</f>
        <v>108.28291708291709</v>
      </c>
      <c r="AD81" s="324">
        <f>T81*Inflation!$F$19*Inflation!$F$20*Inflation!$F$21*Inflation!$F$22*Inflation!$F$23</f>
        <v>110.23216783216785</v>
      </c>
      <c r="AE81" s="326">
        <f t="shared" si="32"/>
        <v>424.93586413586422</v>
      </c>
      <c r="AF81" s="303">
        <f>V81/SUM(V$50:V$225)*SUM('Common CWIP'!$AV$68:$BA$68)</f>
        <v>0.64735405516258526</v>
      </c>
      <c r="AG81" s="298">
        <f>W81/SUM(W$50:W$225)*SUM('Common CWIP'!$BB$68:$BG$68)</f>
        <v>0.77516054265794987</v>
      </c>
      <c r="AH81" s="298">
        <f t="shared" si="33"/>
        <v>1.4225145978205351</v>
      </c>
      <c r="AI81" s="298">
        <f>Y81/SUM(Y$50:Y$225)*SUM('Common CWIP'!$BK$68:$BP$68)</f>
        <v>1.6915532431812541</v>
      </c>
      <c r="AJ81" s="298">
        <f>Z81/SUM(Z$50:Z$225)*SUM('Common CWIP'!$BQ$68:$BV$68)</f>
        <v>2.3109244773266777</v>
      </c>
      <c r="AK81" s="298">
        <f t="shared" si="34"/>
        <v>4.0024777205079314</v>
      </c>
      <c r="AL81" s="298">
        <f>AB81/SUM(AB$50:AB$225)*SUM('Common CWIP'!$CL$68)</f>
        <v>0</v>
      </c>
      <c r="AM81" s="298">
        <f>AC81/SUM(AC$50:AC$225)*SUM('Common CWIP'!$DA$68)</f>
        <v>3.198204357399717</v>
      </c>
      <c r="AN81" s="298">
        <f>AD81/SUM(AD$50:AD$225)*SUM('Common CWIP'!$DP$68)</f>
        <v>5.5470133123482732</v>
      </c>
      <c r="AO81" s="293">
        <f t="shared" si="35"/>
        <v>14.170209988076458</v>
      </c>
      <c r="AP81" s="304">
        <f t="shared" si="36"/>
        <v>51.716285124093652</v>
      </c>
      <c r="AQ81" s="305">
        <f t="shared" si="37"/>
        <v>51.844091611589015</v>
      </c>
      <c r="AR81" s="305">
        <f t="shared" si="38"/>
        <v>103.56037673568267</v>
      </c>
      <c r="AS81" s="305">
        <f t="shared" si="39"/>
        <v>53.833011784639801</v>
      </c>
      <c r="AT81" s="305">
        <f t="shared" si="40"/>
        <v>54.452383018785227</v>
      </c>
      <c r="AU81" s="305">
        <f t="shared" si="41"/>
        <v>108.28539480342502</v>
      </c>
      <c r="AV81" s="305">
        <f t="shared" si="42"/>
        <v>0</v>
      </c>
      <c r="AW81" s="305">
        <f t="shared" si="43"/>
        <v>111.48112144031681</v>
      </c>
      <c r="AX81" s="305">
        <f t="shared" si="44"/>
        <v>115.77918114451612</v>
      </c>
      <c r="AY81" s="306">
        <f t="shared" si="45"/>
        <v>439.10607412394063</v>
      </c>
    </row>
    <row r="82" spans="1:51" ht="14.5">
      <c r="A82" s="44" t="s">
        <v>150</v>
      </c>
      <c r="B82" s="45" t="s">
        <v>150</v>
      </c>
      <c r="C82" s="106">
        <v>700</v>
      </c>
      <c r="D82" s="37">
        <v>23</v>
      </c>
      <c r="E82" s="65">
        <v>4220</v>
      </c>
      <c r="F82" s="65" t="s">
        <v>651</v>
      </c>
      <c r="G82" s="99" t="s">
        <v>684</v>
      </c>
      <c r="H82" s="240" t="s">
        <v>149</v>
      </c>
      <c r="I82" s="240"/>
      <c r="J82" s="240" t="s">
        <v>1049</v>
      </c>
      <c r="K82" s="238">
        <v>46387</v>
      </c>
      <c r="L82" s="255">
        <v>25</v>
      </c>
      <c r="M82" s="256">
        <v>25</v>
      </c>
      <c r="N82" s="256">
        <v>50</v>
      </c>
      <c r="O82" s="256">
        <v>325</v>
      </c>
      <c r="P82" s="256">
        <v>325</v>
      </c>
      <c r="Q82" s="256">
        <v>650</v>
      </c>
      <c r="R82" s="256">
        <v>0</v>
      </c>
      <c r="S82" s="256">
        <v>0</v>
      </c>
      <c r="T82" s="256">
        <v>0</v>
      </c>
      <c r="U82" s="257">
        <f t="shared" si="31"/>
        <v>700</v>
      </c>
      <c r="V82" s="323">
        <f>L82*Inflation!$F$19</f>
        <v>25.534465534465532</v>
      </c>
      <c r="W82" s="324">
        <f>M82*Inflation!$F$19</f>
        <v>25.534465534465532</v>
      </c>
      <c r="X82" s="324">
        <f>N82*Inflation!$F$19</f>
        <v>51.068931068931064</v>
      </c>
      <c r="Y82" s="324">
        <f>O82*Inflation!$F$19*Inflation!$F$20</f>
        <v>338.9194805194806</v>
      </c>
      <c r="Z82" s="324">
        <f>P82*Inflation!$F$19*Inflation!$F$20</f>
        <v>338.9194805194806</v>
      </c>
      <c r="AA82" s="324">
        <f>Q82*Inflation!$F$19*Inflation!$F$20</f>
        <v>677.8389610389612</v>
      </c>
      <c r="AB82" s="324">
        <f>R82*Inflation!$F$19*Inflation!$F$20*Inflation!$F$21</f>
        <v>0</v>
      </c>
      <c r="AC82" s="324">
        <f>S82*Inflation!$F$19*Inflation!$F$20*Inflation!$F$21*Inflation!$F$22</f>
        <v>0</v>
      </c>
      <c r="AD82" s="324">
        <f>T82*Inflation!$F$19*Inflation!$F$20*Inflation!$F$21*Inflation!$F$22*Inflation!$F$23</f>
        <v>0</v>
      </c>
      <c r="AE82" s="326">
        <f t="shared" si="32"/>
        <v>728.90789210789228</v>
      </c>
      <c r="AF82" s="303">
        <f>V82/SUM(V$50:V$225)*SUM('Common CWIP'!$AV$68:$BA$68)</f>
        <v>0.32367702758129263</v>
      </c>
      <c r="AG82" s="298">
        <f>W82/SUM(W$50:W$225)*SUM('Common CWIP'!$BB$68:$BG$68)</f>
        <v>0.38758027132897493</v>
      </c>
      <c r="AH82" s="298">
        <f t="shared" si="33"/>
        <v>0.71125729891026757</v>
      </c>
      <c r="AI82" s="298">
        <f>Y82/SUM(Y$50:Y$225)*SUM('Common CWIP'!$BK$68:$BP$68)</f>
        <v>10.995096080678154</v>
      </c>
      <c r="AJ82" s="298">
        <f>Z82/SUM(Z$50:Z$225)*SUM('Common CWIP'!$BQ$68:$BV$68)</f>
        <v>15.021009102623408</v>
      </c>
      <c r="AK82" s="298">
        <f t="shared" si="34"/>
        <v>26.016105183301562</v>
      </c>
      <c r="AL82" s="298">
        <f>AB82/SUM(AB$50:AB$225)*SUM('Common CWIP'!$CL$68)</f>
        <v>0</v>
      </c>
      <c r="AM82" s="298">
        <f>AC82/SUM(AC$50:AC$225)*SUM('Common CWIP'!$DA$68)</f>
        <v>0</v>
      </c>
      <c r="AN82" s="298">
        <f>AD82/SUM(AD$50:AD$225)*SUM('Common CWIP'!$DP$68)</f>
        <v>0</v>
      </c>
      <c r="AO82" s="293">
        <f t="shared" si="35"/>
        <v>26.727362482211831</v>
      </c>
      <c r="AP82" s="304">
        <f t="shared" si="36"/>
        <v>25.858142562046826</v>
      </c>
      <c r="AQ82" s="305">
        <f t="shared" si="37"/>
        <v>25.922045805794507</v>
      </c>
      <c r="AR82" s="305">
        <f t="shared" si="38"/>
        <v>51.780188367841333</v>
      </c>
      <c r="AS82" s="305">
        <f t="shared" si="39"/>
        <v>349.91457660015874</v>
      </c>
      <c r="AT82" s="305">
        <f t="shared" si="40"/>
        <v>353.940489622104</v>
      </c>
      <c r="AU82" s="305">
        <f t="shared" si="41"/>
        <v>703.85506622226274</v>
      </c>
      <c r="AV82" s="305">
        <f t="shared" si="42"/>
        <v>0</v>
      </c>
      <c r="AW82" s="305">
        <f t="shared" si="43"/>
        <v>0</v>
      </c>
      <c r="AX82" s="305">
        <f t="shared" si="44"/>
        <v>0</v>
      </c>
      <c r="AY82" s="306">
        <f t="shared" si="45"/>
        <v>755.63525459010407</v>
      </c>
    </row>
    <row r="83" spans="1:51" ht="14.5">
      <c r="A83" s="44" t="s">
        <v>154</v>
      </c>
      <c r="B83" s="45" t="s">
        <v>150</v>
      </c>
      <c r="C83" s="106">
        <v>0</v>
      </c>
      <c r="D83" s="37">
        <v>24</v>
      </c>
      <c r="E83" s="65">
        <v>4220</v>
      </c>
      <c r="F83" s="65" t="s">
        <v>651</v>
      </c>
      <c r="G83" s="99" t="s">
        <v>685</v>
      </c>
      <c r="H83" s="240" t="s">
        <v>148</v>
      </c>
      <c r="I83" s="240"/>
      <c r="J83" s="240" t="s">
        <v>1049</v>
      </c>
      <c r="K83" s="238" t="s">
        <v>218</v>
      </c>
      <c r="L83" s="255">
        <v>0</v>
      </c>
      <c r="M83" s="256">
        <v>0</v>
      </c>
      <c r="N83" s="256">
        <v>0</v>
      </c>
      <c r="O83" s="256">
        <v>300</v>
      </c>
      <c r="P83" s="256">
        <v>300</v>
      </c>
      <c r="Q83" s="256">
        <v>600</v>
      </c>
      <c r="R83" s="256">
        <v>0</v>
      </c>
      <c r="S83" s="256">
        <v>0</v>
      </c>
      <c r="T83" s="256">
        <v>650</v>
      </c>
      <c r="U83" s="257">
        <f t="shared" si="31"/>
        <v>1250</v>
      </c>
      <c r="V83" s="323">
        <f>L83*Inflation!$F$19</f>
        <v>0</v>
      </c>
      <c r="W83" s="324">
        <f>M83*Inflation!$F$19</f>
        <v>0</v>
      </c>
      <c r="X83" s="324">
        <f>N83*Inflation!$F$19</f>
        <v>0</v>
      </c>
      <c r="Y83" s="324">
        <f>O83*Inflation!$F$19*Inflation!$F$20</f>
        <v>312.84875124875128</v>
      </c>
      <c r="Z83" s="324">
        <f>P83*Inflation!$F$19*Inflation!$F$20</f>
        <v>312.84875124875128</v>
      </c>
      <c r="AA83" s="324">
        <f>Q83*Inflation!$F$19*Inflation!$F$20</f>
        <v>625.69750249750257</v>
      </c>
      <c r="AB83" s="324">
        <f>R83*Inflation!$F$19*Inflation!$F$20*Inflation!$F$21</f>
        <v>0</v>
      </c>
      <c r="AC83" s="324">
        <f>S83*Inflation!$F$19*Inflation!$F$20*Inflation!$F$21*Inflation!$F$22</f>
        <v>0</v>
      </c>
      <c r="AD83" s="324">
        <f>T83*Inflation!$F$19*Inflation!$F$20*Inflation!$F$21*Inflation!$F$22*Inflation!$F$23</f>
        <v>716.50909090909113</v>
      </c>
      <c r="AE83" s="326">
        <f t="shared" si="32"/>
        <v>1342.2065934065936</v>
      </c>
      <c r="AF83" s="303">
        <f>V83/SUM(V$50:V$225)*SUM('Common CWIP'!$AV$68:$BA$68)</f>
        <v>0</v>
      </c>
      <c r="AG83" s="298">
        <f>W83/SUM(W$50:W$225)*SUM('Common CWIP'!$BB$68:$BG$68)</f>
        <v>0</v>
      </c>
      <c r="AH83" s="298">
        <f t="shared" si="33"/>
        <v>0</v>
      </c>
      <c r="AI83" s="298">
        <f>Y83/SUM(Y$50:Y$225)*SUM('Common CWIP'!$BK$68:$BP$68)</f>
        <v>10.149319459087526</v>
      </c>
      <c r="AJ83" s="298">
        <f>Z83/SUM(Z$50:Z$225)*SUM('Common CWIP'!$BQ$68:$BV$68)</f>
        <v>13.865546863960066</v>
      </c>
      <c r="AK83" s="298">
        <f t="shared" si="34"/>
        <v>24.014866323047592</v>
      </c>
      <c r="AL83" s="298">
        <f>AB83/SUM(AB$50:AB$225)*SUM('Common CWIP'!$CL$68)</f>
        <v>0</v>
      </c>
      <c r="AM83" s="298">
        <f>AC83/SUM(AC$50:AC$225)*SUM('Common CWIP'!$DA$68)</f>
        <v>0</v>
      </c>
      <c r="AN83" s="298">
        <f>AD83/SUM(AD$50:AD$225)*SUM('Common CWIP'!$DP$68)</f>
        <v>36.055586530263781</v>
      </c>
      <c r="AO83" s="293">
        <f t="shared" si="35"/>
        <v>60.070452853311373</v>
      </c>
      <c r="AP83" s="304">
        <f t="shared" si="36"/>
        <v>0</v>
      </c>
      <c r="AQ83" s="305">
        <f t="shared" si="37"/>
        <v>0</v>
      </c>
      <c r="AR83" s="305">
        <f t="shared" si="38"/>
        <v>0</v>
      </c>
      <c r="AS83" s="305">
        <f t="shared" si="39"/>
        <v>322.99807070783879</v>
      </c>
      <c r="AT83" s="305">
        <f t="shared" si="40"/>
        <v>326.71429811271133</v>
      </c>
      <c r="AU83" s="305">
        <f t="shared" si="41"/>
        <v>649.71236882055018</v>
      </c>
      <c r="AV83" s="305">
        <f t="shared" si="42"/>
        <v>0</v>
      </c>
      <c r="AW83" s="305">
        <f t="shared" si="43"/>
        <v>0</v>
      </c>
      <c r="AX83" s="305">
        <f t="shared" si="44"/>
        <v>752.56467743935491</v>
      </c>
      <c r="AY83" s="306">
        <f t="shared" si="45"/>
        <v>1402.2770462599051</v>
      </c>
    </row>
    <row r="84" spans="1:51" ht="14.5">
      <c r="A84" s="44" t="s">
        <v>150</v>
      </c>
      <c r="B84" s="45" t="s">
        <v>154</v>
      </c>
      <c r="C84" s="106">
        <v>0</v>
      </c>
      <c r="E84" s="65">
        <v>4220</v>
      </c>
      <c r="F84" s="65" t="s">
        <v>651</v>
      </c>
      <c r="G84" s="99" t="s">
        <v>686</v>
      </c>
      <c r="H84" s="240" t="s">
        <v>148</v>
      </c>
      <c r="I84" s="240"/>
      <c r="J84" s="240" t="s">
        <v>1049</v>
      </c>
      <c r="K84" s="238">
        <v>46387</v>
      </c>
      <c r="L84" s="255">
        <v>0</v>
      </c>
      <c r="M84" s="256">
        <v>0</v>
      </c>
      <c r="N84" s="256">
        <v>0</v>
      </c>
      <c r="O84" s="256">
        <v>50</v>
      </c>
      <c r="P84" s="256">
        <v>50</v>
      </c>
      <c r="Q84" s="256">
        <v>100</v>
      </c>
      <c r="R84" s="256">
        <v>0</v>
      </c>
      <c r="S84" s="256">
        <v>0</v>
      </c>
      <c r="T84" s="256">
        <v>0</v>
      </c>
      <c r="U84" s="257">
        <f t="shared" si="31"/>
        <v>100</v>
      </c>
      <c r="V84" s="323">
        <f>L84*Inflation!$F$19</f>
        <v>0</v>
      </c>
      <c r="W84" s="324">
        <f>M84*Inflation!$F$19</f>
        <v>0</v>
      </c>
      <c r="X84" s="324">
        <f>N84*Inflation!$F$19</f>
        <v>0</v>
      </c>
      <c r="Y84" s="324">
        <f>O84*Inflation!$F$19*Inflation!$F$20</f>
        <v>52.141458541458547</v>
      </c>
      <c r="Z84" s="324">
        <f>P84*Inflation!$F$19*Inflation!$F$20</f>
        <v>52.141458541458547</v>
      </c>
      <c r="AA84" s="324">
        <f>Q84*Inflation!$F$19*Inflation!$F$20</f>
        <v>104.28291708291709</v>
      </c>
      <c r="AB84" s="324">
        <f>R84*Inflation!$F$19*Inflation!$F$20*Inflation!$F$21</f>
        <v>0</v>
      </c>
      <c r="AC84" s="324">
        <f>S84*Inflation!$F$19*Inflation!$F$20*Inflation!$F$21*Inflation!$F$22</f>
        <v>0</v>
      </c>
      <c r="AD84" s="324">
        <f>T84*Inflation!$F$19*Inflation!$F$20*Inflation!$F$21*Inflation!$F$22*Inflation!$F$23</f>
        <v>0</v>
      </c>
      <c r="AE84" s="326">
        <f t="shared" si="32"/>
        <v>104.28291708291709</v>
      </c>
      <c r="AF84" s="303">
        <f>V84/SUM(V$50:V$225)*SUM('Common CWIP'!$AV$68:$BA$68)</f>
        <v>0</v>
      </c>
      <c r="AG84" s="298">
        <f>W84/SUM(W$50:W$225)*SUM('Common CWIP'!$BB$68:$BG$68)</f>
        <v>0</v>
      </c>
      <c r="AH84" s="298">
        <f t="shared" si="33"/>
        <v>0</v>
      </c>
      <c r="AI84" s="298">
        <f>Y84/SUM(Y$50:Y$225)*SUM('Common CWIP'!$BK$68:$BP$68)</f>
        <v>1.6915532431812541</v>
      </c>
      <c r="AJ84" s="298">
        <f>Z84/SUM(Z$50:Z$225)*SUM('Common CWIP'!$BQ$68:$BV$68)</f>
        <v>2.3109244773266777</v>
      </c>
      <c r="AK84" s="298">
        <f t="shared" si="34"/>
        <v>4.0024777205079314</v>
      </c>
      <c r="AL84" s="298">
        <f>AB84/SUM(AB$50:AB$225)*SUM('Common CWIP'!$CL$68)</f>
        <v>0</v>
      </c>
      <c r="AM84" s="298">
        <f>AC84/SUM(AC$50:AC$225)*SUM('Common CWIP'!$DA$68)</f>
        <v>0</v>
      </c>
      <c r="AN84" s="298">
        <f>AD84/SUM(AD$50:AD$225)*SUM('Common CWIP'!$DP$68)</f>
        <v>0</v>
      </c>
      <c r="AO84" s="293">
        <f t="shared" si="35"/>
        <v>4.0024777205079314</v>
      </c>
      <c r="AP84" s="304">
        <f t="shared" si="36"/>
        <v>0</v>
      </c>
      <c r="AQ84" s="305">
        <f t="shared" si="37"/>
        <v>0</v>
      </c>
      <c r="AR84" s="305">
        <f t="shared" si="38"/>
        <v>0</v>
      </c>
      <c r="AS84" s="305">
        <f t="shared" si="39"/>
        <v>53.833011784639801</v>
      </c>
      <c r="AT84" s="305">
        <f t="shared" si="40"/>
        <v>54.452383018785227</v>
      </c>
      <c r="AU84" s="305">
        <f t="shared" si="41"/>
        <v>108.28539480342502</v>
      </c>
      <c r="AV84" s="305">
        <f t="shared" si="42"/>
        <v>0</v>
      </c>
      <c r="AW84" s="305">
        <f t="shared" si="43"/>
        <v>0</v>
      </c>
      <c r="AX84" s="305">
        <f t="shared" si="44"/>
        <v>0</v>
      </c>
      <c r="AY84" s="306">
        <f t="shared" si="45"/>
        <v>108.28539480342502</v>
      </c>
    </row>
    <row r="85" spans="1:51" ht="14.5">
      <c r="A85" s="44" t="s">
        <v>150</v>
      </c>
      <c r="B85" s="45" t="s">
        <v>154</v>
      </c>
      <c r="C85" s="106">
        <v>0</v>
      </c>
      <c r="E85" s="65">
        <v>4220</v>
      </c>
      <c r="F85" s="65" t="s">
        <v>651</v>
      </c>
      <c r="G85" s="99" t="s">
        <v>687</v>
      </c>
      <c r="H85" s="240" t="s">
        <v>149</v>
      </c>
      <c r="I85" s="240"/>
      <c r="J85" s="240" t="s">
        <v>1049</v>
      </c>
      <c r="K85" s="238">
        <v>46265</v>
      </c>
      <c r="L85" s="255">
        <v>0</v>
      </c>
      <c r="M85" s="256">
        <v>0</v>
      </c>
      <c r="N85" s="256">
        <v>0</v>
      </c>
      <c r="O85" s="256">
        <v>125</v>
      </c>
      <c r="P85" s="256">
        <v>125</v>
      </c>
      <c r="Q85" s="256">
        <v>250</v>
      </c>
      <c r="R85" s="256">
        <v>0</v>
      </c>
      <c r="S85" s="256">
        <v>0</v>
      </c>
      <c r="T85" s="256">
        <v>0</v>
      </c>
      <c r="U85" s="257">
        <f t="shared" si="31"/>
        <v>250</v>
      </c>
      <c r="V85" s="323">
        <f>L85*Inflation!$F$19</f>
        <v>0</v>
      </c>
      <c r="W85" s="324">
        <f>M85*Inflation!$F$19</f>
        <v>0</v>
      </c>
      <c r="X85" s="324">
        <f>N85*Inflation!$F$19</f>
        <v>0</v>
      </c>
      <c r="Y85" s="324">
        <f>O85*Inflation!$F$19*Inflation!$F$20</f>
        <v>130.35364635364638</v>
      </c>
      <c r="Z85" s="324">
        <f>P85*Inflation!$F$19*Inflation!$F$20</f>
        <v>130.35364635364638</v>
      </c>
      <c r="AA85" s="324">
        <f>Q85*Inflation!$F$19*Inflation!$F$20</f>
        <v>260.70729270729277</v>
      </c>
      <c r="AB85" s="324">
        <f>R85*Inflation!$F$19*Inflation!$F$20*Inflation!$F$21</f>
        <v>0</v>
      </c>
      <c r="AC85" s="324">
        <f>S85*Inflation!$F$19*Inflation!$F$20*Inflation!$F$21*Inflation!$F$22</f>
        <v>0</v>
      </c>
      <c r="AD85" s="324">
        <f>T85*Inflation!$F$19*Inflation!$F$20*Inflation!$F$21*Inflation!$F$22*Inflation!$F$23</f>
        <v>0</v>
      </c>
      <c r="AE85" s="326">
        <f t="shared" si="32"/>
        <v>260.70729270729277</v>
      </c>
      <c r="AF85" s="303">
        <f>V85/SUM(V$50:V$225)*SUM('Common CWIP'!$AV$68:$BA$68)</f>
        <v>0</v>
      </c>
      <c r="AG85" s="298">
        <f>W85/SUM(W$50:W$225)*SUM('Common CWIP'!$BB$68:$BG$68)</f>
        <v>0</v>
      </c>
      <c r="AH85" s="298">
        <f t="shared" si="33"/>
        <v>0</v>
      </c>
      <c r="AI85" s="298">
        <f>Y85/SUM(Y$50:Y$225)*SUM('Common CWIP'!$BK$68:$BP$68)</f>
        <v>4.2288831079531368</v>
      </c>
      <c r="AJ85" s="298">
        <f>Z85/SUM(Z$50:Z$225)*SUM('Common CWIP'!$BQ$68:$BV$68)</f>
        <v>5.7773111933166952</v>
      </c>
      <c r="AK85" s="298">
        <f t="shared" si="34"/>
        <v>10.006194301269833</v>
      </c>
      <c r="AL85" s="298">
        <f>AB85/SUM(AB$50:AB$225)*SUM('Common CWIP'!$CL$68)</f>
        <v>0</v>
      </c>
      <c r="AM85" s="298">
        <f>AC85/SUM(AC$50:AC$225)*SUM('Common CWIP'!$DA$68)</f>
        <v>0</v>
      </c>
      <c r="AN85" s="298">
        <f>AD85/SUM(AD$50:AD$225)*SUM('Common CWIP'!$DP$68)</f>
        <v>0</v>
      </c>
      <c r="AO85" s="293">
        <f t="shared" si="35"/>
        <v>10.006194301269833</v>
      </c>
      <c r="AP85" s="304">
        <f t="shared" si="36"/>
        <v>0</v>
      </c>
      <c r="AQ85" s="305">
        <f t="shared" si="37"/>
        <v>0</v>
      </c>
      <c r="AR85" s="305">
        <f t="shared" si="38"/>
        <v>0</v>
      </c>
      <c r="AS85" s="305">
        <f t="shared" si="39"/>
        <v>134.58252946159951</v>
      </c>
      <c r="AT85" s="305">
        <f t="shared" si="40"/>
        <v>136.13095754696309</v>
      </c>
      <c r="AU85" s="305">
        <f t="shared" si="41"/>
        <v>270.71348700856259</v>
      </c>
      <c r="AV85" s="305">
        <f t="shared" si="42"/>
        <v>0</v>
      </c>
      <c r="AW85" s="305">
        <f t="shared" si="43"/>
        <v>0</v>
      </c>
      <c r="AX85" s="305">
        <f t="shared" si="44"/>
        <v>0</v>
      </c>
      <c r="AY85" s="306">
        <f t="shared" si="45"/>
        <v>270.71348700856259</v>
      </c>
    </row>
    <row r="86" spans="1:51" ht="14.5">
      <c r="A86" s="44" t="s">
        <v>150</v>
      </c>
      <c r="B86" s="45" t="s">
        <v>154</v>
      </c>
      <c r="C86" s="106">
        <v>0</v>
      </c>
      <c r="E86" s="65">
        <v>4220</v>
      </c>
      <c r="F86" s="65" t="s">
        <v>651</v>
      </c>
      <c r="G86" s="99" t="s">
        <v>688</v>
      </c>
      <c r="H86" s="240" t="s">
        <v>147</v>
      </c>
      <c r="I86" s="240"/>
      <c r="J86" s="240" t="s">
        <v>1049</v>
      </c>
      <c r="K86" s="238">
        <v>46022</v>
      </c>
      <c r="L86" s="255">
        <v>100</v>
      </c>
      <c r="M86" s="256">
        <v>100</v>
      </c>
      <c r="N86" s="256">
        <v>200</v>
      </c>
      <c r="O86" s="256">
        <v>0</v>
      </c>
      <c r="P86" s="256">
        <v>0</v>
      </c>
      <c r="Q86" s="256">
        <v>0</v>
      </c>
      <c r="R86" s="256">
        <v>0</v>
      </c>
      <c r="S86" s="256">
        <v>0</v>
      </c>
      <c r="T86" s="256">
        <v>0</v>
      </c>
      <c r="U86" s="257">
        <f t="shared" si="31"/>
        <v>200</v>
      </c>
      <c r="V86" s="323">
        <f>L86*Inflation!$F$19</f>
        <v>102.13786213786213</v>
      </c>
      <c r="W86" s="324">
        <f>M86*Inflation!$F$19</f>
        <v>102.13786213786213</v>
      </c>
      <c r="X86" s="324">
        <f>N86*Inflation!$F$19</f>
        <v>204.27572427572426</v>
      </c>
      <c r="Y86" s="324">
        <f>O86*Inflation!$F$19*Inflation!$F$20</f>
        <v>0</v>
      </c>
      <c r="Z86" s="324">
        <f>P86*Inflation!$F$19*Inflation!$F$20</f>
        <v>0</v>
      </c>
      <c r="AA86" s="324">
        <f>Q86*Inflation!$F$19*Inflation!$F$20</f>
        <v>0</v>
      </c>
      <c r="AB86" s="324">
        <f>R86*Inflation!$F$19*Inflation!$F$20*Inflation!$F$21</f>
        <v>0</v>
      </c>
      <c r="AC86" s="324">
        <f>S86*Inflation!$F$19*Inflation!$F$20*Inflation!$F$21*Inflation!$F$22</f>
        <v>0</v>
      </c>
      <c r="AD86" s="324">
        <f>T86*Inflation!$F$19*Inflation!$F$20*Inflation!$F$21*Inflation!$F$22*Inflation!$F$23</f>
        <v>0</v>
      </c>
      <c r="AE86" s="326">
        <f t="shared" si="32"/>
        <v>204.27572427572426</v>
      </c>
      <c r="AF86" s="303">
        <f>V86/SUM(V$50:V$225)*SUM('Common CWIP'!$AV$68:$BA$68)</f>
        <v>1.2947081103251705</v>
      </c>
      <c r="AG86" s="298">
        <f>W86/SUM(W$50:W$225)*SUM('Common CWIP'!$BB$68:$BG$68)</f>
        <v>1.5503210853158997</v>
      </c>
      <c r="AH86" s="298">
        <f t="shared" si="33"/>
        <v>2.8450291956410703</v>
      </c>
      <c r="AI86" s="298">
        <f>Y86/SUM(Y$50:Y$225)*SUM('Common CWIP'!$BK$68:$BP$68)</f>
        <v>0</v>
      </c>
      <c r="AJ86" s="298">
        <f>Z86/SUM(Z$50:Z$225)*SUM('Common CWIP'!$BQ$68:$BV$68)</f>
        <v>0</v>
      </c>
      <c r="AK86" s="298">
        <f t="shared" si="34"/>
        <v>0</v>
      </c>
      <c r="AL86" s="298">
        <f>AB86/SUM(AB$50:AB$225)*SUM('Common CWIP'!$CL$68)</f>
        <v>0</v>
      </c>
      <c r="AM86" s="298">
        <f>AC86/SUM(AC$50:AC$225)*SUM('Common CWIP'!$DA$68)</f>
        <v>0</v>
      </c>
      <c r="AN86" s="298">
        <f>AD86/SUM(AD$50:AD$225)*SUM('Common CWIP'!$DP$68)</f>
        <v>0</v>
      </c>
      <c r="AO86" s="293">
        <f t="shared" si="35"/>
        <v>2.8450291956410703</v>
      </c>
      <c r="AP86" s="304">
        <f t="shared" si="36"/>
        <v>103.4325702481873</v>
      </c>
      <c r="AQ86" s="305">
        <f t="shared" si="37"/>
        <v>103.68818322317803</v>
      </c>
      <c r="AR86" s="305">
        <f t="shared" si="38"/>
        <v>207.12075347136533</v>
      </c>
      <c r="AS86" s="305">
        <f t="shared" si="39"/>
        <v>0</v>
      </c>
      <c r="AT86" s="305">
        <f t="shared" si="40"/>
        <v>0</v>
      </c>
      <c r="AU86" s="305">
        <f t="shared" si="41"/>
        <v>0</v>
      </c>
      <c r="AV86" s="305">
        <f t="shared" si="42"/>
        <v>0</v>
      </c>
      <c r="AW86" s="305">
        <f t="shared" si="43"/>
        <v>0</v>
      </c>
      <c r="AX86" s="305">
        <f t="shared" si="44"/>
        <v>0</v>
      </c>
      <c r="AY86" s="306">
        <f t="shared" si="45"/>
        <v>207.12075347136533</v>
      </c>
    </row>
    <row r="87" spans="1:51" ht="14.5">
      <c r="A87" s="44" t="s">
        <v>150</v>
      </c>
      <c r="B87" s="45" t="s">
        <v>154</v>
      </c>
      <c r="C87" s="106">
        <v>0</v>
      </c>
      <c r="E87" s="65">
        <v>4220</v>
      </c>
      <c r="F87" s="65" t="s">
        <v>651</v>
      </c>
      <c r="G87" s="99" t="s">
        <v>689</v>
      </c>
      <c r="H87" s="240" t="s">
        <v>149</v>
      </c>
      <c r="I87" s="240"/>
      <c r="J87" s="240" t="s">
        <v>1049</v>
      </c>
      <c r="K87" s="238">
        <v>46022</v>
      </c>
      <c r="L87" s="255">
        <v>5</v>
      </c>
      <c r="M87" s="256">
        <v>5</v>
      </c>
      <c r="N87" s="256">
        <v>10</v>
      </c>
      <c r="O87" s="256">
        <v>0</v>
      </c>
      <c r="P87" s="256">
        <v>0</v>
      </c>
      <c r="Q87" s="256">
        <v>0</v>
      </c>
      <c r="R87" s="256">
        <v>0</v>
      </c>
      <c r="S87" s="256">
        <v>0</v>
      </c>
      <c r="T87" s="256">
        <v>0</v>
      </c>
      <c r="U87" s="257">
        <f t="shared" ref="U87:U150" si="46">SUM(T87,S87,R87,Q87,N87)</f>
        <v>10</v>
      </c>
      <c r="V87" s="323">
        <f>L87*Inflation!$F$19</f>
        <v>5.1068931068931072</v>
      </c>
      <c r="W87" s="324">
        <f>M87*Inflation!$F$19</f>
        <v>5.1068931068931072</v>
      </c>
      <c r="X87" s="324">
        <f>N87*Inflation!$F$19</f>
        <v>10.213786213786214</v>
      </c>
      <c r="Y87" s="324">
        <f>O87*Inflation!$F$19*Inflation!$F$20</f>
        <v>0</v>
      </c>
      <c r="Z87" s="324">
        <f>P87*Inflation!$F$19*Inflation!$F$20</f>
        <v>0</v>
      </c>
      <c r="AA87" s="324">
        <f>Q87*Inflation!$F$19*Inflation!$F$20</f>
        <v>0</v>
      </c>
      <c r="AB87" s="324">
        <f>R87*Inflation!$F$19*Inflation!$F$20*Inflation!$F$21</f>
        <v>0</v>
      </c>
      <c r="AC87" s="324">
        <f>S87*Inflation!$F$19*Inflation!$F$20*Inflation!$F$21*Inflation!$F$22</f>
        <v>0</v>
      </c>
      <c r="AD87" s="324">
        <f>T87*Inflation!$F$19*Inflation!$F$20*Inflation!$F$21*Inflation!$F$22*Inflation!$F$23</f>
        <v>0</v>
      </c>
      <c r="AE87" s="326">
        <f t="shared" ref="AE87:AE150" si="47">SUM(AD87,AC87,AB87,AA87,X87)</f>
        <v>10.213786213786214</v>
      </c>
      <c r="AF87" s="303">
        <f>V87/SUM(V$50:V$225)*SUM('Common CWIP'!$AV$68:$BA$68)</f>
        <v>6.4735405516258532E-2</v>
      </c>
      <c r="AG87" s="298">
        <f>W87/SUM(W$50:W$225)*SUM('Common CWIP'!$BB$68:$BG$68)</f>
        <v>7.7516054265794998E-2</v>
      </c>
      <c r="AH87" s="298">
        <f t="shared" ref="AH87:AH150" si="48">AG87+AF87</f>
        <v>0.14225145978205353</v>
      </c>
      <c r="AI87" s="298">
        <f>Y87/SUM(Y$50:Y$225)*SUM('Common CWIP'!$BK$68:$BP$68)</f>
        <v>0</v>
      </c>
      <c r="AJ87" s="298">
        <f>Z87/SUM(Z$50:Z$225)*SUM('Common CWIP'!$BQ$68:$BV$68)</f>
        <v>0</v>
      </c>
      <c r="AK87" s="298">
        <f t="shared" ref="AK87:AK150" si="49">AJ87+AI87</f>
        <v>0</v>
      </c>
      <c r="AL87" s="298">
        <f>AB87/SUM(AB$50:AB$225)*SUM('Common CWIP'!$CL$68)</f>
        <v>0</v>
      </c>
      <c r="AM87" s="298">
        <f>AC87/SUM(AC$50:AC$225)*SUM('Common CWIP'!$DA$68)</f>
        <v>0</v>
      </c>
      <c r="AN87" s="298">
        <f>AD87/SUM(AD$50:AD$225)*SUM('Common CWIP'!$DP$68)</f>
        <v>0</v>
      </c>
      <c r="AO87" s="293">
        <f t="shared" ref="AO87:AO150" si="50">AN87+AM87+AL87+AK87+AH87</f>
        <v>0.14225145978205353</v>
      </c>
      <c r="AP87" s="304">
        <f t="shared" ref="AP87:AP150" si="51">AF87+V87</f>
        <v>5.1716285124093657</v>
      </c>
      <c r="AQ87" s="305">
        <f t="shared" ref="AQ87:AQ150" si="52">AG87+W87</f>
        <v>5.1844091611589018</v>
      </c>
      <c r="AR87" s="305">
        <f t="shared" ref="AR87:AR150" si="53">AH87+X87</f>
        <v>10.356037673568268</v>
      </c>
      <c r="AS87" s="305">
        <f t="shared" ref="AS87:AS150" si="54">AI87+Y87</f>
        <v>0</v>
      </c>
      <c r="AT87" s="305">
        <f t="shared" ref="AT87:AT150" si="55">AJ87+Z87</f>
        <v>0</v>
      </c>
      <c r="AU87" s="305">
        <f t="shared" ref="AU87:AU150" si="56">AK87+AA87</f>
        <v>0</v>
      </c>
      <c r="AV87" s="305">
        <f t="shared" ref="AV87:AV150" si="57">AL87+AB87</f>
        <v>0</v>
      </c>
      <c r="AW87" s="305">
        <f t="shared" ref="AW87:AW150" si="58">AM87+AC87</f>
        <v>0</v>
      </c>
      <c r="AX87" s="305">
        <f t="shared" ref="AX87:AX150" si="59">AN87+AD87</f>
        <v>0</v>
      </c>
      <c r="AY87" s="306">
        <f t="shared" ref="AY87:AY150" si="60">AX87+AW87+AV87+AU87+AR87</f>
        <v>10.356037673568268</v>
      </c>
    </row>
    <row r="88" spans="1:51" ht="14.5">
      <c r="A88" s="44" t="s">
        <v>150</v>
      </c>
      <c r="B88" s="45" t="s">
        <v>154</v>
      </c>
      <c r="C88" s="106">
        <v>0</v>
      </c>
      <c r="E88" s="65">
        <v>4220</v>
      </c>
      <c r="F88" s="65" t="s">
        <v>651</v>
      </c>
      <c r="G88" s="99" t="s">
        <v>690</v>
      </c>
      <c r="H88" s="240" t="s">
        <v>149</v>
      </c>
      <c r="I88" s="240"/>
      <c r="J88" s="240" t="s">
        <v>1049</v>
      </c>
      <c r="K88" s="238">
        <v>46386</v>
      </c>
      <c r="L88" s="255">
        <v>0</v>
      </c>
      <c r="M88" s="256">
        <v>0</v>
      </c>
      <c r="N88" s="256">
        <v>0</v>
      </c>
      <c r="O88" s="256">
        <v>50</v>
      </c>
      <c r="P88" s="256">
        <v>50</v>
      </c>
      <c r="Q88" s="256">
        <v>100</v>
      </c>
      <c r="R88" s="256">
        <v>0</v>
      </c>
      <c r="S88" s="256">
        <v>0</v>
      </c>
      <c r="T88" s="256">
        <v>0</v>
      </c>
      <c r="U88" s="257">
        <f t="shared" si="46"/>
        <v>100</v>
      </c>
      <c r="V88" s="323">
        <f>L88*Inflation!$F$19</f>
        <v>0</v>
      </c>
      <c r="W88" s="324">
        <f>M88*Inflation!$F$19</f>
        <v>0</v>
      </c>
      <c r="X88" s="324">
        <f>N88*Inflation!$F$19</f>
        <v>0</v>
      </c>
      <c r="Y88" s="324">
        <f>O88*Inflation!$F$19*Inflation!$F$20</f>
        <v>52.141458541458547</v>
      </c>
      <c r="Z88" s="324">
        <f>P88*Inflation!$F$19*Inflation!$F$20</f>
        <v>52.141458541458547</v>
      </c>
      <c r="AA88" s="324">
        <f>Q88*Inflation!$F$19*Inflation!$F$20</f>
        <v>104.28291708291709</v>
      </c>
      <c r="AB88" s="324">
        <f>R88*Inflation!$F$19*Inflation!$F$20*Inflation!$F$21</f>
        <v>0</v>
      </c>
      <c r="AC88" s="324">
        <f>S88*Inflation!$F$19*Inflation!$F$20*Inflation!$F$21*Inflation!$F$22</f>
        <v>0</v>
      </c>
      <c r="AD88" s="324">
        <f>T88*Inflation!$F$19*Inflation!$F$20*Inflation!$F$21*Inflation!$F$22*Inflation!$F$23</f>
        <v>0</v>
      </c>
      <c r="AE88" s="326">
        <f t="shared" si="47"/>
        <v>104.28291708291709</v>
      </c>
      <c r="AF88" s="303">
        <f>V88/SUM(V$50:V$225)*SUM('Common CWIP'!$AV$68:$BA$68)</f>
        <v>0</v>
      </c>
      <c r="AG88" s="298">
        <f>W88/SUM(W$50:W$225)*SUM('Common CWIP'!$BB$68:$BG$68)</f>
        <v>0</v>
      </c>
      <c r="AH88" s="298">
        <f t="shared" si="48"/>
        <v>0</v>
      </c>
      <c r="AI88" s="298">
        <f>Y88/SUM(Y$50:Y$225)*SUM('Common CWIP'!$BK$68:$BP$68)</f>
        <v>1.6915532431812541</v>
      </c>
      <c r="AJ88" s="298">
        <f>Z88/SUM(Z$50:Z$225)*SUM('Common CWIP'!$BQ$68:$BV$68)</f>
        <v>2.3109244773266777</v>
      </c>
      <c r="AK88" s="298">
        <f t="shared" si="49"/>
        <v>4.0024777205079314</v>
      </c>
      <c r="AL88" s="298">
        <f>AB88/SUM(AB$50:AB$225)*SUM('Common CWIP'!$CL$68)</f>
        <v>0</v>
      </c>
      <c r="AM88" s="298">
        <f>AC88/SUM(AC$50:AC$225)*SUM('Common CWIP'!$DA$68)</f>
        <v>0</v>
      </c>
      <c r="AN88" s="298">
        <f>AD88/SUM(AD$50:AD$225)*SUM('Common CWIP'!$DP$68)</f>
        <v>0</v>
      </c>
      <c r="AO88" s="293">
        <f t="shared" si="50"/>
        <v>4.0024777205079314</v>
      </c>
      <c r="AP88" s="304">
        <f t="shared" si="51"/>
        <v>0</v>
      </c>
      <c r="AQ88" s="305">
        <f t="shared" si="52"/>
        <v>0</v>
      </c>
      <c r="AR88" s="305">
        <f t="shared" si="53"/>
        <v>0</v>
      </c>
      <c r="AS88" s="305">
        <f t="shared" si="54"/>
        <v>53.833011784639801</v>
      </c>
      <c r="AT88" s="305">
        <f t="shared" si="55"/>
        <v>54.452383018785227</v>
      </c>
      <c r="AU88" s="305">
        <f t="shared" si="56"/>
        <v>108.28539480342502</v>
      </c>
      <c r="AV88" s="305">
        <f t="shared" si="57"/>
        <v>0</v>
      </c>
      <c r="AW88" s="305">
        <f t="shared" si="58"/>
        <v>0</v>
      </c>
      <c r="AX88" s="305">
        <f t="shared" si="59"/>
        <v>0</v>
      </c>
      <c r="AY88" s="306">
        <f t="shared" si="60"/>
        <v>108.28539480342502</v>
      </c>
    </row>
    <row r="89" spans="1:51" ht="14.5">
      <c r="A89" s="44" t="s">
        <v>150</v>
      </c>
      <c r="B89" s="45" t="s">
        <v>154</v>
      </c>
      <c r="C89" s="106">
        <v>0</v>
      </c>
      <c r="E89" s="65">
        <v>4220</v>
      </c>
      <c r="F89" s="65" t="s">
        <v>651</v>
      </c>
      <c r="G89" s="99" t="s">
        <v>691</v>
      </c>
      <c r="H89" s="240" t="s">
        <v>147</v>
      </c>
      <c r="I89" s="240"/>
      <c r="J89" s="240" t="s">
        <v>1049</v>
      </c>
      <c r="K89" s="238">
        <v>46358</v>
      </c>
      <c r="L89" s="255">
        <v>0</v>
      </c>
      <c r="M89" s="256">
        <v>0</v>
      </c>
      <c r="N89" s="256">
        <v>0</v>
      </c>
      <c r="O89" s="256">
        <v>125</v>
      </c>
      <c r="P89" s="256">
        <v>125</v>
      </c>
      <c r="Q89" s="256">
        <v>250</v>
      </c>
      <c r="R89" s="256">
        <v>0</v>
      </c>
      <c r="S89" s="256">
        <v>0</v>
      </c>
      <c r="T89" s="256">
        <v>0</v>
      </c>
      <c r="U89" s="257">
        <f t="shared" si="46"/>
        <v>250</v>
      </c>
      <c r="V89" s="323">
        <f>L89*Inflation!$F$19</f>
        <v>0</v>
      </c>
      <c r="W89" s="324">
        <f>M89*Inflation!$F$19</f>
        <v>0</v>
      </c>
      <c r="X89" s="324">
        <f>N89*Inflation!$F$19</f>
        <v>0</v>
      </c>
      <c r="Y89" s="324">
        <f>O89*Inflation!$F$19*Inflation!$F$20</f>
        <v>130.35364635364638</v>
      </c>
      <c r="Z89" s="324">
        <f>P89*Inflation!$F$19*Inflation!$F$20</f>
        <v>130.35364635364638</v>
      </c>
      <c r="AA89" s="324">
        <f>Q89*Inflation!$F$19*Inflation!$F$20</f>
        <v>260.70729270729277</v>
      </c>
      <c r="AB89" s="324">
        <f>R89*Inflation!$F$19*Inflation!$F$20*Inflation!$F$21</f>
        <v>0</v>
      </c>
      <c r="AC89" s="324">
        <f>S89*Inflation!$F$19*Inflation!$F$20*Inflation!$F$21*Inflation!$F$22</f>
        <v>0</v>
      </c>
      <c r="AD89" s="324">
        <f>T89*Inflation!$F$19*Inflation!$F$20*Inflation!$F$21*Inflation!$F$22*Inflation!$F$23</f>
        <v>0</v>
      </c>
      <c r="AE89" s="326">
        <f t="shared" si="47"/>
        <v>260.70729270729277</v>
      </c>
      <c r="AF89" s="303">
        <f>V89/SUM(V$50:V$225)*SUM('Common CWIP'!$AV$68:$BA$68)</f>
        <v>0</v>
      </c>
      <c r="AG89" s="298">
        <f>W89/SUM(W$50:W$225)*SUM('Common CWIP'!$BB$68:$BG$68)</f>
        <v>0</v>
      </c>
      <c r="AH89" s="298">
        <f t="shared" si="48"/>
        <v>0</v>
      </c>
      <c r="AI89" s="298">
        <f>Y89/SUM(Y$50:Y$225)*SUM('Common CWIP'!$BK$68:$BP$68)</f>
        <v>4.2288831079531368</v>
      </c>
      <c r="AJ89" s="298">
        <f>Z89/SUM(Z$50:Z$225)*SUM('Common CWIP'!$BQ$68:$BV$68)</f>
        <v>5.7773111933166952</v>
      </c>
      <c r="AK89" s="298">
        <f t="shared" si="49"/>
        <v>10.006194301269833</v>
      </c>
      <c r="AL89" s="298">
        <f>AB89/SUM(AB$50:AB$225)*SUM('Common CWIP'!$CL$68)</f>
        <v>0</v>
      </c>
      <c r="AM89" s="298">
        <f>AC89/SUM(AC$50:AC$225)*SUM('Common CWIP'!$DA$68)</f>
        <v>0</v>
      </c>
      <c r="AN89" s="298">
        <f>AD89/SUM(AD$50:AD$225)*SUM('Common CWIP'!$DP$68)</f>
        <v>0</v>
      </c>
      <c r="AO89" s="293">
        <f t="shared" si="50"/>
        <v>10.006194301269833</v>
      </c>
      <c r="AP89" s="304">
        <f t="shared" si="51"/>
        <v>0</v>
      </c>
      <c r="AQ89" s="305">
        <f t="shared" si="52"/>
        <v>0</v>
      </c>
      <c r="AR89" s="305">
        <f t="shared" si="53"/>
        <v>0</v>
      </c>
      <c r="AS89" s="305">
        <f t="shared" si="54"/>
        <v>134.58252946159951</v>
      </c>
      <c r="AT89" s="305">
        <f t="shared" si="55"/>
        <v>136.13095754696309</v>
      </c>
      <c r="AU89" s="305">
        <f t="shared" si="56"/>
        <v>270.71348700856259</v>
      </c>
      <c r="AV89" s="305">
        <f t="shared" si="57"/>
        <v>0</v>
      </c>
      <c r="AW89" s="305">
        <f t="shared" si="58"/>
        <v>0</v>
      </c>
      <c r="AX89" s="305">
        <f t="shared" si="59"/>
        <v>0</v>
      </c>
      <c r="AY89" s="306">
        <f t="shared" si="60"/>
        <v>270.71348700856259</v>
      </c>
    </row>
    <row r="90" spans="1:51" ht="14.5">
      <c r="A90" s="44" t="s">
        <v>154</v>
      </c>
      <c r="B90" s="45" t="s">
        <v>154</v>
      </c>
      <c r="C90" s="106">
        <v>0</v>
      </c>
      <c r="E90" s="65">
        <v>4220</v>
      </c>
      <c r="F90" s="65" t="s">
        <v>651</v>
      </c>
      <c r="G90" s="99" t="s">
        <v>692</v>
      </c>
      <c r="H90" s="240" t="s">
        <v>149</v>
      </c>
      <c r="I90" s="240"/>
      <c r="J90" s="240" t="s">
        <v>1049</v>
      </c>
      <c r="K90" s="238" t="s">
        <v>627</v>
      </c>
      <c r="L90" s="255">
        <v>0</v>
      </c>
      <c r="M90" s="256">
        <v>0</v>
      </c>
      <c r="N90" s="256">
        <v>0</v>
      </c>
      <c r="O90" s="256">
        <v>0</v>
      </c>
      <c r="P90" s="256">
        <v>0</v>
      </c>
      <c r="Q90" s="256">
        <v>0</v>
      </c>
      <c r="R90" s="256">
        <v>0</v>
      </c>
      <c r="S90" s="256">
        <v>0</v>
      </c>
      <c r="T90" s="256">
        <v>0</v>
      </c>
      <c r="U90" s="257">
        <f t="shared" si="46"/>
        <v>0</v>
      </c>
      <c r="V90" s="323">
        <f>L90*Inflation!$F$19</f>
        <v>0</v>
      </c>
      <c r="W90" s="324">
        <f>M90*Inflation!$F$19</f>
        <v>0</v>
      </c>
      <c r="X90" s="324">
        <f>N90*Inflation!$F$19</f>
        <v>0</v>
      </c>
      <c r="Y90" s="324">
        <f>O90*Inflation!$F$19*Inflation!$F$20</f>
        <v>0</v>
      </c>
      <c r="Z90" s="324">
        <f>P90*Inflation!$F$19*Inflation!$F$20</f>
        <v>0</v>
      </c>
      <c r="AA90" s="324">
        <f>Q90*Inflation!$F$19*Inflation!$F$20</f>
        <v>0</v>
      </c>
      <c r="AB90" s="324">
        <f>R90*Inflation!$F$19*Inflation!$F$20*Inflation!$F$21</f>
        <v>0</v>
      </c>
      <c r="AC90" s="324">
        <f>S90*Inflation!$F$19*Inflation!$F$20*Inflation!$F$21*Inflation!$F$22</f>
        <v>0</v>
      </c>
      <c r="AD90" s="324">
        <f>T90*Inflation!$F$19*Inflation!$F$20*Inflation!$F$21*Inflation!$F$22*Inflation!$F$23</f>
        <v>0</v>
      </c>
      <c r="AE90" s="326">
        <f t="shared" si="47"/>
        <v>0</v>
      </c>
      <c r="AF90" s="303">
        <f>V90/SUM(V$50:V$225)*SUM('Common CWIP'!$AV$68:$BA$68)</f>
        <v>0</v>
      </c>
      <c r="AG90" s="298">
        <f>W90/SUM(W$50:W$225)*SUM('Common CWIP'!$BB$68:$BG$68)</f>
        <v>0</v>
      </c>
      <c r="AH90" s="298">
        <f t="shared" si="48"/>
        <v>0</v>
      </c>
      <c r="AI90" s="298">
        <f>Y90/SUM(Y$50:Y$225)*SUM('Common CWIP'!$BK$68:$BP$68)</f>
        <v>0</v>
      </c>
      <c r="AJ90" s="298">
        <f>Z90/SUM(Z$50:Z$225)*SUM('Common CWIP'!$BQ$68:$BV$68)</f>
        <v>0</v>
      </c>
      <c r="AK90" s="298">
        <f t="shared" si="49"/>
        <v>0</v>
      </c>
      <c r="AL90" s="298">
        <f>AB90/SUM(AB$50:AB$225)*SUM('Common CWIP'!$CL$68)</f>
        <v>0</v>
      </c>
      <c r="AM90" s="298">
        <f>AC90/SUM(AC$50:AC$225)*SUM('Common CWIP'!$DA$68)</f>
        <v>0</v>
      </c>
      <c r="AN90" s="298">
        <f>AD90/SUM(AD$50:AD$225)*SUM('Common CWIP'!$DP$68)</f>
        <v>0</v>
      </c>
      <c r="AO90" s="293">
        <f t="shared" si="50"/>
        <v>0</v>
      </c>
      <c r="AP90" s="304">
        <f t="shared" si="51"/>
        <v>0</v>
      </c>
      <c r="AQ90" s="305">
        <f t="shared" si="52"/>
        <v>0</v>
      </c>
      <c r="AR90" s="305">
        <f t="shared" si="53"/>
        <v>0</v>
      </c>
      <c r="AS90" s="305">
        <f t="shared" si="54"/>
        <v>0</v>
      </c>
      <c r="AT90" s="305">
        <f t="shared" si="55"/>
        <v>0</v>
      </c>
      <c r="AU90" s="305">
        <f t="shared" si="56"/>
        <v>0</v>
      </c>
      <c r="AV90" s="305">
        <f t="shared" si="57"/>
        <v>0</v>
      </c>
      <c r="AW90" s="305">
        <f t="shared" si="58"/>
        <v>0</v>
      </c>
      <c r="AX90" s="305">
        <f t="shared" si="59"/>
        <v>0</v>
      </c>
      <c r="AY90" s="306">
        <f t="shared" si="60"/>
        <v>0</v>
      </c>
    </row>
    <row r="91" spans="1:51" ht="14.5">
      <c r="A91" s="44" t="s">
        <v>150</v>
      </c>
      <c r="B91" s="45" t="s">
        <v>154</v>
      </c>
      <c r="C91" s="106">
        <v>0</v>
      </c>
      <c r="E91" s="65">
        <v>4220</v>
      </c>
      <c r="F91" s="65" t="s">
        <v>651</v>
      </c>
      <c r="G91" s="99" t="s">
        <v>693</v>
      </c>
      <c r="H91" s="240" t="s">
        <v>149</v>
      </c>
      <c r="I91" s="240"/>
      <c r="J91" s="240" t="s">
        <v>1049</v>
      </c>
      <c r="K91" s="238">
        <v>46359</v>
      </c>
      <c r="L91" s="255">
        <v>0</v>
      </c>
      <c r="M91" s="256">
        <v>0</v>
      </c>
      <c r="N91" s="256">
        <v>0</v>
      </c>
      <c r="O91" s="256">
        <v>125</v>
      </c>
      <c r="P91" s="256">
        <v>125</v>
      </c>
      <c r="Q91" s="256">
        <v>250</v>
      </c>
      <c r="R91" s="256">
        <v>0</v>
      </c>
      <c r="S91" s="256">
        <v>0</v>
      </c>
      <c r="T91" s="256">
        <v>0</v>
      </c>
      <c r="U91" s="257">
        <f t="shared" si="46"/>
        <v>250</v>
      </c>
      <c r="V91" s="323">
        <f>L91*Inflation!$F$19</f>
        <v>0</v>
      </c>
      <c r="W91" s="324">
        <f>M91*Inflation!$F$19</f>
        <v>0</v>
      </c>
      <c r="X91" s="324">
        <f>N91*Inflation!$F$19</f>
        <v>0</v>
      </c>
      <c r="Y91" s="324">
        <f>O91*Inflation!$F$19*Inflation!$F$20</f>
        <v>130.35364635364638</v>
      </c>
      <c r="Z91" s="324">
        <f>P91*Inflation!$F$19*Inflation!$F$20</f>
        <v>130.35364635364638</v>
      </c>
      <c r="AA91" s="324">
        <f>Q91*Inflation!$F$19*Inflation!$F$20</f>
        <v>260.70729270729277</v>
      </c>
      <c r="AB91" s="324">
        <f>R91*Inflation!$F$19*Inflation!$F$20*Inflation!$F$21</f>
        <v>0</v>
      </c>
      <c r="AC91" s="324">
        <f>S91*Inflation!$F$19*Inflation!$F$20*Inflation!$F$21*Inflation!$F$22</f>
        <v>0</v>
      </c>
      <c r="AD91" s="324">
        <f>T91*Inflation!$F$19*Inflation!$F$20*Inflation!$F$21*Inflation!$F$22*Inflation!$F$23</f>
        <v>0</v>
      </c>
      <c r="AE91" s="326">
        <f t="shared" si="47"/>
        <v>260.70729270729277</v>
      </c>
      <c r="AF91" s="303">
        <f>V91/SUM(V$50:V$225)*SUM('Common CWIP'!$AV$68:$BA$68)</f>
        <v>0</v>
      </c>
      <c r="AG91" s="298">
        <f>W91/SUM(W$50:W$225)*SUM('Common CWIP'!$BB$68:$BG$68)</f>
        <v>0</v>
      </c>
      <c r="AH91" s="298">
        <f t="shared" si="48"/>
        <v>0</v>
      </c>
      <c r="AI91" s="298">
        <f>Y91/SUM(Y$50:Y$225)*SUM('Common CWIP'!$BK$68:$BP$68)</f>
        <v>4.2288831079531368</v>
      </c>
      <c r="AJ91" s="298">
        <f>Z91/SUM(Z$50:Z$225)*SUM('Common CWIP'!$BQ$68:$BV$68)</f>
        <v>5.7773111933166952</v>
      </c>
      <c r="AK91" s="298">
        <f t="shared" si="49"/>
        <v>10.006194301269833</v>
      </c>
      <c r="AL91" s="298">
        <f>AB91/SUM(AB$50:AB$225)*SUM('Common CWIP'!$CL$68)</f>
        <v>0</v>
      </c>
      <c r="AM91" s="298">
        <f>AC91/SUM(AC$50:AC$225)*SUM('Common CWIP'!$DA$68)</f>
        <v>0</v>
      </c>
      <c r="AN91" s="298">
        <f>AD91/SUM(AD$50:AD$225)*SUM('Common CWIP'!$DP$68)</f>
        <v>0</v>
      </c>
      <c r="AO91" s="293">
        <f t="shared" si="50"/>
        <v>10.006194301269833</v>
      </c>
      <c r="AP91" s="304">
        <f t="shared" si="51"/>
        <v>0</v>
      </c>
      <c r="AQ91" s="305">
        <f t="shared" si="52"/>
        <v>0</v>
      </c>
      <c r="AR91" s="305">
        <f t="shared" si="53"/>
        <v>0</v>
      </c>
      <c r="AS91" s="305">
        <f t="shared" si="54"/>
        <v>134.58252946159951</v>
      </c>
      <c r="AT91" s="305">
        <f t="shared" si="55"/>
        <v>136.13095754696309</v>
      </c>
      <c r="AU91" s="305">
        <f t="shared" si="56"/>
        <v>270.71348700856259</v>
      </c>
      <c r="AV91" s="305">
        <f t="shared" si="57"/>
        <v>0</v>
      </c>
      <c r="AW91" s="305">
        <f t="shared" si="58"/>
        <v>0</v>
      </c>
      <c r="AX91" s="305">
        <f t="shared" si="59"/>
        <v>0</v>
      </c>
      <c r="AY91" s="306">
        <f t="shared" si="60"/>
        <v>270.71348700856259</v>
      </c>
    </row>
    <row r="92" spans="1:51" ht="14.5">
      <c r="A92" s="44" t="s">
        <v>150</v>
      </c>
      <c r="B92" s="45" t="s">
        <v>150</v>
      </c>
      <c r="C92" s="106">
        <v>550</v>
      </c>
      <c r="D92" s="37">
        <v>25</v>
      </c>
      <c r="E92" s="65">
        <v>4220</v>
      </c>
      <c r="F92" s="65" t="s">
        <v>651</v>
      </c>
      <c r="G92" s="99" t="s">
        <v>694</v>
      </c>
      <c r="H92" s="240" t="s">
        <v>149</v>
      </c>
      <c r="I92" s="240"/>
      <c r="J92" s="240" t="s">
        <v>1049</v>
      </c>
      <c r="K92" s="238">
        <v>46022</v>
      </c>
      <c r="L92" s="255">
        <v>275</v>
      </c>
      <c r="M92" s="256">
        <v>275</v>
      </c>
      <c r="N92" s="256">
        <v>550</v>
      </c>
      <c r="O92" s="256">
        <v>0</v>
      </c>
      <c r="P92" s="256">
        <v>0</v>
      </c>
      <c r="Q92" s="256">
        <v>0</v>
      </c>
      <c r="R92" s="256">
        <v>0</v>
      </c>
      <c r="S92" s="256">
        <v>0</v>
      </c>
      <c r="T92" s="256">
        <v>0</v>
      </c>
      <c r="U92" s="257">
        <f t="shared" si="46"/>
        <v>550</v>
      </c>
      <c r="V92" s="323">
        <f>L92*Inflation!$F$19</f>
        <v>280.87912087912088</v>
      </c>
      <c r="W92" s="324">
        <f>M92*Inflation!$F$19</f>
        <v>280.87912087912088</v>
      </c>
      <c r="X92" s="324">
        <f>N92*Inflation!$F$19</f>
        <v>561.75824175824175</v>
      </c>
      <c r="Y92" s="324">
        <f>O92*Inflation!$F$19*Inflation!$F$20</f>
        <v>0</v>
      </c>
      <c r="Z92" s="324">
        <f>P92*Inflation!$F$19*Inflation!$F$20</f>
        <v>0</v>
      </c>
      <c r="AA92" s="324">
        <f>Q92*Inflation!$F$19*Inflation!$F$20</f>
        <v>0</v>
      </c>
      <c r="AB92" s="324">
        <f>R92*Inflation!$F$19*Inflation!$F$20*Inflation!$F$21</f>
        <v>0</v>
      </c>
      <c r="AC92" s="324">
        <f>S92*Inflation!$F$19*Inflation!$F$20*Inflation!$F$21*Inflation!$F$22</f>
        <v>0</v>
      </c>
      <c r="AD92" s="324">
        <f>T92*Inflation!$F$19*Inflation!$F$20*Inflation!$F$21*Inflation!$F$22*Inflation!$F$23</f>
        <v>0</v>
      </c>
      <c r="AE92" s="326">
        <f t="shared" si="47"/>
        <v>561.75824175824175</v>
      </c>
      <c r="AF92" s="303">
        <f>V92/SUM(V$50:V$225)*SUM('Common CWIP'!$AV$68:$BA$68)</f>
        <v>3.560447303394219</v>
      </c>
      <c r="AG92" s="298">
        <f>W92/SUM(W$50:W$225)*SUM('Common CWIP'!$BB$68:$BG$68)</f>
        <v>4.2633829846187243</v>
      </c>
      <c r="AH92" s="298">
        <f t="shared" si="48"/>
        <v>7.8238302880129433</v>
      </c>
      <c r="AI92" s="298">
        <f>Y92/SUM(Y$50:Y$225)*SUM('Common CWIP'!$BK$68:$BP$68)</f>
        <v>0</v>
      </c>
      <c r="AJ92" s="298">
        <f>Z92/SUM(Z$50:Z$225)*SUM('Common CWIP'!$BQ$68:$BV$68)</f>
        <v>0</v>
      </c>
      <c r="AK92" s="298">
        <f t="shared" si="49"/>
        <v>0</v>
      </c>
      <c r="AL92" s="298">
        <f>AB92/SUM(AB$50:AB$225)*SUM('Common CWIP'!$CL$68)</f>
        <v>0</v>
      </c>
      <c r="AM92" s="298">
        <f>AC92/SUM(AC$50:AC$225)*SUM('Common CWIP'!$DA$68)</f>
        <v>0</v>
      </c>
      <c r="AN92" s="298">
        <f>AD92/SUM(AD$50:AD$225)*SUM('Common CWIP'!$DP$68)</f>
        <v>0</v>
      </c>
      <c r="AO92" s="293">
        <f t="shared" si="50"/>
        <v>7.8238302880129433</v>
      </c>
      <c r="AP92" s="304">
        <f t="shared" si="51"/>
        <v>284.43956818251507</v>
      </c>
      <c r="AQ92" s="305">
        <f t="shared" si="52"/>
        <v>285.14250386373959</v>
      </c>
      <c r="AR92" s="305">
        <f t="shared" si="53"/>
        <v>569.58207204625467</v>
      </c>
      <c r="AS92" s="305">
        <f t="shared" si="54"/>
        <v>0</v>
      </c>
      <c r="AT92" s="305">
        <f t="shared" si="55"/>
        <v>0</v>
      </c>
      <c r="AU92" s="305">
        <f t="shared" si="56"/>
        <v>0</v>
      </c>
      <c r="AV92" s="305">
        <f t="shared" si="57"/>
        <v>0</v>
      </c>
      <c r="AW92" s="305">
        <f t="shared" si="58"/>
        <v>0</v>
      </c>
      <c r="AX92" s="305">
        <f t="shared" si="59"/>
        <v>0</v>
      </c>
      <c r="AY92" s="306">
        <f t="shared" si="60"/>
        <v>569.58207204625467</v>
      </c>
    </row>
    <row r="93" spans="1:51" ht="14.5">
      <c r="A93" s="44" t="s">
        <v>150</v>
      </c>
      <c r="B93" s="45" t="s">
        <v>154</v>
      </c>
      <c r="C93" s="106">
        <v>0</v>
      </c>
      <c r="E93" s="65">
        <v>4220</v>
      </c>
      <c r="F93" s="65" t="s">
        <v>651</v>
      </c>
      <c r="G93" s="99" t="s">
        <v>695</v>
      </c>
      <c r="H93" s="240" t="s">
        <v>149</v>
      </c>
      <c r="I93" s="240"/>
      <c r="J93" s="240" t="s">
        <v>1049</v>
      </c>
      <c r="K93" s="238">
        <v>46376</v>
      </c>
      <c r="L93" s="255">
        <v>0</v>
      </c>
      <c r="M93" s="256">
        <v>0</v>
      </c>
      <c r="N93" s="256">
        <v>0</v>
      </c>
      <c r="O93" s="256">
        <v>100</v>
      </c>
      <c r="P93" s="256">
        <v>100</v>
      </c>
      <c r="Q93" s="256">
        <v>200</v>
      </c>
      <c r="R93" s="256">
        <v>0</v>
      </c>
      <c r="S93" s="256">
        <v>0</v>
      </c>
      <c r="T93" s="256">
        <v>0</v>
      </c>
      <c r="U93" s="257">
        <f t="shared" si="46"/>
        <v>200</v>
      </c>
      <c r="V93" s="323">
        <f>L93*Inflation!$F$19</f>
        <v>0</v>
      </c>
      <c r="W93" s="324">
        <f>M93*Inflation!$F$19</f>
        <v>0</v>
      </c>
      <c r="X93" s="324">
        <f>N93*Inflation!$F$19</f>
        <v>0</v>
      </c>
      <c r="Y93" s="324">
        <f>O93*Inflation!$F$19*Inflation!$F$20</f>
        <v>104.28291708291709</v>
      </c>
      <c r="Z93" s="324">
        <f>P93*Inflation!$F$19*Inflation!$F$20</f>
        <v>104.28291708291709</v>
      </c>
      <c r="AA93" s="324">
        <f>Q93*Inflation!$F$19*Inflation!$F$20</f>
        <v>208.56583416583419</v>
      </c>
      <c r="AB93" s="324">
        <f>R93*Inflation!$F$19*Inflation!$F$20*Inflation!$F$21</f>
        <v>0</v>
      </c>
      <c r="AC93" s="324">
        <f>S93*Inflation!$F$19*Inflation!$F$20*Inflation!$F$21*Inflation!$F$22</f>
        <v>0</v>
      </c>
      <c r="AD93" s="324">
        <f>T93*Inflation!$F$19*Inflation!$F$20*Inflation!$F$21*Inflation!$F$22*Inflation!$F$23</f>
        <v>0</v>
      </c>
      <c r="AE93" s="326">
        <f t="shared" si="47"/>
        <v>208.56583416583419</v>
      </c>
      <c r="AF93" s="303">
        <f>V93/SUM(V$50:V$225)*SUM('Common CWIP'!$AV$68:$BA$68)</f>
        <v>0</v>
      </c>
      <c r="AG93" s="298">
        <f>W93/SUM(W$50:W$225)*SUM('Common CWIP'!$BB$68:$BG$68)</f>
        <v>0</v>
      </c>
      <c r="AH93" s="298">
        <f t="shared" si="48"/>
        <v>0</v>
      </c>
      <c r="AI93" s="298">
        <f>Y93/SUM(Y$50:Y$225)*SUM('Common CWIP'!$BK$68:$BP$68)</f>
        <v>3.3831064863625082</v>
      </c>
      <c r="AJ93" s="298">
        <f>Z93/SUM(Z$50:Z$225)*SUM('Common CWIP'!$BQ$68:$BV$68)</f>
        <v>4.6218489546533554</v>
      </c>
      <c r="AK93" s="298">
        <f t="shared" si="49"/>
        <v>8.0049554410158628</v>
      </c>
      <c r="AL93" s="298">
        <f>AB93/SUM(AB$50:AB$225)*SUM('Common CWIP'!$CL$68)</f>
        <v>0</v>
      </c>
      <c r="AM93" s="298">
        <f>AC93/SUM(AC$50:AC$225)*SUM('Common CWIP'!$DA$68)</f>
        <v>0</v>
      </c>
      <c r="AN93" s="298">
        <f>AD93/SUM(AD$50:AD$225)*SUM('Common CWIP'!$DP$68)</f>
        <v>0</v>
      </c>
      <c r="AO93" s="293">
        <f t="shared" si="50"/>
        <v>8.0049554410158628</v>
      </c>
      <c r="AP93" s="304">
        <f t="shared" si="51"/>
        <v>0</v>
      </c>
      <c r="AQ93" s="305">
        <f t="shared" si="52"/>
        <v>0</v>
      </c>
      <c r="AR93" s="305">
        <f t="shared" si="53"/>
        <v>0</v>
      </c>
      <c r="AS93" s="305">
        <f t="shared" si="54"/>
        <v>107.6660235692796</v>
      </c>
      <c r="AT93" s="305">
        <f t="shared" si="55"/>
        <v>108.90476603757045</v>
      </c>
      <c r="AU93" s="305">
        <f t="shared" si="56"/>
        <v>216.57078960685004</v>
      </c>
      <c r="AV93" s="305">
        <f t="shared" si="57"/>
        <v>0</v>
      </c>
      <c r="AW93" s="305">
        <f t="shared" si="58"/>
        <v>0</v>
      </c>
      <c r="AX93" s="305">
        <f t="shared" si="59"/>
        <v>0</v>
      </c>
      <c r="AY93" s="306">
        <f t="shared" si="60"/>
        <v>216.57078960685004</v>
      </c>
    </row>
    <row r="94" spans="1:51" ht="14.5">
      <c r="A94" s="44" t="s">
        <v>150</v>
      </c>
      <c r="B94" s="45" t="s">
        <v>154</v>
      </c>
      <c r="C94" s="106">
        <v>0</v>
      </c>
      <c r="E94" s="65">
        <v>4220</v>
      </c>
      <c r="F94" s="65" t="s">
        <v>651</v>
      </c>
      <c r="G94" s="99" t="s">
        <v>696</v>
      </c>
      <c r="H94" s="240" t="s">
        <v>149</v>
      </c>
      <c r="I94" s="240"/>
      <c r="J94" s="240" t="s">
        <v>1049</v>
      </c>
      <c r="K94" s="238">
        <v>46387</v>
      </c>
      <c r="L94" s="255">
        <v>0</v>
      </c>
      <c r="M94" s="256">
        <v>0</v>
      </c>
      <c r="N94" s="256">
        <v>0</v>
      </c>
      <c r="O94" s="256">
        <v>100</v>
      </c>
      <c r="P94" s="256">
        <v>100</v>
      </c>
      <c r="Q94" s="256">
        <v>200</v>
      </c>
      <c r="R94" s="256">
        <v>0</v>
      </c>
      <c r="S94" s="256">
        <v>0</v>
      </c>
      <c r="T94" s="256">
        <v>0</v>
      </c>
      <c r="U94" s="257">
        <f t="shared" si="46"/>
        <v>200</v>
      </c>
      <c r="V94" s="323">
        <f>L94*Inflation!$F$19</f>
        <v>0</v>
      </c>
      <c r="W94" s="324">
        <f>M94*Inflation!$F$19</f>
        <v>0</v>
      </c>
      <c r="X94" s="324">
        <f>N94*Inflation!$F$19</f>
        <v>0</v>
      </c>
      <c r="Y94" s="324">
        <f>O94*Inflation!$F$19*Inflation!$F$20</f>
        <v>104.28291708291709</v>
      </c>
      <c r="Z94" s="324">
        <f>P94*Inflation!$F$19*Inflation!$F$20</f>
        <v>104.28291708291709</v>
      </c>
      <c r="AA94" s="324">
        <f>Q94*Inflation!$F$19*Inflation!$F$20</f>
        <v>208.56583416583419</v>
      </c>
      <c r="AB94" s="324">
        <f>R94*Inflation!$F$19*Inflation!$F$20*Inflation!$F$21</f>
        <v>0</v>
      </c>
      <c r="AC94" s="324">
        <f>S94*Inflation!$F$19*Inflation!$F$20*Inflation!$F$21*Inflation!$F$22</f>
        <v>0</v>
      </c>
      <c r="AD94" s="324">
        <f>T94*Inflation!$F$19*Inflation!$F$20*Inflation!$F$21*Inflation!$F$22*Inflation!$F$23</f>
        <v>0</v>
      </c>
      <c r="AE94" s="326">
        <f t="shared" si="47"/>
        <v>208.56583416583419</v>
      </c>
      <c r="AF94" s="303">
        <f>V94/SUM(V$50:V$225)*SUM('Common CWIP'!$AV$68:$BA$68)</f>
        <v>0</v>
      </c>
      <c r="AG94" s="298">
        <f>W94/SUM(W$50:W$225)*SUM('Common CWIP'!$BB$68:$BG$68)</f>
        <v>0</v>
      </c>
      <c r="AH94" s="298">
        <f t="shared" si="48"/>
        <v>0</v>
      </c>
      <c r="AI94" s="298">
        <f>Y94/SUM(Y$50:Y$225)*SUM('Common CWIP'!$BK$68:$BP$68)</f>
        <v>3.3831064863625082</v>
      </c>
      <c r="AJ94" s="298">
        <f>Z94/SUM(Z$50:Z$225)*SUM('Common CWIP'!$BQ$68:$BV$68)</f>
        <v>4.6218489546533554</v>
      </c>
      <c r="AK94" s="298">
        <f t="shared" si="49"/>
        <v>8.0049554410158628</v>
      </c>
      <c r="AL94" s="298">
        <f>AB94/SUM(AB$50:AB$225)*SUM('Common CWIP'!$CL$68)</f>
        <v>0</v>
      </c>
      <c r="AM94" s="298">
        <f>AC94/SUM(AC$50:AC$225)*SUM('Common CWIP'!$DA$68)</f>
        <v>0</v>
      </c>
      <c r="AN94" s="298">
        <f>AD94/SUM(AD$50:AD$225)*SUM('Common CWIP'!$DP$68)</f>
        <v>0</v>
      </c>
      <c r="AO94" s="293">
        <f t="shared" si="50"/>
        <v>8.0049554410158628</v>
      </c>
      <c r="AP94" s="304">
        <f t="shared" si="51"/>
        <v>0</v>
      </c>
      <c r="AQ94" s="305">
        <f t="shared" si="52"/>
        <v>0</v>
      </c>
      <c r="AR94" s="305">
        <f t="shared" si="53"/>
        <v>0</v>
      </c>
      <c r="AS94" s="305">
        <f t="shared" si="54"/>
        <v>107.6660235692796</v>
      </c>
      <c r="AT94" s="305">
        <f t="shared" si="55"/>
        <v>108.90476603757045</v>
      </c>
      <c r="AU94" s="305">
        <f t="shared" si="56"/>
        <v>216.57078960685004</v>
      </c>
      <c r="AV94" s="305">
        <f t="shared" si="57"/>
        <v>0</v>
      </c>
      <c r="AW94" s="305">
        <f t="shared" si="58"/>
        <v>0</v>
      </c>
      <c r="AX94" s="305">
        <f t="shared" si="59"/>
        <v>0</v>
      </c>
      <c r="AY94" s="306">
        <f t="shared" si="60"/>
        <v>216.57078960685004</v>
      </c>
    </row>
    <row r="95" spans="1:51" ht="14.5">
      <c r="A95" s="44" t="s">
        <v>150</v>
      </c>
      <c r="B95" s="45" t="s">
        <v>150</v>
      </c>
      <c r="C95" s="106">
        <v>8400</v>
      </c>
      <c r="D95" s="37">
        <v>26</v>
      </c>
      <c r="E95" s="65">
        <v>4220</v>
      </c>
      <c r="F95" s="65" t="s">
        <v>651</v>
      </c>
      <c r="G95" s="99" t="s">
        <v>697</v>
      </c>
      <c r="H95" s="240" t="s">
        <v>148</v>
      </c>
      <c r="I95" s="240"/>
      <c r="J95" s="240" t="s">
        <v>1049</v>
      </c>
      <c r="K95" s="238">
        <v>46022</v>
      </c>
      <c r="L95" s="255">
        <v>0</v>
      </c>
      <c r="M95" s="256">
        <v>8400</v>
      </c>
      <c r="N95" s="256">
        <v>8400</v>
      </c>
      <c r="O95" s="256">
        <v>0</v>
      </c>
      <c r="P95" s="256">
        <v>0</v>
      </c>
      <c r="Q95" s="256">
        <v>0</v>
      </c>
      <c r="R95" s="256">
        <v>0</v>
      </c>
      <c r="S95" s="256">
        <v>0</v>
      </c>
      <c r="T95" s="256">
        <v>0</v>
      </c>
      <c r="U95" s="257">
        <f t="shared" si="46"/>
        <v>8400</v>
      </c>
      <c r="V95" s="323">
        <f>L95*Inflation!$F$19</f>
        <v>0</v>
      </c>
      <c r="W95" s="324">
        <f>M95*Inflation!$F$19</f>
        <v>8579.5804195804194</v>
      </c>
      <c r="X95" s="324">
        <f>N95*Inflation!$F$19</f>
        <v>8579.5804195804194</v>
      </c>
      <c r="Y95" s="324">
        <f>O95*Inflation!$F$19*Inflation!$F$20</f>
        <v>0</v>
      </c>
      <c r="Z95" s="324">
        <f>P95*Inflation!$F$19*Inflation!$F$20</f>
        <v>0</v>
      </c>
      <c r="AA95" s="324">
        <f>Q95*Inflation!$F$19*Inflation!$F$20</f>
        <v>0</v>
      </c>
      <c r="AB95" s="324">
        <f>R95*Inflation!$F$19*Inflation!$F$20*Inflation!$F$21</f>
        <v>0</v>
      </c>
      <c r="AC95" s="324">
        <f>S95*Inflation!$F$19*Inflation!$F$20*Inflation!$F$21*Inflation!$F$22</f>
        <v>0</v>
      </c>
      <c r="AD95" s="324">
        <f>T95*Inflation!$F$19*Inflation!$F$20*Inflation!$F$21*Inflation!$F$22*Inflation!$F$23</f>
        <v>0</v>
      </c>
      <c r="AE95" s="326">
        <f t="shared" si="47"/>
        <v>8579.5804195804194</v>
      </c>
      <c r="AF95" s="303">
        <f>V95/SUM(V$50:V$225)*SUM('Common CWIP'!$AV$68:$BA$68)</f>
        <v>0</v>
      </c>
      <c r="AG95" s="298">
        <f>W95/SUM(W$50:W$225)*SUM('Common CWIP'!$BB$68:$BG$68)</f>
        <v>130.22697116653558</v>
      </c>
      <c r="AH95" s="298">
        <f t="shared" si="48"/>
        <v>130.22697116653558</v>
      </c>
      <c r="AI95" s="298">
        <f>Y95/SUM(Y$50:Y$225)*SUM('Common CWIP'!$BK$68:$BP$68)</f>
        <v>0</v>
      </c>
      <c r="AJ95" s="298">
        <f>Z95/SUM(Z$50:Z$225)*SUM('Common CWIP'!$BQ$68:$BV$68)</f>
        <v>0</v>
      </c>
      <c r="AK95" s="298">
        <f t="shared" si="49"/>
        <v>0</v>
      </c>
      <c r="AL95" s="298">
        <f>AB95/SUM(AB$50:AB$225)*SUM('Common CWIP'!$CL$68)</f>
        <v>0</v>
      </c>
      <c r="AM95" s="298">
        <f>AC95/SUM(AC$50:AC$225)*SUM('Common CWIP'!$DA$68)</f>
        <v>0</v>
      </c>
      <c r="AN95" s="298">
        <f>AD95/SUM(AD$50:AD$225)*SUM('Common CWIP'!$DP$68)</f>
        <v>0</v>
      </c>
      <c r="AO95" s="293">
        <f t="shared" si="50"/>
        <v>130.22697116653558</v>
      </c>
      <c r="AP95" s="304">
        <f t="shared" si="51"/>
        <v>0</v>
      </c>
      <c r="AQ95" s="305">
        <f t="shared" si="52"/>
        <v>8709.8073907469552</v>
      </c>
      <c r="AR95" s="305">
        <f t="shared" si="53"/>
        <v>8709.8073907469552</v>
      </c>
      <c r="AS95" s="305">
        <f t="shared" si="54"/>
        <v>0</v>
      </c>
      <c r="AT95" s="305">
        <f t="shared" si="55"/>
        <v>0</v>
      </c>
      <c r="AU95" s="305">
        <f t="shared" si="56"/>
        <v>0</v>
      </c>
      <c r="AV95" s="305">
        <f t="shared" si="57"/>
        <v>0</v>
      </c>
      <c r="AW95" s="305">
        <f t="shared" si="58"/>
        <v>0</v>
      </c>
      <c r="AX95" s="305">
        <f t="shared" si="59"/>
        <v>0</v>
      </c>
      <c r="AY95" s="306">
        <f t="shared" si="60"/>
        <v>8709.8073907469552</v>
      </c>
    </row>
    <row r="96" spans="1:51" ht="14.5">
      <c r="A96" s="44" t="s">
        <v>154</v>
      </c>
      <c r="B96" s="45" t="s">
        <v>154</v>
      </c>
      <c r="C96" s="106">
        <v>0</v>
      </c>
      <c r="E96" s="65">
        <v>4220</v>
      </c>
      <c r="F96" s="65" t="s">
        <v>651</v>
      </c>
      <c r="G96" s="99" t="s">
        <v>698</v>
      </c>
      <c r="H96" s="240" t="s">
        <v>147</v>
      </c>
      <c r="I96" s="240"/>
      <c r="J96" s="240" t="s">
        <v>1049</v>
      </c>
      <c r="K96" s="238" t="s">
        <v>218</v>
      </c>
      <c r="L96" s="255">
        <v>25</v>
      </c>
      <c r="M96" s="256">
        <v>25</v>
      </c>
      <c r="N96" s="256">
        <v>50</v>
      </c>
      <c r="O96" s="256">
        <v>25</v>
      </c>
      <c r="P96" s="256">
        <v>25</v>
      </c>
      <c r="Q96" s="256">
        <v>50</v>
      </c>
      <c r="R96" s="256">
        <v>50</v>
      </c>
      <c r="S96" s="256">
        <v>55</v>
      </c>
      <c r="T96" s="256">
        <v>60</v>
      </c>
      <c r="U96" s="257">
        <f t="shared" si="46"/>
        <v>265</v>
      </c>
      <c r="V96" s="323">
        <f>L96*Inflation!$F$19</f>
        <v>25.534465534465532</v>
      </c>
      <c r="W96" s="324">
        <f>M96*Inflation!$F$19</f>
        <v>25.534465534465532</v>
      </c>
      <c r="X96" s="324">
        <f>N96*Inflation!$F$19</f>
        <v>51.068931068931064</v>
      </c>
      <c r="Y96" s="324">
        <f>O96*Inflation!$F$19*Inflation!$F$20</f>
        <v>26.070729270729274</v>
      </c>
      <c r="Z96" s="324">
        <f>P96*Inflation!$F$19*Inflation!$F$20</f>
        <v>26.070729270729274</v>
      </c>
      <c r="AA96" s="324">
        <f>Q96*Inflation!$F$19*Inflation!$F$20</f>
        <v>52.141458541458547</v>
      </c>
      <c r="AB96" s="324">
        <f>R96*Inflation!$F$19*Inflation!$F$20*Inflation!$F$21</f>
        <v>53.132067932067933</v>
      </c>
      <c r="AC96" s="324">
        <f>S96*Inflation!$F$19*Inflation!$F$20*Inflation!$F$21*Inflation!$F$22</f>
        <v>59.555604395604405</v>
      </c>
      <c r="AD96" s="324">
        <f>T96*Inflation!$F$19*Inflation!$F$20*Inflation!$F$21*Inflation!$F$22*Inflation!$F$23</f>
        <v>66.139300699300705</v>
      </c>
      <c r="AE96" s="326">
        <f t="shared" si="47"/>
        <v>282.03736263736266</v>
      </c>
      <c r="AF96" s="303">
        <f>V96/SUM(V$50:V$225)*SUM('Common CWIP'!$AV$68:$BA$68)</f>
        <v>0.32367702758129263</v>
      </c>
      <c r="AG96" s="298">
        <f>W96/SUM(W$50:W$225)*SUM('Common CWIP'!$BB$68:$BG$68)</f>
        <v>0.38758027132897493</v>
      </c>
      <c r="AH96" s="298">
        <f t="shared" si="48"/>
        <v>0.71125729891026757</v>
      </c>
      <c r="AI96" s="298">
        <f>Y96/SUM(Y$50:Y$225)*SUM('Common CWIP'!$BK$68:$BP$68)</f>
        <v>0.84577662159062705</v>
      </c>
      <c r="AJ96" s="298">
        <f>Z96/SUM(Z$50:Z$225)*SUM('Common CWIP'!$BQ$68:$BV$68)</f>
        <v>1.1554622386633389</v>
      </c>
      <c r="AK96" s="298">
        <f t="shared" si="49"/>
        <v>2.0012388602539657</v>
      </c>
      <c r="AL96" s="298">
        <f>AB96/SUM(AB$50:AB$225)*SUM('Common CWIP'!$CL$68)</f>
        <v>2.0590198891288201</v>
      </c>
      <c r="AM96" s="298">
        <f>AC96/SUM(AC$50:AC$225)*SUM('Common CWIP'!$DA$68)</f>
        <v>1.7590123965698441</v>
      </c>
      <c r="AN96" s="298">
        <f>AD96/SUM(AD$50:AD$225)*SUM('Common CWIP'!$DP$68)</f>
        <v>3.3282079874089634</v>
      </c>
      <c r="AO96" s="293">
        <f t="shared" si="50"/>
        <v>9.8587364322718596</v>
      </c>
      <c r="AP96" s="304">
        <f t="shared" si="51"/>
        <v>25.858142562046826</v>
      </c>
      <c r="AQ96" s="305">
        <f t="shared" si="52"/>
        <v>25.922045805794507</v>
      </c>
      <c r="AR96" s="305">
        <f t="shared" si="53"/>
        <v>51.780188367841333</v>
      </c>
      <c r="AS96" s="305">
        <f t="shared" si="54"/>
        <v>26.916505892319901</v>
      </c>
      <c r="AT96" s="305">
        <f t="shared" si="55"/>
        <v>27.226191509392613</v>
      </c>
      <c r="AU96" s="305">
        <f t="shared" si="56"/>
        <v>54.14269740171251</v>
      </c>
      <c r="AV96" s="305">
        <f t="shared" si="57"/>
        <v>55.191087821196753</v>
      </c>
      <c r="AW96" s="305">
        <f t="shared" si="58"/>
        <v>61.314616792174249</v>
      </c>
      <c r="AX96" s="305">
        <f t="shared" si="59"/>
        <v>69.467508686709664</v>
      </c>
      <c r="AY96" s="306">
        <f t="shared" si="60"/>
        <v>291.89609906963454</v>
      </c>
    </row>
    <row r="97" spans="1:51" ht="14.5">
      <c r="A97" s="44" t="b">
        <v>0</v>
      </c>
      <c r="B97" s="45" t="s">
        <v>154</v>
      </c>
      <c r="C97" s="106">
        <v>0</v>
      </c>
      <c r="E97" s="65">
        <v>4220</v>
      </c>
      <c r="F97" s="65" t="s">
        <v>651</v>
      </c>
      <c r="G97" s="99" t="s">
        <v>699</v>
      </c>
      <c r="H97" s="240" t="s">
        <v>149</v>
      </c>
      <c r="I97" s="240"/>
      <c r="J97" s="240" t="s">
        <v>1049</v>
      </c>
      <c r="K97" s="238"/>
      <c r="L97" s="255">
        <v>150</v>
      </c>
      <c r="M97" s="256">
        <v>150</v>
      </c>
      <c r="N97" s="256">
        <v>300</v>
      </c>
      <c r="O97" s="256">
        <v>0</v>
      </c>
      <c r="P97" s="256">
        <v>0</v>
      </c>
      <c r="Q97" s="256">
        <v>0</v>
      </c>
      <c r="R97" s="256">
        <v>0</v>
      </c>
      <c r="S97" s="256">
        <v>0</v>
      </c>
      <c r="T97" s="256">
        <v>0</v>
      </c>
      <c r="U97" s="257">
        <f t="shared" si="46"/>
        <v>300</v>
      </c>
      <c r="V97" s="323">
        <f>L97*Inflation!$F$19</f>
        <v>153.20679320679321</v>
      </c>
      <c r="W97" s="324">
        <f>M97*Inflation!$F$19</f>
        <v>153.20679320679321</v>
      </c>
      <c r="X97" s="324">
        <f>N97*Inflation!$F$19</f>
        <v>306.41358641358642</v>
      </c>
      <c r="Y97" s="324">
        <f>O97*Inflation!$F$19*Inflation!$F$20</f>
        <v>0</v>
      </c>
      <c r="Z97" s="324">
        <f>P97*Inflation!$F$19*Inflation!$F$20</f>
        <v>0</v>
      </c>
      <c r="AA97" s="324">
        <f>Q97*Inflation!$F$19*Inflation!$F$20</f>
        <v>0</v>
      </c>
      <c r="AB97" s="324">
        <f>R97*Inflation!$F$19*Inflation!$F$20*Inflation!$F$21</f>
        <v>0</v>
      </c>
      <c r="AC97" s="324">
        <f>S97*Inflation!$F$19*Inflation!$F$20*Inflation!$F$21*Inflation!$F$22</f>
        <v>0</v>
      </c>
      <c r="AD97" s="324">
        <f>T97*Inflation!$F$19*Inflation!$F$20*Inflation!$F$21*Inflation!$F$22*Inflation!$F$23</f>
        <v>0</v>
      </c>
      <c r="AE97" s="326">
        <f t="shared" si="47"/>
        <v>306.41358641358642</v>
      </c>
      <c r="AF97" s="303">
        <f>V97/SUM(V$50:V$225)*SUM('Common CWIP'!$AV$68:$BA$68)</f>
        <v>1.9420621654877561</v>
      </c>
      <c r="AG97" s="298">
        <f>W97/SUM(W$50:W$225)*SUM('Common CWIP'!$BB$68:$BG$68)</f>
        <v>2.3254816279738497</v>
      </c>
      <c r="AH97" s="298">
        <f t="shared" si="48"/>
        <v>4.2675437934616056</v>
      </c>
      <c r="AI97" s="298">
        <f>Y97/SUM(Y$50:Y$225)*SUM('Common CWIP'!$BK$68:$BP$68)</f>
        <v>0</v>
      </c>
      <c r="AJ97" s="298">
        <f>Z97/SUM(Z$50:Z$225)*SUM('Common CWIP'!$BQ$68:$BV$68)</f>
        <v>0</v>
      </c>
      <c r="AK97" s="298">
        <f t="shared" si="49"/>
        <v>0</v>
      </c>
      <c r="AL97" s="298">
        <f>AB97/SUM(AB$50:AB$225)*SUM('Common CWIP'!$CL$68)</f>
        <v>0</v>
      </c>
      <c r="AM97" s="298">
        <f>AC97/SUM(AC$50:AC$225)*SUM('Common CWIP'!$DA$68)</f>
        <v>0</v>
      </c>
      <c r="AN97" s="298">
        <f>AD97/SUM(AD$50:AD$225)*SUM('Common CWIP'!$DP$68)</f>
        <v>0</v>
      </c>
      <c r="AO97" s="293">
        <f t="shared" si="50"/>
        <v>4.2675437934616056</v>
      </c>
      <c r="AP97" s="304">
        <f t="shared" si="51"/>
        <v>155.14885537228096</v>
      </c>
      <c r="AQ97" s="305">
        <f t="shared" si="52"/>
        <v>155.53227483476707</v>
      </c>
      <c r="AR97" s="305">
        <f t="shared" si="53"/>
        <v>310.681130207048</v>
      </c>
      <c r="AS97" s="305">
        <f t="shared" si="54"/>
        <v>0</v>
      </c>
      <c r="AT97" s="305">
        <f t="shared" si="55"/>
        <v>0</v>
      </c>
      <c r="AU97" s="305">
        <f t="shared" si="56"/>
        <v>0</v>
      </c>
      <c r="AV97" s="305">
        <f t="shared" si="57"/>
        <v>0</v>
      </c>
      <c r="AW97" s="305">
        <f t="shared" si="58"/>
        <v>0</v>
      </c>
      <c r="AX97" s="305">
        <f t="shared" si="59"/>
        <v>0</v>
      </c>
      <c r="AY97" s="306">
        <f t="shared" si="60"/>
        <v>310.681130207048</v>
      </c>
    </row>
    <row r="98" spans="1:51" ht="14.5">
      <c r="A98" s="44" t="s">
        <v>150</v>
      </c>
      <c r="B98" s="45" t="s">
        <v>150</v>
      </c>
      <c r="C98" s="106">
        <v>4693</v>
      </c>
      <c r="D98" s="37">
        <v>27</v>
      </c>
      <c r="E98" s="65">
        <v>4220</v>
      </c>
      <c r="F98" s="65" t="s">
        <v>651</v>
      </c>
      <c r="G98" s="99" t="s">
        <v>700</v>
      </c>
      <c r="H98" s="240" t="s">
        <v>147</v>
      </c>
      <c r="I98" s="240"/>
      <c r="J98" s="240" t="s">
        <v>1049</v>
      </c>
      <c r="K98" s="238">
        <v>46387</v>
      </c>
      <c r="L98" s="255">
        <v>1168.5</v>
      </c>
      <c r="M98" s="256">
        <v>1168.5</v>
      </c>
      <c r="N98" s="256">
        <v>2337</v>
      </c>
      <c r="O98" s="256">
        <v>1178</v>
      </c>
      <c r="P98" s="256">
        <v>1178</v>
      </c>
      <c r="Q98" s="256">
        <v>2356</v>
      </c>
      <c r="R98" s="256">
        <v>0</v>
      </c>
      <c r="S98" s="256">
        <v>0</v>
      </c>
      <c r="T98" s="256">
        <v>0</v>
      </c>
      <c r="U98" s="257">
        <f t="shared" si="46"/>
        <v>4693</v>
      </c>
      <c r="V98" s="323">
        <f>L98*Inflation!$F$19</f>
        <v>1193.480919080919</v>
      </c>
      <c r="W98" s="324">
        <f>M98*Inflation!$F$19</f>
        <v>1193.480919080919</v>
      </c>
      <c r="X98" s="324">
        <f>N98*Inflation!$F$19</f>
        <v>2386.9618381618379</v>
      </c>
      <c r="Y98" s="324">
        <f>O98*Inflation!$F$19*Inflation!$F$20</f>
        <v>1228.4527632367635</v>
      </c>
      <c r="Z98" s="324">
        <f>P98*Inflation!$F$19*Inflation!$F$20</f>
        <v>1228.4527632367635</v>
      </c>
      <c r="AA98" s="324">
        <f>Q98*Inflation!$F$19*Inflation!$F$20</f>
        <v>2456.9055264735271</v>
      </c>
      <c r="AB98" s="324">
        <f>R98*Inflation!$F$19*Inflation!$F$20*Inflation!$F$21</f>
        <v>0</v>
      </c>
      <c r="AC98" s="324">
        <f>S98*Inflation!$F$19*Inflation!$F$20*Inflation!$F$21*Inflation!$F$22</f>
        <v>0</v>
      </c>
      <c r="AD98" s="324">
        <f>T98*Inflation!$F$19*Inflation!$F$20*Inflation!$F$21*Inflation!$F$22*Inflation!$F$23</f>
        <v>0</v>
      </c>
      <c r="AE98" s="326">
        <f t="shared" si="47"/>
        <v>4843.8673646353654</v>
      </c>
      <c r="AF98" s="303">
        <f>V98/SUM(V$50:V$225)*SUM('Common CWIP'!$AV$68:$BA$68)</f>
        <v>15.128664269149617</v>
      </c>
      <c r="AG98" s="298">
        <f>W98/SUM(W$50:W$225)*SUM('Common CWIP'!$BB$68:$BG$68)</f>
        <v>18.115501881916288</v>
      </c>
      <c r="AH98" s="298">
        <f t="shared" si="48"/>
        <v>33.244166151065905</v>
      </c>
      <c r="AI98" s="298">
        <f>Y98/SUM(Y$50:Y$225)*SUM('Common CWIP'!$BK$68:$BP$68)</f>
        <v>39.852994409350359</v>
      </c>
      <c r="AJ98" s="298">
        <f>Z98/SUM(Z$50:Z$225)*SUM('Common CWIP'!$BQ$68:$BV$68)</f>
        <v>54.445380685816538</v>
      </c>
      <c r="AK98" s="298">
        <f t="shared" si="49"/>
        <v>94.298375095166904</v>
      </c>
      <c r="AL98" s="298">
        <f>AB98/SUM(AB$50:AB$225)*SUM('Common CWIP'!$CL$68)</f>
        <v>0</v>
      </c>
      <c r="AM98" s="298">
        <f>AC98/SUM(AC$50:AC$225)*SUM('Common CWIP'!$DA$68)</f>
        <v>0</v>
      </c>
      <c r="AN98" s="298">
        <f>AD98/SUM(AD$50:AD$225)*SUM('Common CWIP'!$DP$68)</f>
        <v>0</v>
      </c>
      <c r="AO98" s="293">
        <f t="shared" si="50"/>
        <v>127.54254124623282</v>
      </c>
      <c r="AP98" s="304">
        <f t="shared" si="51"/>
        <v>1208.6095833500685</v>
      </c>
      <c r="AQ98" s="305">
        <f t="shared" si="52"/>
        <v>1211.5964209628353</v>
      </c>
      <c r="AR98" s="305">
        <f t="shared" si="53"/>
        <v>2420.206004312904</v>
      </c>
      <c r="AS98" s="305">
        <f t="shared" si="54"/>
        <v>1268.305757646114</v>
      </c>
      <c r="AT98" s="305">
        <f t="shared" si="55"/>
        <v>1282.8981439225802</v>
      </c>
      <c r="AU98" s="305">
        <f t="shared" si="56"/>
        <v>2551.2039015686942</v>
      </c>
      <c r="AV98" s="305">
        <f t="shared" si="57"/>
        <v>0</v>
      </c>
      <c r="AW98" s="305">
        <f t="shared" si="58"/>
        <v>0</v>
      </c>
      <c r="AX98" s="305">
        <f t="shared" si="59"/>
        <v>0</v>
      </c>
      <c r="AY98" s="306">
        <f t="shared" si="60"/>
        <v>4971.4099058815982</v>
      </c>
    </row>
    <row r="99" spans="1:51" ht="14.5">
      <c r="A99" s="44" t="s">
        <v>154</v>
      </c>
      <c r="B99" s="45" t="s">
        <v>154</v>
      </c>
      <c r="C99" s="106">
        <v>0</v>
      </c>
      <c r="E99" s="65">
        <v>4220</v>
      </c>
      <c r="F99" s="65" t="s">
        <v>651</v>
      </c>
      <c r="G99" s="99" t="s">
        <v>701</v>
      </c>
      <c r="H99" s="240" t="s">
        <v>149</v>
      </c>
      <c r="I99" s="240"/>
      <c r="J99" s="240" t="s">
        <v>1049</v>
      </c>
      <c r="K99" s="238" t="s">
        <v>218</v>
      </c>
      <c r="L99" s="255">
        <v>0</v>
      </c>
      <c r="M99" s="256">
        <v>0</v>
      </c>
      <c r="N99" s="256">
        <v>0</v>
      </c>
      <c r="O99" s="256">
        <v>100</v>
      </c>
      <c r="P99" s="256">
        <v>100</v>
      </c>
      <c r="Q99" s="256">
        <v>200</v>
      </c>
      <c r="R99" s="256">
        <v>0</v>
      </c>
      <c r="S99" s="256">
        <v>200</v>
      </c>
      <c r="T99" s="256">
        <v>0</v>
      </c>
      <c r="U99" s="257">
        <f t="shared" si="46"/>
        <v>400</v>
      </c>
      <c r="V99" s="323">
        <f>L99*Inflation!$F$19</f>
        <v>0</v>
      </c>
      <c r="W99" s="324">
        <f>M99*Inflation!$F$19</f>
        <v>0</v>
      </c>
      <c r="X99" s="324">
        <f>N99*Inflation!$F$19</f>
        <v>0</v>
      </c>
      <c r="Y99" s="324">
        <f>O99*Inflation!$F$19*Inflation!$F$20</f>
        <v>104.28291708291709</v>
      </c>
      <c r="Z99" s="324">
        <f>P99*Inflation!$F$19*Inflation!$F$20</f>
        <v>104.28291708291709</v>
      </c>
      <c r="AA99" s="324">
        <f>Q99*Inflation!$F$19*Inflation!$F$20</f>
        <v>208.56583416583419</v>
      </c>
      <c r="AB99" s="324">
        <f>R99*Inflation!$F$19*Inflation!$F$20*Inflation!$F$21</f>
        <v>0</v>
      </c>
      <c r="AC99" s="324">
        <f>S99*Inflation!$F$19*Inflation!$F$20*Inflation!$F$21*Inflation!$F$22</f>
        <v>216.56583416583419</v>
      </c>
      <c r="AD99" s="324">
        <f>T99*Inflation!$F$19*Inflation!$F$20*Inflation!$F$21*Inflation!$F$22*Inflation!$F$23</f>
        <v>0</v>
      </c>
      <c r="AE99" s="326">
        <f t="shared" si="47"/>
        <v>425.13166833166838</v>
      </c>
      <c r="AF99" s="303">
        <f>V99/SUM(V$50:V$225)*SUM('Common CWIP'!$AV$68:$BA$68)</f>
        <v>0</v>
      </c>
      <c r="AG99" s="298">
        <f>W99/SUM(W$50:W$225)*SUM('Common CWIP'!$BB$68:$BG$68)</f>
        <v>0</v>
      </c>
      <c r="AH99" s="298">
        <f t="shared" si="48"/>
        <v>0</v>
      </c>
      <c r="AI99" s="298">
        <f>Y99/SUM(Y$50:Y$225)*SUM('Common CWIP'!$BK$68:$BP$68)</f>
        <v>3.3831064863625082</v>
      </c>
      <c r="AJ99" s="298">
        <f>Z99/SUM(Z$50:Z$225)*SUM('Common CWIP'!$BQ$68:$BV$68)</f>
        <v>4.6218489546533554</v>
      </c>
      <c r="AK99" s="298">
        <f t="shared" si="49"/>
        <v>8.0049554410158628</v>
      </c>
      <c r="AL99" s="298">
        <f>AB99/SUM(AB$50:AB$225)*SUM('Common CWIP'!$CL$68)</f>
        <v>0</v>
      </c>
      <c r="AM99" s="298">
        <f>AC99/SUM(AC$50:AC$225)*SUM('Common CWIP'!$DA$68)</f>
        <v>6.396408714799434</v>
      </c>
      <c r="AN99" s="298">
        <f>AD99/SUM(AD$50:AD$225)*SUM('Common CWIP'!$DP$68)</f>
        <v>0</v>
      </c>
      <c r="AO99" s="293">
        <f t="shared" si="50"/>
        <v>14.401364155815298</v>
      </c>
      <c r="AP99" s="304">
        <f t="shared" si="51"/>
        <v>0</v>
      </c>
      <c r="AQ99" s="305">
        <f t="shared" si="52"/>
        <v>0</v>
      </c>
      <c r="AR99" s="305">
        <f t="shared" si="53"/>
        <v>0</v>
      </c>
      <c r="AS99" s="305">
        <f t="shared" si="54"/>
        <v>107.6660235692796</v>
      </c>
      <c r="AT99" s="305">
        <f t="shared" si="55"/>
        <v>108.90476603757045</v>
      </c>
      <c r="AU99" s="305">
        <f t="shared" si="56"/>
        <v>216.57078960685004</v>
      </c>
      <c r="AV99" s="305">
        <f t="shared" si="57"/>
        <v>0</v>
      </c>
      <c r="AW99" s="305">
        <f t="shared" si="58"/>
        <v>222.96224288063362</v>
      </c>
      <c r="AX99" s="305">
        <f t="shared" si="59"/>
        <v>0</v>
      </c>
      <c r="AY99" s="306">
        <f t="shared" si="60"/>
        <v>439.53303248748364</v>
      </c>
    </row>
    <row r="100" spans="1:51" ht="14.5">
      <c r="A100" s="44" t="s">
        <v>150</v>
      </c>
      <c r="B100" s="45" t="s">
        <v>150</v>
      </c>
      <c r="C100" s="106">
        <v>2500</v>
      </c>
      <c r="D100" s="37">
        <v>28</v>
      </c>
      <c r="E100" s="65">
        <v>4220</v>
      </c>
      <c r="F100" s="65" t="s">
        <v>702</v>
      </c>
      <c r="G100" s="99" t="s">
        <v>703</v>
      </c>
      <c r="H100" s="240" t="s">
        <v>148</v>
      </c>
      <c r="I100" s="240"/>
      <c r="J100" s="240" t="s">
        <v>1049</v>
      </c>
      <c r="K100" s="238">
        <v>46752</v>
      </c>
      <c r="L100" s="255">
        <v>250</v>
      </c>
      <c r="M100" s="256">
        <v>250</v>
      </c>
      <c r="N100" s="256">
        <v>500</v>
      </c>
      <c r="O100" s="256">
        <v>500</v>
      </c>
      <c r="P100" s="256">
        <v>500</v>
      </c>
      <c r="Q100" s="256">
        <v>1000</v>
      </c>
      <c r="R100" s="256">
        <v>1000</v>
      </c>
      <c r="S100" s="256">
        <v>0</v>
      </c>
      <c r="T100" s="256">
        <v>0</v>
      </c>
      <c r="U100" s="257">
        <f t="shared" si="46"/>
        <v>2500</v>
      </c>
      <c r="V100" s="323">
        <f>L100*Inflation!$F$19</f>
        <v>255.34465534465534</v>
      </c>
      <c r="W100" s="324">
        <f>M100*Inflation!$F$19</f>
        <v>255.34465534465534</v>
      </c>
      <c r="X100" s="324">
        <f>N100*Inflation!$F$19</f>
        <v>510.68931068931067</v>
      </c>
      <c r="Y100" s="324">
        <f>O100*Inflation!$F$19*Inflation!$F$20</f>
        <v>521.41458541458553</v>
      </c>
      <c r="Z100" s="324">
        <f>P100*Inflation!$F$19*Inflation!$F$20</f>
        <v>521.41458541458553</v>
      </c>
      <c r="AA100" s="324">
        <f>Q100*Inflation!$F$19*Inflation!$F$20</f>
        <v>1042.8291708291711</v>
      </c>
      <c r="AB100" s="324">
        <f>R100*Inflation!$F$19*Inflation!$F$20*Inflation!$F$21</f>
        <v>1062.6413586413589</v>
      </c>
      <c r="AC100" s="324">
        <f>S100*Inflation!$F$19*Inflation!$F$20*Inflation!$F$21*Inflation!$F$22</f>
        <v>0</v>
      </c>
      <c r="AD100" s="324">
        <f>T100*Inflation!$F$19*Inflation!$F$20*Inflation!$F$21*Inflation!$F$22*Inflation!$F$23</f>
        <v>0</v>
      </c>
      <c r="AE100" s="326">
        <f t="shared" si="47"/>
        <v>2616.1598401598408</v>
      </c>
      <c r="AF100" s="303">
        <f>V100/SUM(V$50:V$225)*SUM('Common CWIP'!$AV$68:$BA$68)</f>
        <v>3.2367702758129262</v>
      </c>
      <c r="AG100" s="298">
        <f>W100/SUM(W$50:W$225)*SUM('Common CWIP'!$BB$68:$BG$68)</f>
        <v>3.8758027132897497</v>
      </c>
      <c r="AH100" s="298">
        <f t="shared" si="48"/>
        <v>7.1125729891026754</v>
      </c>
      <c r="AI100" s="298">
        <f>Y100/SUM(Y$50:Y$225)*SUM('Common CWIP'!$BK$68:$BP$68)</f>
        <v>16.915532431812547</v>
      </c>
      <c r="AJ100" s="298">
        <f>Z100/SUM(Z$50:Z$225)*SUM('Common CWIP'!$BQ$68:$BV$68)</f>
        <v>23.109244773266781</v>
      </c>
      <c r="AK100" s="298">
        <f t="shared" si="49"/>
        <v>40.024777205079332</v>
      </c>
      <c r="AL100" s="298">
        <f>AB100/SUM(AB$50:AB$225)*SUM('Common CWIP'!$CL$68)</f>
        <v>41.180397782576421</v>
      </c>
      <c r="AM100" s="298">
        <f>AC100/SUM(AC$50:AC$225)*SUM('Common CWIP'!$DA$68)</f>
        <v>0</v>
      </c>
      <c r="AN100" s="298">
        <f>AD100/SUM(AD$50:AD$225)*SUM('Common CWIP'!$DP$68)</f>
        <v>0</v>
      </c>
      <c r="AO100" s="293">
        <f t="shared" si="50"/>
        <v>88.317747976758426</v>
      </c>
      <c r="AP100" s="304">
        <f t="shared" si="51"/>
        <v>258.58142562046828</v>
      </c>
      <c r="AQ100" s="305">
        <f t="shared" si="52"/>
        <v>259.22045805794511</v>
      </c>
      <c r="AR100" s="305">
        <f t="shared" si="53"/>
        <v>517.80188367841333</v>
      </c>
      <c r="AS100" s="305">
        <f t="shared" si="54"/>
        <v>538.33011784639802</v>
      </c>
      <c r="AT100" s="305">
        <f t="shared" si="55"/>
        <v>544.52383018785235</v>
      </c>
      <c r="AU100" s="305">
        <f t="shared" si="56"/>
        <v>1082.8539480342504</v>
      </c>
      <c r="AV100" s="305">
        <f t="shared" si="57"/>
        <v>1103.8217564239353</v>
      </c>
      <c r="AW100" s="305">
        <f t="shared" si="58"/>
        <v>0</v>
      </c>
      <c r="AX100" s="305">
        <f t="shared" si="59"/>
        <v>0</v>
      </c>
      <c r="AY100" s="306">
        <f t="shared" si="60"/>
        <v>2704.4775881365986</v>
      </c>
    </row>
    <row r="101" spans="1:51" ht="14.5">
      <c r="A101" s="44" t="s">
        <v>154</v>
      </c>
      <c r="B101" s="45" t="s">
        <v>150</v>
      </c>
      <c r="C101" s="106">
        <v>0</v>
      </c>
      <c r="D101" s="37">
        <v>29</v>
      </c>
      <c r="E101" s="65">
        <v>4220</v>
      </c>
      <c r="F101" s="65" t="s">
        <v>702</v>
      </c>
      <c r="G101" s="99" t="s">
        <v>704</v>
      </c>
      <c r="H101" s="240" t="s">
        <v>147</v>
      </c>
      <c r="I101" s="240"/>
      <c r="J101" s="240" t="s">
        <v>1049</v>
      </c>
      <c r="K101" s="238" t="s">
        <v>218</v>
      </c>
      <c r="L101" s="255">
        <v>800</v>
      </c>
      <c r="M101" s="256">
        <v>800</v>
      </c>
      <c r="N101" s="256">
        <v>1600</v>
      </c>
      <c r="O101" s="256">
        <v>350</v>
      </c>
      <c r="P101" s="256">
        <v>350</v>
      </c>
      <c r="Q101" s="256">
        <v>700</v>
      </c>
      <c r="R101" s="256">
        <v>700</v>
      </c>
      <c r="S101" s="256">
        <v>700</v>
      </c>
      <c r="T101" s="256">
        <v>700</v>
      </c>
      <c r="U101" s="257">
        <f t="shared" si="46"/>
        <v>4400</v>
      </c>
      <c r="V101" s="323">
        <f>L101*Inflation!$F$19</f>
        <v>817.10289710289703</v>
      </c>
      <c r="W101" s="324">
        <f>M101*Inflation!$F$19</f>
        <v>817.10289710289703</v>
      </c>
      <c r="X101" s="324">
        <f>N101*Inflation!$F$19</f>
        <v>1634.2057942057941</v>
      </c>
      <c r="Y101" s="324">
        <f>O101*Inflation!$F$19*Inflation!$F$20</f>
        <v>364.99020979020986</v>
      </c>
      <c r="Z101" s="324">
        <f>P101*Inflation!$F$19*Inflation!$F$20</f>
        <v>364.99020979020986</v>
      </c>
      <c r="AA101" s="324">
        <f>Q101*Inflation!$F$19*Inflation!$F$20</f>
        <v>729.98041958041972</v>
      </c>
      <c r="AB101" s="324">
        <f>R101*Inflation!$F$19*Inflation!$F$20*Inflation!$F$21</f>
        <v>743.84895104895111</v>
      </c>
      <c r="AC101" s="324">
        <f>S101*Inflation!$F$19*Inflation!$F$20*Inflation!$F$21*Inflation!$F$22</f>
        <v>757.98041958041972</v>
      </c>
      <c r="AD101" s="324">
        <f>T101*Inflation!$F$19*Inflation!$F$20*Inflation!$F$21*Inflation!$F$22*Inflation!$F$23</f>
        <v>771.62517482517489</v>
      </c>
      <c r="AE101" s="326">
        <f t="shared" si="47"/>
        <v>4637.6407592407595</v>
      </c>
      <c r="AF101" s="303">
        <f>V101/SUM(V$50:V$225)*SUM('Common CWIP'!$AV$68:$BA$68)</f>
        <v>10.357664882601364</v>
      </c>
      <c r="AG101" s="298">
        <f>W101/SUM(W$50:W$225)*SUM('Common CWIP'!$BB$68:$BG$68)</f>
        <v>12.402568682527198</v>
      </c>
      <c r="AH101" s="298">
        <f t="shared" si="48"/>
        <v>22.760233565128562</v>
      </c>
      <c r="AI101" s="298">
        <f>Y101/SUM(Y$50:Y$225)*SUM('Common CWIP'!$BK$68:$BP$68)</f>
        <v>11.840872702268781</v>
      </c>
      <c r="AJ101" s="298">
        <f>Z101/SUM(Z$50:Z$225)*SUM('Common CWIP'!$BQ$68:$BV$68)</f>
        <v>16.176471341286746</v>
      </c>
      <c r="AK101" s="298">
        <f t="shared" si="49"/>
        <v>28.017344043555525</v>
      </c>
      <c r="AL101" s="298">
        <f>AB101/SUM(AB$50:AB$225)*SUM('Common CWIP'!$CL$68)</f>
        <v>28.826278447803485</v>
      </c>
      <c r="AM101" s="298">
        <f>AC101/SUM(AC$50:AC$225)*SUM('Common CWIP'!$DA$68)</f>
        <v>22.387430501798018</v>
      </c>
      <c r="AN101" s="298">
        <f>AD101/SUM(AD$50:AD$225)*SUM('Common CWIP'!$DP$68)</f>
        <v>38.829093186437916</v>
      </c>
      <c r="AO101" s="293">
        <f t="shared" si="50"/>
        <v>140.82037974472351</v>
      </c>
      <c r="AP101" s="304">
        <f t="shared" si="51"/>
        <v>827.46056198549843</v>
      </c>
      <c r="AQ101" s="305">
        <f t="shared" si="52"/>
        <v>829.50546578542424</v>
      </c>
      <c r="AR101" s="305">
        <f t="shared" si="53"/>
        <v>1656.9660277709227</v>
      </c>
      <c r="AS101" s="305">
        <f t="shared" si="54"/>
        <v>376.83108249247863</v>
      </c>
      <c r="AT101" s="305">
        <f t="shared" si="55"/>
        <v>381.1666811314966</v>
      </c>
      <c r="AU101" s="305">
        <f t="shared" si="56"/>
        <v>757.99776362397529</v>
      </c>
      <c r="AV101" s="305">
        <f t="shared" si="57"/>
        <v>772.67522949675458</v>
      </c>
      <c r="AW101" s="305">
        <f t="shared" si="58"/>
        <v>780.36785008221773</v>
      </c>
      <c r="AX101" s="305">
        <f t="shared" si="59"/>
        <v>810.45426801161284</v>
      </c>
      <c r="AY101" s="306">
        <f t="shared" si="60"/>
        <v>4778.4611389854836</v>
      </c>
    </row>
    <row r="102" spans="1:51" ht="14.5">
      <c r="A102" s="44" t="s">
        <v>154</v>
      </c>
      <c r="B102" s="45" t="s">
        <v>154</v>
      </c>
      <c r="C102" s="106">
        <v>0</v>
      </c>
      <c r="E102" s="65">
        <v>4220</v>
      </c>
      <c r="F102" s="65" t="s">
        <v>702</v>
      </c>
      <c r="G102" s="99" t="s">
        <v>705</v>
      </c>
      <c r="H102" s="240" t="s">
        <v>149</v>
      </c>
      <c r="I102" s="240"/>
      <c r="J102" s="240" t="s">
        <v>1049</v>
      </c>
      <c r="K102" s="238" t="s">
        <v>218</v>
      </c>
      <c r="L102" s="255">
        <v>50</v>
      </c>
      <c r="M102" s="256">
        <v>50</v>
      </c>
      <c r="N102" s="256">
        <v>100</v>
      </c>
      <c r="O102" s="256">
        <v>0</v>
      </c>
      <c r="P102" s="256">
        <v>0</v>
      </c>
      <c r="Q102" s="256">
        <v>0</v>
      </c>
      <c r="R102" s="256">
        <v>0</v>
      </c>
      <c r="S102" s="256">
        <v>150</v>
      </c>
      <c r="T102" s="256">
        <v>150</v>
      </c>
      <c r="U102" s="257">
        <f t="shared" si="46"/>
        <v>400</v>
      </c>
      <c r="V102" s="323">
        <f>L102*Inflation!$F$19</f>
        <v>51.068931068931064</v>
      </c>
      <c r="W102" s="324">
        <f>M102*Inflation!$F$19</f>
        <v>51.068931068931064</v>
      </c>
      <c r="X102" s="324">
        <f>N102*Inflation!$F$19</f>
        <v>102.13786213786213</v>
      </c>
      <c r="Y102" s="324">
        <f>O102*Inflation!$F$19*Inflation!$F$20</f>
        <v>0</v>
      </c>
      <c r="Z102" s="324">
        <f>P102*Inflation!$F$19*Inflation!$F$20</f>
        <v>0</v>
      </c>
      <c r="AA102" s="324">
        <f>Q102*Inflation!$F$19*Inflation!$F$20</f>
        <v>0</v>
      </c>
      <c r="AB102" s="324">
        <f>R102*Inflation!$F$19*Inflation!$F$20*Inflation!$F$21</f>
        <v>0</v>
      </c>
      <c r="AC102" s="324">
        <f>S102*Inflation!$F$19*Inflation!$F$20*Inflation!$F$21*Inflation!$F$22</f>
        <v>162.42437562437567</v>
      </c>
      <c r="AD102" s="324">
        <f>T102*Inflation!$F$19*Inflation!$F$20*Inflation!$F$21*Inflation!$F$22*Inflation!$F$23</f>
        <v>165.34825174825178</v>
      </c>
      <c r="AE102" s="326">
        <f t="shared" si="47"/>
        <v>429.91048951048958</v>
      </c>
      <c r="AF102" s="303">
        <f>V102/SUM(V$50:V$225)*SUM('Common CWIP'!$AV$68:$BA$68)</f>
        <v>0.64735405516258526</v>
      </c>
      <c r="AG102" s="298">
        <f>W102/SUM(W$50:W$225)*SUM('Common CWIP'!$BB$68:$BG$68)</f>
        <v>0.77516054265794987</v>
      </c>
      <c r="AH102" s="298">
        <f t="shared" si="48"/>
        <v>1.4225145978205351</v>
      </c>
      <c r="AI102" s="298">
        <f>Y102/SUM(Y$50:Y$225)*SUM('Common CWIP'!$BK$68:$BP$68)</f>
        <v>0</v>
      </c>
      <c r="AJ102" s="298">
        <f>Z102/SUM(Z$50:Z$225)*SUM('Common CWIP'!$BQ$68:$BV$68)</f>
        <v>0</v>
      </c>
      <c r="AK102" s="298">
        <f t="shared" si="49"/>
        <v>0</v>
      </c>
      <c r="AL102" s="298">
        <f>AB102/SUM(AB$50:AB$225)*SUM('Common CWIP'!$CL$68)</f>
        <v>0</v>
      </c>
      <c r="AM102" s="298">
        <f>AC102/SUM(AC$50:AC$225)*SUM('Common CWIP'!$DA$68)</f>
        <v>4.7973065360995761</v>
      </c>
      <c r="AN102" s="298">
        <f>AD102/SUM(AD$50:AD$225)*SUM('Common CWIP'!$DP$68)</f>
        <v>8.3205199685224098</v>
      </c>
      <c r="AO102" s="293">
        <f t="shared" si="50"/>
        <v>14.540341102442522</v>
      </c>
      <c r="AP102" s="304">
        <f t="shared" si="51"/>
        <v>51.716285124093652</v>
      </c>
      <c r="AQ102" s="305">
        <f t="shared" si="52"/>
        <v>51.844091611589015</v>
      </c>
      <c r="AR102" s="305">
        <f t="shared" si="53"/>
        <v>103.56037673568267</v>
      </c>
      <c r="AS102" s="305">
        <f t="shared" si="54"/>
        <v>0</v>
      </c>
      <c r="AT102" s="305">
        <f t="shared" si="55"/>
        <v>0</v>
      </c>
      <c r="AU102" s="305">
        <f t="shared" si="56"/>
        <v>0</v>
      </c>
      <c r="AV102" s="305">
        <f t="shared" si="57"/>
        <v>0</v>
      </c>
      <c r="AW102" s="305">
        <f t="shared" si="58"/>
        <v>167.22168216047524</v>
      </c>
      <c r="AX102" s="305">
        <f t="shared" si="59"/>
        <v>173.66877171677419</v>
      </c>
      <c r="AY102" s="306">
        <f t="shared" si="60"/>
        <v>444.45083061293212</v>
      </c>
    </row>
    <row r="103" spans="1:51" ht="14.5">
      <c r="A103" s="44" t="s">
        <v>150</v>
      </c>
      <c r="B103" s="45" t="s">
        <v>150</v>
      </c>
      <c r="C103" s="106">
        <v>500</v>
      </c>
      <c r="D103" s="37">
        <v>30</v>
      </c>
      <c r="E103" s="65">
        <v>4220</v>
      </c>
      <c r="F103" s="65" t="s">
        <v>702</v>
      </c>
      <c r="G103" s="99" t="s">
        <v>706</v>
      </c>
      <c r="H103" s="240" t="s">
        <v>149</v>
      </c>
      <c r="I103" s="240"/>
      <c r="J103" s="240" t="s">
        <v>1049</v>
      </c>
      <c r="K103" s="238">
        <v>46021</v>
      </c>
      <c r="L103" s="255">
        <v>250</v>
      </c>
      <c r="M103" s="256">
        <v>250</v>
      </c>
      <c r="N103" s="256">
        <v>500</v>
      </c>
      <c r="O103" s="256">
        <v>0</v>
      </c>
      <c r="P103" s="256">
        <v>0</v>
      </c>
      <c r="Q103" s="256">
        <v>0</v>
      </c>
      <c r="R103" s="256">
        <v>0</v>
      </c>
      <c r="S103" s="256">
        <v>0</v>
      </c>
      <c r="T103" s="256">
        <v>0</v>
      </c>
      <c r="U103" s="257">
        <f t="shared" si="46"/>
        <v>500</v>
      </c>
      <c r="V103" s="323">
        <f>L103*Inflation!$F$19</f>
        <v>255.34465534465534</v>
      </c>
      <c r="W103" s="324">
        <f>M103*Inflation!$F$19</f>
        <v>255.34465534465534</v>
      </c>
      <c r="X103" s="324">
        <f>N103*Inflation!$F$19</f>
        <v>510.68931068931067</v>
      </c>
      <c r="Y103" s="324">
        <f>O103*Inflation!$F$19*Inflation!$F$20</f>
        <v>0</v>
      </c>
      <c r="Z103" s="324">
        <f>P103*Inflation!$F$19*Inflation!$F$20</f>
        <v>0</v>
      </c>
      <c r="AA103" s="324">
        <f>Q103*Inflation!$F$19*Inflation!$F$20</f>
        <v>0</v>
      </c>
      <c r="AB103" s="324">
        <f>R103*Inflation!$F$19*Inflation!$F$20*Inflation!$F$21</f>
        <v>0</v>
      </c>
      <c r="AC103" s="324">
        <f>S103*Inflation!$F$19*Inflation!$F$20*Inflation!$F$21*Inflation!$F$22</f>
        <v>0</v>
      </c>
      <c r="AD103" s="324">
        <f>T103*Inflation!$F$19*Inflation!$F$20*Inflation!$F$21*Inflation!$F$22*Inflation!$F$23</f>
        <v>0</v>
      </c>
      <c r="AE103" s="326">
        <f t="shared" si="47"/>
        <v>510.68931068931067</v>
      </c>
      <c r="AF103" s="303">
        <f>V103/SUM(V$50:V$225)*SUM('Common CWIP'!$AV$68:$BA$68)</f>
        <v>3.2367702758129262</v>
      </c>
      <c r="AG103" s="298">
        <f>W103/SUM(W$50:W$225)*SUM('Common CWIP'!$BB$68:$BG$68)</f>
        <v>3.8758027132897497</v>
      </c>
      <c r="AH103" s="298">
        <f t="shared" si="48"/>
        <v>7.1125729891026754</v>
      </c>
      <c r="AI103" s="298">
        <f>Y103/SUM(Y$50:Y$225)*SUM('Common CWIP'!$BK$68:$BP$68)</f>
        <v>0</v>
      </c>
      <c r="AJ103" s="298">
        <f>Z103/SUM(Z$50:Z$225)*SUM('Common CWIP'!$BQ$68:$BV$68)</f>
        <v>0</v>
      </c>
      <c r="AK103" s="298">
        <f t="shared" si="49"/>
        <v>0</v>
      </c>
      <c r="AL103" s="298">
        <f>AB103/SUM(AB$50:AB$225)*SUM('Common CWIP'!$CL$68)</f>
        <v>0</v>
      </c>
      <c r="AM103" s="298">
        <f>AC103/SUM(AC$50:AC$225)*SUM('Common CWIP'!$DA$68)</f>
        <v>0</v>
      </c>
      <c r="AN103" s="298">
        <f>AD103/SUM(AD$50:AD$225)*SUM('Common CWIP'!$DP$68)</f>
        <v>0</v>
      </c>
      <c r="AO103" s="293">
        <f t="shared" si="50"/>
        <v>7.1125729891026754</v>
      </c>
      <c r="AP103" s="304">
        <f t="shared" si="51"/>
        <v>258.58142562046828</v>
      </c>
      <c r="AQ103" s="305">
        <f t="shared" si="52"/>
        <v>259.22045805794511</v>
      </c>
      <c r="AR103" s="305">
        <f t="shared" si="53"/>
        <v>517.80188367841333</v>
      </c>
      <c r="AS103" s="305">
        <f t="shared" si="54"/>
        <v>0</v>
      </c>
      <c r="AT103" s="305">
        <f t="shared" si="55"/>
        <v>0</v>
      </c>
      <c r="AU103" s="305">
        <f t="shared" si="56"/>
        <v>0</v>
      </c>
      <c r="AV103" s="305">
        <f t="shared" si="57"/>
        <v>0</v>
      </c>
      <c r="AW103" s="305">
        <f t="shared" si="58"/>
        <v>0</v>
      </c>
      <c r="AX103" s="305">
        <f t="shared" si="59"/>
        <v>0</v>
      </c>
      <c r="AY103" s="306">
        <f t="shared" si="60"/>
        <v>517.80188367841333</v>
      </c>
    </row>
    <row r="104" spans="1:51" ht="14.5">
      <c r="A104" s="44" t="s">
        <v>150</v>
      </c>
      <c r="B104" s="45" t="s">
        <v>154</v>
      </c>
      <c r="C104" s="106">
        <v>0</v>
      </c>
      <c r="E104" s="65">
        <v>4220</v>
      </c>
      <c r="F104" s="65" t="s">
        <v>702</v>
      </c>
      <c r="G104" s="99" t="s">
        <v>707</v>
      </c>
      <c r="H104" s="240" t="s">
        <v>149</v>
      </c>
      <c r="I104" s="240"/>
      <c r="J104" s="240" t="s">
        <v>1049</v>
      </c>
      <c r="K104" s="238">
        <v>46022</v>
      </c>
      <c r="L104" s="255">
        <v>150</v>
      </c>
      <c r="M104" s="256">
        <v>150</v>
      </c>
      <c r="N104" s="256">
        <v>300</v>
      </c>
      <c r="O104" s="256">
        <v>0</v>
      </c>
      <c r="P104" s="256">
        <v>0</v>
      </c>
      <c r="Q104" s="256">
        <v>0</v>
      </c>
      <c r="R104" s="256">
        <v>0</v>
      </c>
      <c r="S104" s="256">
        <v>0</v>
      </c>
      <c r="T104" s="256">
        <v>0</v>
      </c>
      <c r="U104" s="257">
        <f t="shared" si="46"/>
        <v>300</v>
      </c>
      <c r="V104" s="323">
        <f>L104*Inflation!$F$19</f>
        <v>153.20679320679321</v>
      </c>
      <c r="W104" s="324">
        <f>M104*Inflation!$F$19</f>
        <v>153.20679320679321</v>
      </c>
      <c r="X104" s="324">
        <f>N104*Inflation!$F$19</f>
        <v>306.41358641358642</v>
      </c>
      <c r="Y104" s="324">
        <f>O104*Inflation!$F$19*Inflation!$F$20</f>
        <v>0</v>
      </c>
      <c r="Z104" s="324">
        <f>P104*Inflation!$F$19*Inflation!$F$20</f>
        <v>0</v>
      </c>
      <c r="AA104" s="324">
        <f>Q104*Inflation!$F$19*Inflation!$F$20</f>
        <v>0</v>
      </c>
      <c r="AB104" s="324">
        <f>R104*Inflation!$F$19*Inflation!$F$20*Inflation!$F$21</f>
        <v>0</v>
      </c>
      <c r="AC104" s="324">
        <f>S104*Inflation!$F$19*Inflation!$F$20*Inflation!$F$21*Inflation!$F$22</f>
        <v>0</v>
      </c>
      <c r="AD104" s="324">
        <f>T104*Inflation!$F$19*Inflation!$F$20*Inflation!$F$21*Inflation!$F$22*Inflation!$F$23</f>
        <v>0</v>
      </c>
      <c r="AE104" s="326">
        <f t="shared" si="47"/>
        <v>306.41358641358642</v>
      </c>
      <c r="AF104" s="303">
        <f>V104/SUM(V$50:V$225)*SUM('Common CWIP'!$AV$68:$BA$68)</f>
        <v>1.9420621654877561</v>
      </c>
      <c r="AG104" s="298">
        <f>W104/SUM(W$50:W$225)*SUM('Common CWIP'!$BB$68:$BG$68)</f>
        <v>2.3254816279738497</v>
      </c>
      <c r="AH104" s="298">
        <f t="shared" si="48"/>
        <v>4.2675437934616056</v>
      </c>
      <c r="AI104" s="298">
        <f>Y104/SUM(Y$50:Y$225)*SUM('Common CWIP'!$BK$68:$BP$68)</f>
        <v>0</v>
      </c>
      <c r="AJ104" s="298">
        <f>Z104/SUM(Z$50:Z$225)*SUM('Common CWIP'!$BQ$68:$BV$68)</f>
        <v>0</v>
      </c>
      <c r="AK104" s="298">
        <f t="shared" si="49"/>
        <v>0</v>
      </c>
      <c r="AL104" s="298">
        <f>AB104/SUM(AB$50:AB$225)*SUM('Common CWIP'!$CL$68)</f>
        <v>0</v>
      </c>
      <c r="AM104" s="298">
        <f>AC104/SUM(AC$50:AC$225)*SUM('Common CWIP'!$DA$68)</f>
        <v>0</v>
      </c>
      <c r="AN104" s="298">
        <f>AD104/SUM(AD$50:AD$225)*SUM('Common CWIP'!$DP$68)</f>
        <v>0</v>
      </c>
      <c r="AO104" s="293">
        <f t="shared" si="50"/>
        <v>4.2675437934616056</v>
      </c>
      <c r="AP104" s="304">
        <f t="shared" si="51"/>
        <v>155.14885537228096</v>
      </c>
      <c r="AQ104" s="305">
        <f t="shared" si="52"/>
        <v>155.53227483476707</v>
      </c>
      <c r="AR104" s="305">
        <f t="shared" si="53"/>
        <v>310.681130207048</v>
      </c>
      <c r="AS104" s="305">
        <f t="shared" si="54"/>
        <v>0</v>
      </c>
      <c r="AT104" s="305">
        <f t="shared" si="55"/>
        <v>0</v>
      </c>
      <c r="AU104" s="305">
        <f t="shared" si="56"/>
        <v>0</v>
      </c>
      <c r="AV104" s="305">
        <f t="shared" si="57"/>
        <v>0</v>
      </c>
      <c r="AW104" s="305">
        <f t="shared" si="58"/>
        <v>0</v>
      </c>
      <c r="AX104" s="305">
        <f t="shared" si="59"/>
        <v>0</v>
      </c>
      <c r="AY104" s="306">
        <f t="shared" si="60"/>
        <v>310.681130207048</v>
      </c>
    </row>
    <row r="105" spans="1:51" ht="14.5">
      <c r="A105" s="44" t="s">
        <v>150</v>
      </c>
      <c r="B105" s="45" t="s">
        <v>154</v>
      </c>
      <c r="C105" s="106">
        <v>0</v>
      </c>
      <c r="E105" s="65">
        <v>4220</v>
      </c>
      <c r="F105" s="65" t="s">
        <v>702</v>
      </c>
      <c r="G105" s="99" t="s">
        <v>708</v>
      </c>
      <c r="H105" s="240" t="s">
        <v>149</v>
      </c>
      <c r="I105" s="240"/>
      <c r="J105" s="240" t="s">
        <v>1049</v>
      </c>
      <c r="K105" s="238">
        <v>46752</v>
      </c>
      <c r="L105" s="255">
        <v>0</v>
      </c>
      <c r="M105" s="256">
        <v>0</v>
      </c>
      <c r="N105" s="256">
        <v>0</v>
      </c>
      <c r="O105" s="256">
        <v>0</v>
      </c>
      <c r="P105" s="256">
        <v>0</v>
      </c>
      <c r="Q105" s="256">
        <v>0</v>
      </c>
      <c r="R105" s="256">
        <v>278</v>
      </c>
      <c r="S105" s="256">
        <v>0</v>
      </c>
      <c r="T105" s="256">
        <v>0</v>
      </c>
      <c r="U105" s="257">
        <f t="shared" si="46"/>
        <v>278</v>
      </c>
      <c r="V105" s="323">
        <f>L105*Inflation!$F$19</f>
        <v>0</v>
      </c>
      <c r="W105" s="324">
        <f>M105*Inflation!$F$19</f>
        <v>0</v>
      </c>
      <c r="X105" s="324">
        <f>N105*Inflation!$F$19</f>
        <v>0</v>
      </c>
      <c r="Y105" s="324">
        <f>O105*Inflation!$F$19*Inflation!$F$20</f>
        <v>0</v>
      </c>
      <c r="Z105" s="324">
        <f>P105*Inflation!$F$19*Inflation!$F$20</f>
        <v>0</v>
      </c>
      <c r="AA105" s="324">
        <f>Q105*Inflation!$F$19*Inflation!$F$20</f>
        <v>0</v>
      </c>
      <c r="AB105" s="324">
        <f>R105*Inflation!$F$19*Inflation!$F$20*Inflation!$F$21</f>
        <v>295.41429770229769</v>
      </c>
      <c r="AC105" s="324">
        <f>S105*Inflation!$F$19*Inflation!$F$20*Inflation!$F$21*Inflation!$F$22</f>
        <v>0</v>
      </c>
      <c r="AD105" s="324">
        <f>T105*Inflation!$F$19*Inflation!$F$20*Inflation!$F$21*Inflation!$F$22*Inflation!$F$23</f>
        <v>0</v>
      </c>
      <c r="AE105" s="326">
        <f t="shared" si="47"/>
        <v>295.41429770229769</v>
      </c>
      <c r="AF105" s="303">
        <f>V105/SUM(V$50:V$225)*SUM('Common CWIP'!$AV$68:$BA$68)</f>
        <v>0</v>
      </c>
      <c r="AG105" s="298">
        <f>W105/SUM(W$50:W$225)*SUM('Common CWIP'!$BB$68:$BG$68)</f>
        <v>0</v>
      </c>
      <c r="AH105" s="298">
        <f t="shared" si="48"/>
        <v>0</v>
      </c>
      <c r="AI105" s="298">
        <f>Y105/SUM(Y$50:Y$225)*SUM('Common CWIP'!$BK$68:$BP$68)</f>
        <v>0</v>
      </c>
      <c r="AJ105" s="298">
        <f>Z105/SUM(Z$50:Z$225)*SUM('Common CWIP'!$BQ$68:$BV$68)</f>
        <v>0</v>
      </c>
      <c r="AK105" s="298">
        <f t="shared" si="49"/>
        <v>0</v>
      </c>
      <c r="AL105" s="298">
        <f>AB105/SUM(AB$50:AB$225)*SUM('Common CWIP'!$CL$68)</f>
        <v>11.448150583556242</v>
      </c>
      <c r="AM105" s="298">
        <f>AC105/SUM(AC$50:AC$225)*SUM('Common CWIP'!$DA$68)</f>
        <v>0</v>
      </c>
      <c r="AN105" s="298">
        <f>AD105/SUM(AD$50:AD$225)*SUM('Common CWIP'!$DP$68)</f>
        <v>0</v>
      </c>
      <c r="AO105" s="293">
        <f t="shared" si="50"/>
        <v>11.448150583556242</v>
      </c>
      <c r="AP105" s="304">
        <f t="shared" si="51"/>
        <v>0</v>
      </c>
      <c r="AQ105" s="305">
        <f t="shared" si="52"/>
        <v>0</v>
      </c>
      <c r="AR105" s="305">
        <f t="shared" si="53"/>
        <v>0</v>
      </c>
      <c r="AS105" s="305">
        <f t="shared" si="54"/>
        <v>0</v>
      </c>
      <c r="AT105" s="305">
        <f t="shared" si="55"/>
        <v>0</v>
      </c>
      <c r="AU105" s="305">
        <f t="shared" si="56"/>
        <v>0</v>
      </c>
      <c r="AV105" s="305">
        <f t="shared" si="57"/>
        <v>306.86244828585393</v>
      </c>
      <c r="AW105" s="305">
        <f t="shared" si="58"/>
        <v>0</v>
      </c>
      <c r="AX105" s="305">
        <f t="shared" si="59"/>
        <v>0</v>
      </c>
      <c r="AY105" s="306">
        <f t="shared" si="60"/>
        <v>306.86244828585393</v>
      </c>
    </row>
    <row r="106" spans="1:51" ht="14.5">
      <c r="A106" s="44" t="s">
        <v>154</v>
      </c>
      <c r="B106" s="45" t="s">
        <v>150</v>
      </c>
      <c r="C106" s="106">
        <v>0</v>
      </c>
      <c r="D106" s="37">
        <v>31</v>
      </c>
      <c r="E106" s="65">
        <v>4220</v>
      </c>
      <c r="F106" s="65" t="s">
        <v>702</v>
      </c>
      <c r="G106" s="99" t="s">
        <v>709</v>
      </c>
      <c r="H106" s="240" t="s">
        <v>147</v>
      </c>
      <c r="I106" s="240"/>
      <c r="J106" s="240" t="s">
        <v>1049</v>
      </c>
      <c r="K106" s="238" t="s">
        <v>218</v>
      </c>
      <c r="L106" s="255">
        <v>125</v>
      </c>
      <c r="M106" s="256">
        <v>125</v>
      </c>
      <c r="N106" s="256">
        <v>250</v>
      </c>
      <c r="O106" s="256">
        <v>125</v>
      </c>
      <c r="P106" s="256">
        <v>125</v>
      </c>
      <c r="Q106" s="256">
        <v>250</v>
      </c>
      <c r="R106" s="256">
        <v>250</v>
      </c>
      <c r="S106" s="256">
        <v>250</v>
      </c>
      <c r="T106" s="256">
        <v>250</v>
      </c>
      <c r="U106" s="257">
        <f t="shared" si="46"/>
        <v>1250</v>
      </c>
      <c r="V106" s="323">
        <f>L106*Inflation!$F$19</f>
        <v>127.67232767232767</v>
      </c>
      <c r="W106" s="324">
        <f>M106*Inflation!$F$19</f>
        <v>127.67232767232767</v>
      </c>
      <c r="X106" s="324">
        <f>N106*Inflation!$F$19</f>
        <v>255.34465534465534</v>
      </c>
      <c r="Y106" s="324">
        <f>O106*Inflation!$F$19*Inflation!$F$20</f>
        <v>130.35364635364638</v>
      </c>
      <c r="Z106" s="324">
        <f>P106*Inflation!$F$19*Inflation!$F$20</f>
        <v>130.35364635364638</v>
      </c>
      <c r="AA106" s="324">
        <f>Q106*Inflation!$F$19*Inflation!$F$20</f>
        <v>260.70729270729277</v>
      </c>
      <c r="AB106" s="324">
        <f>R106*Inflation!$F$19*Inflation!$F$20*Inflation!$F$21</f>
        <v>265.66033966033973</v>
      </c>
      <c r="AC106" s="324">
        <f>S106*Inflation!$F$19*Inflation!$F$20*Inflation!$F$21*Inflation!$F$22</f>
        <v>270.70729270729282</v>
      </c>
      <c r="AD106" s="324">
        <f>T106*Inflation!$F$19*Inflation!$F$20*Inflation!$F$21*Inflation!$F$22*Inflation!$F$23</f>
        <v>275.58041958041969</v>
      </c>
      <c r="AE106" s="326">
        <f t="shared" si="47"/>
        <v>1328.0000000000005</v>
      </c>
      <c r="AF106" s="303">
        <f>V106/SUM(V$50:V$225)*SUM('Common CWIP'!$AV$68:$BA$68)</f>
        <v>1.6183851379064631</v>
      </c>
      <c r="AG106" s="298">
        <f>W106/SUM(W$50:W$225)*SUM('Common CWIP'!$BB$68:$BG$68)</f>
        <v>1.9379013566448748</v>
      </c>
      <c r="AH106" s="298">
        <f t="shared" si="48"/>
        <v>3.5562864945513377</v>
      </c>
      <c r="AI106" s="298">
        <f>Y106/SUM(Y$50:Y$225)*SUM('Common CWIP'!$BK$68:$BP$68)</f>
        <v>4.2288831079531368</v>
      </c>
      <c r="AJ106" s="298">
        <f>Z106/SUM(Z$50:Z$225)*SUM('Common CWIP'!$BQ$68:$BV$68)</f>
        <v>5.7773111933166952</v>
      </c>
      <c r="AK106" s="298">
        <f t="shared" si="49"/>
        <v>10.006194301269833</v>
      </c>
      <c r="AL106" s="298">
        <f>AB106/SUM(AB$50:AB$225)*SUM('Common CWIP'!$CL$68)</f>
        <v>10.295099445644105</v>
      </c>
      <c r="AM106" s="298">
        <f>AC106/SUM(AC$50:AC$225)*SUM('Common CWIP'!$DA$68)</f>
        <v>7.9955108934992953</v>
      </c>
      <c r="AN106" s="298">
        <f>AD106/SUM(AD$50:AD$225)*SUM('Common CWIP'!$DP$68)</f>
        <v>13.867533280870687</v>
      </c>
      <c r="AO106" s="293">
        <f t="shared" si="50"/>
        <v>45.720624415835253</v>
      </c>
      <c r="AP106" s="304">
        <f t="shared" si="51"/>
        <v>129.29071281023414</v>
      </c>
      <c r="AQ106" s="305">
        <f t="shared" si="52"/>
        <v>129.61022902897255</v>
      </c>
      <c r="AR106" s="305">
        <f t="shared" si="53"/>
        <v>258.90094183920667</v>
      </c>
      <c r="AS106" s="305">
        <f t="shared" si="54"/>
        <v>134.58252946159951</v>
      </c>
      <c r="AT106" s="305">
        <f t="shared" si="55"/>
        <v>136.13095754696309</v>
      </c>
      <c r="AU106" s="305">
        <f t="shared" si="56"/>
        <v>270.71348700856259</v>
      </c>
      <c r="AV106" s="305">
        <f t="shared" si="57"/>
        <v>275.95543910598383</v>
      </c>
      <c r="AW106" s="305">
        <f t="shared" si="58"/>
        <v>278.70280360079209</v>
      </c>
      <c r="AX106" s="305">
        <f t="shared" si="59"/>
        <v>289.44795286129039</v>
      </c>
      <c r="AY106" s="306">
        <f t="shared" si="60"/>
        <v>1373.7206244158356</v>
      </c>
    </row>
    <row r="107" spans="1:51" ht="14.5">
      <c r="A107" s="44" t="s">
        <v>150</v>
      </c>
      <c r="B107" s="45" t="s">
        <v>150</v>
      </c>
      <c r="C107" s="106">
        <v>750</v>
      </c>
      <c r="D107" s="37">
        <v>32</v>
      </c>
      <c r="E107" s="65">
        <v>4220</v>
      </c>
      <c r="F107" s="65" t="s">
        <v>702</v>
      </c>
      <c r="G107" s="99" t="s">
        <v>710</v>
      </c>
      <c r="H107" s="240" t="s">
        <v>149</v>
      </c>
      <c r="I107" s="240"/>
      <c r="J107" s="240" t="s">
        <v>1049</v>
      </c>
      <c r="K107" s="238">
        <v>47483</v>
      </c>
      <c r="L107" s="255">
        <v>0</v>
      </c>
      <c r="M107" s="256">
        <v>0</v>
      </c>
      <c r="N107" s="256">
        <v>0</v>
      </c>
      <c r="O107" s="256">
        <v>0</v>
      </c>
      <c r="P107" s="256">
        <v>0</v>
      </c>
      <c r="Q107" s="256">
        <v>0</v>
      </c>
      <c r="R107" s="256">
        <v>250</v>
      </c>
      <c r="S107" s="256">
        <v>250</v>
      </c>
      <c r="T107" s="256">
        <v>250</v>
      </c>
      <c r="U107" s="257">
        <f t="shared" si="46"/>
        <v>750</v>
      </c>
      <c r="V107" s="323">
        <f>L107*Inflation!$F$19</f>
        <v>0</v>
      </c>
      <c r="W107" s="324">
        <f>M107*Inflation!$F$19</f>
        <v>0</v>
      </c>
      <c r="X107" s="324">
        <f>N107*Inflation!$F$19</f>
        <v>0</v>
      </c>
      <c r="Y107" s="324">
        <f>O107*Inflation!$F$19*Inflation!$F$20</f>
        <v>0</v>
      </c>
      <c r="Z107" s="324">
        <f>P107*Inflation!$F$19*Inflation!$F$20</f>
        <v>0</v>
      </c>
      <c r="AA107" s="324">
        <f>Q107*Inflation!$F$19*Inflation!$F$20</f>
        <v>0</v>
      </c>
      <c r="AB107" s="324">
        <f>R107*Inflation!$F$19*Inflation!$F$20*Inflation!$F$21</f>
        <v>265.66033966033973</v>
      </c>
      <c r="AC107" s="324">
        <f>S107*Inflation!$F$19*Inflation!$F$20*Inflation!$F$21*Inflation!$F$22</f>
        <v>270.70729270729282</v>
      </c>
      <c r="AD107" s="324">
        <f>T107*Inflation!$F$19*Inflation!$F$20*Inflation!$F$21*Inflation!$F$22*Inflation!$F$23</f>
        <v>275.58041958041969</v>
      </c>
      <c r="AE107" s="326">
        <f t="shared" si="47"/>
        <v>811.94805194805235</v>
      </c>
      <c r="AF107" s="303">
        <f>V107/SUM(V$50:V$225)*SUM('Common CWIP'!$AV$68:$BA$68)</f>
        <v>0</v>
      </c>
      <c r="AG107" s="298">
        <f>W107/SUM(W$50:W$225)*SUM('Common CWIP'!$BB$68:$BG$68)</f>
        <v>0</v>
      </c>
      <c r="AH107" s="298">
        <f t="shared" si="48"/>
        <v>0</v>
      </c>
      <c r="AI107" s="298">
        <f>Y107/SUM(Y$50:Y$225)*SUM('Common CWIP'!$BK$68:$BP$68)</f>
        <v>0</v>
      </c>
      <c r="AJ107" s="298">
        <f>Z107/SUM(Z$50:Z$225)*SUM('Common CWIP'!$BQ$68:$BV$68)</f>
        <v>0</v>
      </c>
      <c r="AK107" s="298">
        <f t="shared" si="49"/>
        <v>0</v>
      </c>
      <c r="AL107" s="298">
        <f>AB107/SUM(AB$50:AB$225)*SUM('Common CWIP'!$CL$68)</f>
        <v>10.295099445644105</v>
      </c>
      <c r="AM107" s="298">
        <f>AC107/SUM(AC$50:AC$225)*SUM('Common CWIP'!$DA$68)</f>
        <v>7.9955108934992953</v>
      </c>
      <c r="AN107" s="298">
        <f>AD107/SUM(AD$50:AD$225)*SUM('Common CWIP'!$DP$68)</f>
        <v>13.867533280870687</v>
      </c>
      <c r="AO107" s="293">
        <f t="shared" si="50"/>
        <v>32.158143620014087</v>
      </c>
      <c r="AP107" s="304">
        <f t="shared" si="51"/>
        <v>0</v>
      </c>
      <c r="AQ107" s="305">
        <f t="shared" si="52"/>
        <v>0</v>
      </c>
      <c r="AR107" s="305">
        <f t="shared" si="53"/>
        <v>0</v>
      </c>
      <c r="AS107" s="305">
        <f t="shared" si="54"/>
        <v>0</v>
      </c>
      <c r="AT107" s="305">
        <f t="shared" si="55"/>
        <v>0</v>
      </c>
      <c r="AU107" s="305">
        <f t="shared" si="56"/>
        <v>0</v>
      </c>
      <c r="AV107" s="305">
        <f t="shared" si="57"/>
        <v>275.95543910598383</v>
      </c>
      <c r="AW107" s="305">
        <f t="shared" si="58"/>
        <v>278.70280360079209</v>
      </c>
      <c r="AX107" s="305">
        <f t="shared" si="59"/>
        <v>289.44795286129039</v>
      </c>
      <c r="AY107" s="306">
        <f t="shared" si="60"/>
        <v>844.10619556806625</v>
      </c>
    </row>
    <row r="108" spans="1:51" ht="14.5">
      <c r="A108" s="44" t="s">
        <v>154</v>
      </c>
      <c r="B108" s="45" t="s">
        <v>154</v>
      </c>
      <c r="C108" s="106">
        <v>0</v>
      </c>
      <c r="E108" s="65">
        <v>4220</v>
      </c>
      <c r="F108" s="65" t="s">
        <v>702</v>
      </c>
      <c r="G108" s="99" t="s">
        <v>711</v>
      </c>
      <c r="H108" s="240" t="s">
        <v>149</v>
      </c>
      <c r="I108" s="240"/>
      <c r="J108" s="240" t="s">
        <v>1049</v>
      </c>
      <c r="K108" s="238" t="s">
        <v>627</v>
      </c>
      <c r="L108" s="255">
        <v>0</v>
      </c>
      <c r="M108" s="256">
        <v>0</v>
      </c>
      <c r="N108" s="256">
        <v>0</v>
      </c>
      <c r="O108" s="256">
        <v>0</v>
      </c>
      <c r="P108" s="256">
        <v>0</v>
      </c>
      <c r="Q108" s="256">
        <v>0</v>
      </c>
      <c r="R108" s="256">
        <v>0</v>
      </c>
      <c r="S108" s="256">
        <v>0</v>
      </c>
      <c r="T108" s="256">
        <v>0</v>
      </c>
      <c r="U108" s="257">
        <f t="shared" si="46"/>
        <v>0</v>
      </c>
      <c r="V108" s="323">
        <f>L108*Inflation!$F$19</f>
        <v>0</v>
      </c>
      <c r="W108" s="324">
        <f>M108*Inflation!$F$19</f>
        <v>0</v>
      </c>
      <c r="X108" s="324">
        <f>N108*Inflation!$F$19</f>
        <v>0</v>
      </c>
      <c r="Y108" s="324">
        <f>O108*Inflation!$F$19*Inflation!$F$20</f>
        <v>0</v>
      </c>
      <c r="Z108" s="324">
        <f>P108*Inflation!$F$19*Inflation!$F$20</f>
        <v>0</v>
      </c>
      <c r="AA108" s="324">
        <f>Q108*Inflation!$F$19*Inflation!$F$20</f>
        <v>0</v>
      </c>
      <c r="AB108" s="324">
        <f>R108*Inflation!$F$19*Inflation!$F$20*Inflation!$F$21</f>
        <v>0</v>
      </c>
      <c r="AC108" s="324">
        <f>S108*Inflation!$F$19*Inflation!$F$20*Inflation!$F$21*Inflation!$F$22</f>
        <v>0</v>
      </c>
      <c r="AD108" s="324">
        <f>T108*Inflation!$F$19*Inflation!$F$20*Inflation!$F$21*Inflation!$F$22*Inflation!$F$23</f>
        <v>0</v>
      </c>
      <c r="AE108" s="326">
        <f t="shared" si="47"/>
        <v>0</v>
      </c>
      <c r="AF108" s="303">
        <f>V108/SUM(V$50:V$225)*SUM('Common CWIP'!$AV$68:$BA$68)</f>
        <v>0</v>
      </c>
      <c r="AG108" s="298">
        <f>W108/SUM(W$50:W$225)*SUM('Common CWIP'!$BB$68:$BG$68)</f>
        <v>0</v>
      </c>
      <c r="AH108" s="298">
        <f t="shared" si="48"/>
        <v>0</v>
      </c>
      <c r="AI108" s="298">
        <f>Y108/SUM(Y$50:Y$225)*SUM('Common CWIP'!$BK$68:$BP$68)</f>
        <v>0</v>
      </c>
      <c r="AJ108" s="298">
        <f>Z108/SUM(Z$50:Z$225)*SUM('Common CWIP'!$BQ$68:$BV$68)</f>
        <v>0</v>
      </c>
      <c r="AK108" s="298">
        <f t="shared" si="49"/>
        <v>0</v>
      </c>
      <c r="AL108" s="298">
        <f>AB108/SUM(AB$50:AB$225)*SUM('Common CWIP'!$CL$68)</f>
        <v>0</v>
      </c>
      <c r="AM108" s="298">
        <f>AC108/SUM(AC$50:AC$225)*SUM('Common CWIP'!$DA$68)</f>
        <v>0</v>
      </c>
      <c r="AN108" s="298">
        <f>AD108/SUM(AD$50:AD$225)*SUM('Common CWIP'!$DP$68)</f>
        <v>0</v>
      </c>
      <c r="AO108" s="293">
        <f t="shared" si="50"/>
        <v>0</v>
      </c>
      <c r="AP108" s="304">
        <f t="shared" si="51"/>
        <v>0</v>
      </c>
      <c r="AQ108" s="305">
        <f t="shared" si="52"/>
        <v>0</v>
      </c>
      <c r="AR108" s="305">
        <f t="shared" si="53"/>
        <v>0</v>
      </c>
      <c r="AS108" s="305">
        <f t="shared" si="54"/>
        <v>0</v>
      </c>
      <c r="AT108" s="305">
        <f t="shared" si="55"/>
        <v>0</v>
      </c>
      <c r="AU108" s="305">
        <f t="shared" si="56"/>
        <v>0</v>
      </c>
      <c r="AV108" s="305">
        <f t="shared" si="57"/>
        <v>0</v>
      </c>
      <c r="AW108" s="305">
        <f t="shared" si="58"/>
        <v>0</v>
      </c>
      <c r="AX108" s="305">
        <f t="shared" si="59"/>
        <v>0</v>
      </c>
      <c r="AY108" s="306">
        <f t="shared" si="60"/>
        <v>0</v>
      </c>
    </row>
    <row r="109" spans="1:51" ht="14.5">
      <c r="A109" s="44" t="s">
        <v>150</v>
      </c>
      <c r="B109" s="45" t="s">
        <v>154</v>
      </c>
      <c r="C109" s="106">
        <v>0</v>
      </c>
      <c r="E109" s="65">
        <v>4220</v>
      </c>
      <c r="F109" s="65" t="s">
        <v>702</v>
      </c>
      <c r="G109" s="99" t="s">
        <v>712</v>
      </c>
      <c r="H109" s="240" t="s">
        <v>149</v>
      </c>
      <c r="I109" s="240"/>
      <c r="J109" s="240" t="s">
        <v>1049</v>
      </c>
      <c r="K109" s="238">
        <v>46386</v>
      </c>
      <c r="L109" s="255">
        <v>0</v>
      </c>
      <c r="M109" s="256">
        <v>0</v>
      </c>
      <c r="N109" s="256">
        <v>0</v>
      </c>
      <c r="O109" s="256">
        <v>160</v>
      </c>
      <c r="P109" s="256">
        <v>160</v>
      </c>
      <c r="Q109" s="256">
        <v>320</v>
      </c>
      <c r="R109" s="256">
        <v>0</v>
      </c>
      <c r="S109" s="256">
        <v>0</v>
      </c>
      <c r="T109" s="256">
        <v>0</v>
      </c>
      <c r="U109" s="257">
        <f t="shared" si="46"/>
        <v>320</v>
      </c>
      <c r="V109" s="323">
        <f>L109*Inflation!$F$19</f>
        <v>0</v>
      </c>
      <c r="W109" s="324">
        <f>M109*Inflation!$F$19</f>
        <v>0</v>
      </c>
      <c r="X109" s="324">
        <f>N109*Inflation!$F$19</f>
        <v>0</v>
      </c>
      <c r="Y109" s="324">
        <f>O109*Inflation!$F$19*Inflation!$F$20</f>
        <v>166.85266733266738</v>
      </c>
      <c r="Z109" s="324">
        <f>P109*Inflation!$F$19*Inflation!$F$20</f>
        <v>166.85266733266738</v>
      </c>
      <c r="AA109" s="324">
        <f>Q109*Inflation!$F$19*Inflation!$F$20</f>
        <v>333.70533466533476</v>
      </c>
      <c r="AB109" s="324">
        <f>R109*Inflation!$F$19*Inflation!$F$20*Inflation!$F$21</f>
        <v>0</v>
      </c>
      <c r="AC109" s="324">
        <f>S109*Inflation!$F$19*Inflation!$F$20*Inflation!$F$21*Inflation!$F$22</f>
        <v>0</v>
      </c>
      <c r="AD109" s="324">
        <f>T109*Inflation!$F$19*Inflation!$F$20*Inflation!$F$21*Inflation!$F$22*Inflation!$F$23</f>
        <v>0</v>
      </c>
      <c r="AE109" s="326">
        <f t="shared" si="47"/>
        <v>333.70533466533476</v>
      </c>
      <c r="AF109" s="303">
        <f>V109/SUM(V$50:V$225)*SUM('Common CWIP'!$AV$68:$BA$68)</f>
        <v>0</v>
      </c>
      <c r="AG109" s="298">
        <f>W109/SUM(W$50:W$225)*SUM('Common CWIP'!$BB$68:$BG$68)</f>
        <v>0</v>
      </c>
      <c r="AH109" s="298">
        <f t="shared" si="48"/>
        <v>0</v>
      </c>
      <c r="AI109" s="298">
        <f>Y109/SUM(Y$50:Y$225)*SUM('Common CWIP'!$BK$68:$BP$68)</f>
        <v>5.4129703781800149</v>
      </c>
      <c r="AJ109" s="298">
        <f>Z109/SUM(Z$50:Z$225)*SUM('Common CWIP'!$BQ$68:$BV$68)</f>
        <v>7.3949583274453703</v>
      </c>
      <c r="AK109" s="298">
        <f t="shared" si="49"/>
        <v>12.807928705625386</v>
      </c>
      <c r="AL109" s="298">
        <f>AB109/SUM(AB$50:AB$225)*SUM('Common CWIP'!$CL$68)</f>
        <v>0</v>
      </c>
      <c r="AM109" s="298">
        <f>AC109/SUM(AC$50:AC$225)*SUM('Common CWIP'!$DA$68)</f>
        <v>0</v>
      </c>
      <c r="AN109" s="298">
        <f>AD109/SUM(AD$50:AD$225)*SUM('Common CWIP'!$DP$68)</f>
        <v>0</v>
      </c>
      <c r="AO109" s="293">
        <f t="shared" si="50"/>
        <v>12.807928705625386</v>
      </c>
      <c r="AP109" s="304">
        <f t="shared" si="51"/>
        <v>0</v>
      </c>
      <c r="AQ109" s="305">
        <f t="shared" si="52"/>
        <v>0</v>
      </c>
      <c r="AR109" s="305">
        <f t="shared" si="53"/>
        <v>0</v>
      </c>
      <c r="AS109" s="305">
        <f t="shared" si="54"/>
        <v>172.26563771084739</v>
      </c>
      <c r="AT109" s="305">
        <f t="shared" si="55"/>
        <v>174.24762566011276</v>
      </c>
      <c r="AU109" s="305">
        <f t="shared" si="56"/>
        <v>346.51326337096015</v>
      </c>
      <c r="AV109" s="305">
        <f t="shared" si="57"/>
        <v>0</v>
      </c>
      <c r="AW109" s="305">
        <f t="shared" si="58"/>
        <v>0</v>
      </c>
      <c r="AX109" s="305">
        <f t="shared" si="59"/>
        <v>0</v>
      </c>
      <c r="AY109" s="306">
        <f t="shared" si="60"/>
        <v>346.51326337096015</v>
      </c>
    </row>
    <row r="110" spans="1:51" ht="14.5">
      <c r="A110" s="44" t="s">
        <v>150</v>
      </c>
      <c r="B110" s="45" t="s">
        <v>154</v>
      </c>
      <c r="C110" s="106">
        <v>0</v>
      </c>
      <c r="E110" s="65">
        <v>4220</v>
      </c>
      <c r="F110" s="65" t="s">
        <v>702</v>
      </c>
      <c r="G110" s="99" t="s">
        <v>713</v>
      </c>
      <c r="H110" s="240" t="s">
        <v>148</v>
      </c>
      <c r="I110" s="240"/>
      <c r="J110" s="240" t="s">
        <v>1049</v>
      </c>
      <c r="K110" s="238">
        <v>47117</v>
      </c>
      <c r="L110" s="255">
        <v>0</v>
      </c>
      <c r="M110" s="256">
        <v>0</v>
      </c>
      <c r="N110" s="256">
        <v>0</v>
      </c>
      <c r="O110" s="256">
        <v>0</v>
      </c>
      <c r="P110" s="256">
        <v>0</v>
      </c>
      <c r="Q110" s="256">
        <v>0</v>
      </c>
      <c r="R110" s="256">
        <v>0</v>
      </c>
      <c r="S110" s="256">
        <v>106</v>
      </c>
      <c r="T110" s="256">
        <v>0</v>
      </c>
      <c r="U110" s="257">
        <f t="shared" si="46"/>
        <v>106</v>
      </c>
      <c r="V110" s="323">
        <f>L110*Inflation!$F$19</f>
        <v>0</v>
      </c>
      <c r="W110" s="324">
        <f>M110*Inflation!$F$19</f>
        <v>0</v>
      </c>
      <c r="X110" s="324">
        <f>N110*Inflation!$F$19</f>
        <v>0</v>
      </c>
      <c r="Y110" s="324">
        <f>O110*Inflation!$F$19*Inflation!$F$20</f>
        <v>0</v>
      </c>
      <c r="Z110" s="324">
        <f>P110*Inflation!$F$19*Inflation!$F$20</f>
        <v>0</v>
      </c>
      <c r="AA110" s="324">
        <f>Q110*Inflation!$F$19*Inflation!$F$20</f>
        <v>0</v>
      </c>
      <c r="AB110" s="324">
        <f>R110*Inflation!$F$19*Inflation!$F$20*Inflation!$F$21</f>
        <v>0</v>
      </c>
      <c r="AC110" s="324">
        <f>S110*Inflation!$F$19*Inflation!$F$20*Inflation!$F$21*Inflation!$F$22</f>
        <v>114.77989210789211</v>
      </c>
      <c r="AD110" s="324">
        <f>T110*Inflation!$F$19*Inflation!$F$20*Inflation!$F$21*Inflation!$F$22*Inflation!$F$23</f>
        <v>0</v>
      </c>
      <c r="AE110" s="326">
        <f t="shared" si="47"/>
        <v>114.77989210789211</v>
      </c>
      <c r="AF110" s="303">
        <f>V110/SUM(V$50:V$225)*SUM('Common CWIP'!$AV$68:$BA$68)</f>
        <v>0</v>
      </c>
      <c r="AG110" s="298">
        <f>W110/SUM(W$50:W$225)*SUM('Common CWIP'!$BB$68:$BG$68)</f>
        <v>0</v>
      </c>
      <c r="AH110" s="298">
        <f t="shared" si="48"/>
        <v>0</v>
      </c>
      <c r="AI110" s="298">
        <f>Y110/SUM(Y$50:Y$225)*SUM('Common CWIP'!$BK$68:$BP$68)</f>
        <v>0</v>
      </c>
      <c r="AJ110" s="298">
        <f>Z110/SUM(Z$50:Z$225)*SUM('Common CWIP'!$BQ$68:$BV$68)</f>
        <v>0</v>
      </c>
      <c r="AK110" s="298">
        <f t="shared" si="49"/>
        <v>0</v>
      </c>
      <c r="AL110" s="298">
        <f>AB110/SUM(AB$50:AB$225)*SUM('Common CWIP'!$CL$68)</f>
        <v>0</v>
      </c>
      <c r="AM110" s="298">
        <f>AC110/SUM(AC$50:AC$225)*SUM('Common CWIP'!$DA$68)</f>
        <v>3.3900966188436992</v>
      </c>
      <c r="AN110" s="298">
        <f>AD110/SUM(AD$50:AD$225)*SUM('Common CWIP'!$DP$68)</f>
        <v>0</v>
      </c>
      <c r="AO110" s="293">
        <f t="shared" si="50"/>
        <v>3.3900966188436992</v>
      </c>
      <c r="AP110" s="304">
        <f t="shared" si="51"/>
        <v>0</v>
      </c>
      <c r="AQ110" s="305">
        <f t="shared" si="52"/>
        <v>0</v>
      </c>
      <c r="AR110" s="305">
        <f t="shared" si="53"/>
        <v>0</v>
      </c>
      <c r="AS110" s="305">
        <f t="shared" si="54"/>
        <v>0</v>
      </c>
      <c r="AT110" s="305">
        <f t="shared" si="55"/>
        <v>0</v>
      </c>
      <c r="AU110" s="305">
        <f t="shared" si="56"/>
        <v>0</v>
      </c>
      <c r="AV110" s="305">
        <f t="shared" si="57"/>
        <v>0</v>
      </c>
      <c r="AW110" s="305">
        <f t="shared" si="58"/>
        <v>118.16998872673581</v>
      </c>
      <c r="AX110" s="305">
        <f t="shared" si="59"/>
        <v>0</v>
      </c>
      <c r="AY110" s="306">
        <f t="shared" si="60"/>
        <v>118.16998872673581</v>
      </c>
    </row>
    <row r="111" spans="1:51" ht="14.5">
      <c r="A111" s="44" t="s">
        <v>150</v>
      </c>
      <c r="B111" s="45" t="s">
        <v>154</v>
      </c>
      <c r="C111" s="106">
        <v>0</v>
      </c>
      <c r="E111" s="65">
        <v>4220</v>
      </c>
      <c r="F111" s="65" t="s">
        <v>702</v>
      </c>
      <c r="G111" s="99" t="s">
        <v>714</v>
      </c>
      <c r="H111" s="240" t="s">
        <v>149</v>
      </c>
      <c r="I111" s="240"/>
      <c r="J111" s="240" t="s">
        <v>1049</v>
      </c>
      <c r="K111" s="238">
        <v>45838</v>
      </c>
      <c r="L111" s="255">
        <v>275</v>
      </c>
      <c r="M111" s="256">
        <v>0</v>
      </c>
      <c r="N111" s="256">
        <v>275</v>
      </c>
      <c r="O111" s="256">
        <v>0</v>
      </c>
      <c r="P111" s="256">
        <v>0</v>
      </c>
      <c r="Q111" s="256">
        <v>0</v>
      </c>
      <c r="R111" s="256">
        <v>0</v>
      </c>
      <c r="S111" s="256">
        <v>0</v>
      </c>
      <c r="T111" s="256">
        <v>0</v>
      </c>
      <c r="U111" s="257">
        <f t="shared" si="46"/>
        <v>275</v>
      </c>
      <c r="V111" s="323">
        <f>L111*Inflation!$F$19</f>
        <v>280.87912087912088</v>
      </c>
      <c r="W111" s="324">
        <f>M111*Inflation!$F$19</f>
        <v>0</v>
      </c>
      <c r="X111" s="324">
        <f>N111*Inflation!$F$19</f>
        <v>280.87912087912088</v>
      </c>
      <c r="Y111" s="324">
        <f>O111*Inflation!$F$19*Inflation!$F$20</f>
        <v>0</v>
      </c>
      <c r="Z111" s="324">
        <f>P111*Inflation!$F$19*Inflation!$F$20</f>
        <v>0</v>
      </c>
      <c r="AA111" s="324">
        <f>Q111*Inflation!$F$19*Inflation!$F$20</f>
        <v>0</v>
      </c>
      <c r="AB111" s="324">
        <f>R111*Inflation!$F$19*Inflation!$F$20*Inflation!$F$21</f>
        <v>0</v>
      </c>
      <c r="AC111" s="324">
        <f>S111*Inflation!$F$19*Inflation!$F$20*Inflation!$F$21*Inflation!$F$22</f>
        <v>0</v>
      </c>
      <c r="AD111" s="324">
        <f>T111*Inflation!$F$19*Inflation!$F$20*Inflation!$F$21*Inflation!$F$22*Inflation!$F$23</f>
        <v>0</v>
      </c>
      <c r="AE111" s="326">
        <f t="shared" si="47"/>
        <v>280.87912087912088</v>
      </c>
      <c r="AF111" s="303">
        <f>V111/SUM(V$50:V$225)*SUM('Common CWIP'!$AV$68:$BA$68)</f>
        <v>3.560447303394219</v>
      </c>
      <c r="AG111" s="298">
        <f>W111/SUM(W$50:W$225)*SUM('Common CWIP'!$BB$68:$BG$68)</f>
        <v>0</v>
      </c>
      <c r="AH111" s="298">
        <f t="shared" si="48"/>
        <v>3.560447303394219</v>
      </c>
      <c r="AI111" s="298">
        <f>Y111/SUM(Y$50:Y$225)*SUM('Common CWIP'!$BK$68:$BP$68)</f>
        <v>0</v>
      </c>
      <c r="AJ111" s="298">
        <f>Z111/SUM(Z$50:Z$225)*SUM('Common CWIP'!$BQ$68:$BV$68)</f>
        <v>0</v>
      </c>
      <c r="AK111" s="298">
        <f t="shared" si="49"/>
        <v>0</v>
      </c>
      <c r="AL111" s="298">
        <f>AB111/SUM(AB$50:AB$225)*SUM('Common CWIP'!$CL$68)</f>
        <v>0</v>
      </c>
      <c r="AM111" s="298">
        <f>AC111/SUM(AC$50:AC$225)*SUM('Common CWIP'!$DA$68)</f>
        <v>0</v>
      </c>
      <c r="AN111" s="298">
        <f>AD111/SUM(AD$50:AD$225)*SUM('Common CWIP'!$DP$68)</f>
        <v>0</v>
      </c>
      <c r="AO111" s="293">
        <f t="shared" si="50"/>
        <v>3.560447303394219</v>
      </c>
      <c r="AP111" s="304">
        <f t="shared" si="51"/>
        <v>284.43956818251507</v>
      </c>
      <c r="AQ111" s="305">
        <f t="shared" si="52"/>
        <v>0</v>
      </c>
      <c r="AR111" s="305">
        <f t="shared" si="53"/>
        <v>284.43956818251507</v>
      </c>
      <c r="AS111" s="305">
        <f t="shared" si="54"/>
        <v>0</v>
      </c>
      <c r="AT111" s="305">
        <f t="shared" si="55"/>
        <v>0</v>
      </c>
      <c r="AU111" s="305">
        <f t="shared" si="56"/>
        <v>0</v>
      </c>
      <c r="AV111" s="305">
        <f t="shared" si="57"/>
        <v>0</v>
      </c>
      <c r="AW111" s="305">
        <f t="shared" si="58"/>
        <v>0</v>
      </c>
      <c r="AX111" s="305">
        <f t="shared" si="59"/>
        <v>0</v>
      </c>
      <c r="AY111" s="306">
        <f t="shared" si="60"/>
        <v>284.43956818251507</v>
      </c>
    </row>
    <row r="112" spans="1:51" ht="14.5">
      <c r="A112" s="44" t="s">
        <v>150</v>
      </c>
      <c r="B112" s="45" t="s">
        <v>154</v>
      </c>
      <c r="C112" s="106">
        <v>0</v>
      </c>
      <c r="E112" s="65">
        <v>4220</v>
      </c>
      <c r="F112" s="65" t="s">
        <v>702</v>
      </c>
      <c r="G112" s="99" t="s">
        <v>715</v>
      </c>
      <c r="H112" s="240" t="s">
        <v>149</v>
      </c>
      <c r="I112" s="240"/>
      <c r="J112" s="240" t="s">
        <v>1049</v>
      </c>
      <c r="K112" s="238">
        <v>46022</v>
      </c>
      <c r="L112" s="255">
        <v>0</v>
      </c>
      <c r="M112" s="256">
        <v>0</v>
      </c>
      <c r="N112" s="256">
        <v>0</v>
      </c>
      <c r="O112" s="256">
        <v>0</v>
      </c>
      <c r="P112" s="256">
        <v>0</v>
      </c>
      <c r="Q112" s="256">
        <v>0</v>
      </c>
      <c r="R112" s="256">
        <v>0</v>
      </c>
      <c r="S112" s="256">
        <v>0</v>
      </c>
      <c r="T112" s="256">
        <v>0</v>
      </c>
      <c r="U112" s="257">
        <f t="shared" si="46"/>
        <v>0</v>
      </c>
      <c r="V112" s="323">
        <f>L112*Inflation!$F$19</f>
        <v>0</v>
      </c>
      <c r="W112" s="324">
        <f>M112*Inflation!$F$19</f>
        <v>0</v>
      </c>
      <c r="X112" s="324">
        <f>N112*Inflation!$F$19</f>
        <v>0</v>
      </c>
      <c r="Y112" s="324">
        <f>O112*Inflation!$F$19*Inflation!$F$20</f>
        <v>0</v>
      </c>
      <c r="Z112" s="324">
        <f>P112*Inflation!$F$19*Inflation!$F$20</f>
        <v>0</v>
      </c>
      <c r="AA112" s="324">
        <f>Q112*Inflation!$F$19*Inflation!$F$20</f>
        <v>0</v>
      </c>
      <c r="AB112" s="324">
        <f>R112*Inflation!$F$19*Inflation!$F$20*Inflation!$F$21</f>
        <v>0</v>
      </c>
      <c r="AC112" s="324">
        <f>S112*Inflation!$F$19*Inflation!$F$20*Inflation!$F$21*Inflation!$F$22</f>
        <v>0</v>
      </c>
      <c r="AD112" s="324">
        <f>T112*Inflation!$F$19*Inflation!$F$20*Inflation!$F$21*Inflation!$F$22*Inflation!$F$23</f>
        <v>0</v>
      </c>
      <c r="AE112" s="326">
        <f t="shared" si="47"/>
        <v>0</v>
      </c>
      <c r="AF112" s="303">
        <f>V112/SUM(V$50:V$225)*SUM('Common CWIP'!$AV$68:$BA$68)</f>
        <v>0</v>
      </c>
      <c r="AG112" s="298">
        <f>W112/SUM(W$50:W$225)*SUM('Common CWIP'!$BB$68:$BG$68)</f>
        <v>0</v>
      </c>
      <c r="AH112" s="298">
        <f t="shared" si="48"/>
        <v>0</v>
      </c>
      <c r="AI112" s="298">
        <f>Y112/SUM(Y$50:Y$225)*SUM('Common CWIP'!$BK$68:$BP$68)</f>
        <v>0</v>
      </c>
      <c r="AJ112" s="298">
        <f>Z112/SUM(Z$50:Z$225)*SUM('Common CWIP'!$BQ$68:$BV$68)</f>
        <v>0</v>
      </c>
      <c r="AK112" s="298">
        <f t="shared" si="49"/>
        <v>0</v>
      </c>
      <c r="AL112" s="298">
        <f>AB112/SUM(AB$50:AB$225)*SUM('Common CWIP'!$CL$68)</f>
        <v>0</v>
      </c>
      <c r="AM112" s="298">
        <f>AC112/SUM(AC$50:AC$225)*SUM('Common CWIP'!$DA$68)</f>
        <v>0</v>
      </c>
      <c r="AN112" s="298">
        <f>AD112/SUM(AD$50:AD$225)*SUM('Common CWIP'!$DP$68)</f>
        <v>0</v>
      </c>
      <c r="AO112" s="293">
        <f t="shared" si="50"/>
        <v>0</v>
      </c>
      <c r="AP112" s="304">
        <f t="shared" si="51"/>
        <v>0</v>
      </c>
      <c r="AQ112" s="305">
        <f t="shared" si="52"/>
        <v>0</v>
      </c>
      <c r="AR112" s="305">
        <f t="shared" si="53"/>
        <v>0</v>
      </c>
      <c r="AS112" s="305">
        <f t="shared" si="54"/>
        <v>0</v>
      </c>
      <c r="AT112" s="305">
        <f t="shared" si="55"/>
        <v>0</v>
      </c>
      <c r="AU112" s="305">
        <f t="shared" si="56"/>
        <v>0</v>
      </c>
      <c r="AV112" s="305">
        <f t="shared" si="57"/>
        <v>0</v>
      </c>
      <c r="AW112" s="305">
        <f t="shared" si="58"/>
        <v>0</v>
      </c>
      <c r="AX112" s="305">
        <f t="shared" si="59"/>
        <v>0</v>
      </c>
      <c r="AY112" s="306">
        <f t="shared" si="60"/>
        <v>0</v>
      </c>
    </row>
    <row r="113" spans="1:51" ht="14.5">
      <c r="A113" s="44" t="s">
        <v>150</v>
      </c>
      <c r="B113" s="45" t="s">
        <v>154</v>
      </c>
      <c r="C113" s="106">
        <v>0</v>
      </c>
      <c r="E113" s="65">
        <v>4220</v>
      </c>
      <c r="F113" s="65" t="s">
        <v>702</v>
      </c>
      <c r="G113" s="99" t="s">
        <v>716</v>
      </c>
      <c r="H113" s="240" t="s">
        <v>149</v>
      </c>
      <c r="I113" s="240"/>
      <c r="J113" s="240" t="s">
        <v>1049</v>
      </c>
      <c r="K113" s="238">
        <v>45838</v>
      </c>
      <c r="L113" s="255">
        <v>60</v>
      </c>
      <c r="M113" s="256">
        <v>0</v>
      </c>
      <c r="N113" s="256">
        <v>60</v>
      </c>
      <c r="O113" s="256">
        <v>0</v>
      </c>
      <c r="P113" s="256">
        <v>0</v>
      </c>
      <c r="Q113" s="256">
        <v>0</v>
      </c>
      <c r="R113" s="256">
        <v>0</v>
      </c>
      <c r="S113" s="256">
        <v>0</v>
      </c>
      <c r="T113" s="256">
        <v>0</v>
      </c>
      <c r="U113" s="257">
        <f t="shared" si="46"/>
        <v>60</v>
      </c>
      <c r="V113" s="323">
        <f>L113*Inflation!$F$19</f>
        <v>61.282717282717279</v>
      </c>
      <c r="W113" s="324">
        <f>M113*Inflation!$F$19</f>
        <v>0</v>
      </c>
      <c r="X113" s="324">
        <f>N113*Inflation!$F$19</f>
        <v>61.282717282717279</v>
      </c>
      <c r="Y113" s="324">
        <f>O113*Inflation!$F$19*Inflation!$F$20</f>
        <v>0</v>
      </c>
      <c r="Z113" s="324">
        <f>P113*Inflation!$F$19*Inflation!$F$20</f>
        <v>0</v>
      </c>
      <c r="AA113" s="324">
        <f>Q113*Inflation!$F$19*Inflation!$F$20</f>
        <v>0</v>
      </c>
      <c r="AB113" s="324">
        <f>R113*Inflation!$F$19*Inflation!$F$20*Inflation!$F$21</f>
        <v>0</v>
      </c>
      <c r="AC113" s="324">
        <f>S113*Inflation!$F$19*Inflation!$F$20*Inflation!$F$21*Inflation!$F$22</f>
        <v>0</v>
      </c>
      <c r="AD113" s="324">
        <f>T113*Inflation!$F$19*Inflation!$F$20*Inflation!$F$21*Inflation!$F$22*Inflation!$F$23</f>
        <v>0</v>
      </c>
      <c r="AE113" s="326">
        <f t="shared" si="47"/>
        <v>61.282717282717279</v>
      </c>
      <c r="AF113" s="303">
        <f>V113/SUM(V$50:V$225)*SUM('Common CWIP'!$AV$68:$BA$68)</f>
        <v>0.77682486619510238</v>
      </c>
      <c r="AG113" s="298">
        <f>W113/SUM(W$50:W$225)*SUM('Common CWIP'!$BB$68:$BG$68)</f>
        <v>0</v>
      </c>
      <c r="AH113" s="298">
        <f t="shared" si="48"/>
        <v>0.77682486619510238</v>
      </c>
      <c r="AI113" s="298">
        <f>Y113/SUM(Y$50:Y$225)*SUM('Common CWIP'!$BK$68:$BP$68)</f>
        <v>0</v>
      </c>
      <c r="AJ113" s="298">
        <f>Z113/SUM(Z$50:Z$225)*SUM('Common CWIP'!$BQ$68:$BV$68)</f>
        <v>0</v>
      </c>
      <c r="AK113" s="298">
        <f t="shared" si="49"/>
        <v>0</v>
      </c>
      <c r="AL113" s="298">
        <f>AB113/SUM(AB$50:AB$225)*SUM('Common CWIP'!$CL$68)</f>
        <v>0</v>
      </c>
      <c r="AM113" s="298">
        <f>AC113/SUM(AC$50:AC$225)*SUM('Common CWIP'!$DA$68)</f>
        <v>0</v>
      </c>
      <c r="AN113" s="298">
        <f>AD113/SUM(AD$50:AD$225)*SUM('Common CWIP'!$DP$68)</f>
        <v>0</v>
      </c>
      <c r="AO113" s="293">
        <f t="shared" si="50"/>
        <v>0.77682486619510238</v>
      </c>
      <c r="AP113" s="304">
        <f t="shared" si="51"/>
        <v>62.059542148912378</v>
      </c>
      <c r="AQ113" s="305">
        <f t="shared" si="52"/>
        <v>0</v>
      </c>
      <c r="AR113" s="305">
        <f t="shared" si="53"/>
        <v>62.059542148912378</v>
      </c>
      <c r="AS113" s="305">
        <f t="shared" si="54"/>
        <v>0</v>
      </c>
      <c r="AT113" s="305">
        <f t="shared" si="55"/>
        <v>0</v>
      </c>
      <c r="AU113" s="305">
        <f t="shared" si="56"/>
        <v>0</v>
      </c>
      <c r="AV113" s="305">
        <f t="shared" si="57"/>
        <v>0</v>
      </c>
      <c r="AW113" s="305">
        <f t="shared" si="58"/>
        <v>0</v>
      </c>
      <c r="AX113" s="305">
        <f t="shared" si="59"/>
        <v>0</v>
      </c>
      <c r="AY113" s="306">
        <f t="shared" si="60"/>
        <v>62.059542148912378</v>
      </c>
    </row>
    <row r="114" spans="1:51" ht="14.5">
      <c r="A114" s="44" t="s">
        <v>150</v>
      </c>
      <c r="B114" s="45" t="s">
        <v>154</v>
      </c>
      <c r="C114" s="106">
        <v>0</v>
      </c>
      <c r="E114" s="65">
        <v>4220</v>
      </c>
      <c r="F114" s="65" t="s">
        <v>702</v>
      </c>
      <c r="G114" s="99" t="s">
        <v>717</v>
      </c>
      <c r="H114" s="240" t="s">
        <v>149</v>
      </c>
      <c r="I114" s="240"/>
      <c r="J114" s="240" t="s">
        <v>1049</v>
      </c>
      <c r="K114" s="238">
        <v>46203</v>
      </c>
      <c r="L114" s="255">
        <v>0</v>
      </c>
      <c r="M114" s="256">
        <v>0</v>
      </c>
      <c r="N114" s="256">
        <v>0</v>
      </c>
      <c r="O114" s="256">
        <v>220</v>
      </c>
      <c r="P114" s="256">
        <v>0</v>
      </c>
      <c r="Q114" s="256">
        <v>220</v>
      </c>
      <c r="R114" s="256">
        <v>0</v>
      </c>
      <c r="S114" s="256">
        <v>0</v>
      </c>
      <c r="T114" s="256">
        <v>0</v>
      </c>
      <c r="U114" s="257">
        <f t="shared" si="46"/>
        <v>220</v>
      </c>
      <c r="V114" s="323">
        <f>L114*Inflation!$F$19</f>
        <v>0</v>
      </c>
      <c r="W114" s="324">
        <f>M114*Inflation!$F$19</f>
        <v>0</v>
      </c>
      <c r="X114" s="324">
        <f>N114*Inflation!$F$19</f>
        <v>0</v>
      </c>
      <c r="Y114" s="324">
        <f>O114*Inflation!$F$19*Inflation!$F$20</f>
        <v>229.42241758241761</v>
      </c>
      <c r="Z114" s="324">
        <f>P114*Inflation!$F$19*Inflation!$F$20</f>
        <v>0</v>
      </c>
      <c r="AA114" s="324">
        <f>Q114*Inflation!$F$19*Inflation!$F$20</f>
        <v>229.42241758241761</v>
      </c>
      <c r="AB114" s="324">
        <f>R114*Inflation!$F$19*Inflation!$F$20*Inflation!$F$21</f>
        <v>0</v>
      </c>
      <c r="AC114" s="324">
        <f>S114*Inflation!$F$19*Inflation!$F$20*Inflation!$F$21*Inflation!$F$22</f>
        <v>0</v>
      </c>
      <c r="AD114" s="324">
        <f>T114*Inflation!$F$19*Inflation!$F$20*Inflation!$F$21*Inflation!$F$22*Inflation!$F$23</f>
        <v>0</v>
      </c>
      <c r="AE114" s="326">
        <f t="shared" si="47"/>
        <v>229.42241758241761</v>
      </c>
      <c r="AF114" s="303">
        <f>V114/SUM(V$50:V$225)*SUM('Common CWIP'!$AV$68:$BA$68)</f>
        <v>0</v>
      </c>
      <c r="AG114" s="298">
        <f>W114/SUM(W$50:W$225)*SUM('Common CWIP'!$BB$68:$BG$68)</f>
        <v>0</v>
      </c>
      <c r="AH114" s="298">
        <f t="shared" si="48"/>
        <v>0</v>
      </c>
      <c r="AI114" s="298">
        <f>Y114/SUM(Y$50:Y$225)*SUM('Common CWIP'!$BK$68:$BP$68)</f>
        <v>7.4428342699975181</v>
      </c>
      <c r="AJ114" s="298">
        <f>Z114/SUM(Z$50:Z$225)*SUM('Common CWIP'!$BQ$68:$BV$68)</f>
        <v>0</v>
      </c>
      <c r="AK114" s="298">
        <f t="shared" si="49"/>
        <v>7.4428342699975181</v>
      </c>
      <c r="AL114" s="298">
        <f>AB114/SUM(AB$50:AB$225)*SUM('Common CWIP'!$CL$68)</f>
        <v>0</v>
      </c>
      <c r="AM114" s="298">
        <f>AC114/SUM(AC$50:AC$225)*SUM('Common CWIP'!$DA$68)</f>
        <v>0</v>
      </c>
      <c r="AN114" s="298">
        <f>AD114/SUM(AD$50:AD$225)*SUM('Common CWIP'!$DP$68)</f>
        <v>0</v>
      </c>
      <c r="AO114" s="293">
        <f t="shared" si="50"/>
        <v>7.4428342699975181</v>
      </c>
      <c r="AP114" s="304">
        <f t="shared" si="51"/>
        <v>0</v>
      </c>
      <c r="AQ114" s="305">
        <f t="shared" si="52"/>
        <v>0</v>
      </c>
      <c r="AR114" s="305">
        <f t="shared" si="53"/>
        <v>0</v>
      </c>
      <c r="AS114" s="305">
        <f t="shared" si="54"/>
        <v>236.86525185241513</v>
      </c>
      <c r="AT114" s="305">
        <f t="shared" si="55"/>
        <v>0</v>
      </c>
      <c r="AU114" s="305">
        <f t="shared" si="56"/>
        <v>236.86525185241513</v>
      </c>
      <c r="AV114" s="305">
        <f t="shared" si="57"/>
        <v>0</v>
      </c>
      <c r="AW114" s="305">
        <f t="shared" si="58"/>
        <v>0</v>
      </c>
      <c r="AX114" s="305">
        <f t="shared" si="59"/>
        <v>0</v>
      </c>
      <c r="AY114" s="306">
        <f t="shared" si="60"/>
        <v>236.86525185241513</v>
      </c>
    </row>
    <row r="115" spans="1:51" ht="14.5">
      <c r="A115" s="44" t="s">
        <v>150</v>
      </c>
      <c r="B115" s="45" t="s">
        <v>154</v>
      </c>
      <c r="C115" s="106">
        <v>0</v>
      </c>
      <c r="E115" s="65">
        <v>4220</v>
      </c>
      <c r="F115" s="65" t="s">
        <v>702</v>
      </c>
      <c r="G115" s="99" t="s">
        <v>718</v>
      </c>
      <c r="H115" s="240" t="s">
        <v>149</v>
      </c>
      <c r="I115" s="240"/>
      <c r="J115" s="240" t="s">
        <v>1049</v>
      </c>
      <c r="K115" s="238">
        <v>46203</v>
      </c>
      <c r="L115" s="255">
        <v>0</v>
      </c>
      <c r="M115" s="256">
        <v>0</v>
      </c>
      <c r="N115" s="256">
        <v>0</v>
      </c>
      <c r="O115" s="256">
        <v>135</v>
      </c>
      <c r="P115" s="256">
        <v>0</v>
      </c>
      <c r="Q115" s="256">
        <v>135</v>
      </c>
      <c r="R115" s="256">
        <v>0</v>
      </c>
      <c r="S115" s="256">
        <v>0</v>
      </c>
      <c r="T115" s="256">
        <v>0</v>
      </c>
      <c r="U115" s="257">
        <f t="shared" si="46"/>
        <v>135</v>
      </c>
      <c r="V115" s="323">
        <f>L115*Inflation!$F$19</f>
        <v>0</v>
      </c>
      <c r="W115" s="324">
        <f>M115*Inflation!$F$19</f>
        <v>0</v>
      </c>
      <c r="X115" s="324">
        <f>N115*Inflation!$F$19</f>
        <v>0</v>
      </c>
      <c r="Y115" s="324">
        <f>O115*Inflation!$F$19*Inflation!$F$20</f>
        <v>140.78193806193809</v>
      </c>
      <c r="Z115" s="324">
        <f>P115*Inflation!$F$19*Inflation!$F$20</f>
        <v>0</v>
      </c>
      <c r="AA115" s="324">
        <f>Q115*Inflation!$F$19*Inflation!$F$20</f>
        <v>140.78193806193809</v>
      </c>
      <c r="AB115" s="324">
        <f>R115*Inflation!$F$19*Inflation!$F$20*Inflation!$F$21</f>
        <v>0</v>
      </c>
      <c r="AC115" s="324">
        <f>S115*Inflation!$F$19*Inflation!$F$20*Inflation!$F$21*Inflation!$F$22</f>
        <v>0</v>
      </c>
      <c r="AD115" s="324">
        <f>T115*Inflation!$F$19*Inflation!$F$20*Inflation!$F$21*Inflation!$F$22*Inflation!$F$23</f>
        <v>0</v>
      </c>
      <c r="AE115" s="326">
        <f t="shared" si="47"/>
        <v>140.78193806193809</v>
      </c>
      <c r="AF115" s="303">
        <f>V115/SUM(V$50:V$225)*SUM('Common CWIP'!$AV$68:$BA$68)</f>
        <v>0</v>
      </c>
      <c r="AG115" s="298">
        <f>W115/SUM(W$50:W$225)*SUM('Common CWIP'!$BB$68:$BG$68)</f>
        <v>0</v>
      </c>
      <c r="AH115" s="298">
        <f t="shared" si="48"/>
        <v>0</v>
      </c>
      <c r="AI115" s="298">
        <f>Y115/SUM(Y$50:Y$225)*SUM('Common CWIP'!$BK$68:$BP$68)</f>
        <v>4.5671937565893863</v>
      </c>
      <c r="AJ115" s="298">
        <f>Z115/SUM(Z$50:Z$225)*SUM('Common CWIP'!$BQ$68:$BV$68)</f>
        <v>0</v>
      </c>
      <c r="AK115" s="298">
        <f t="shared" si="49"/>
        <v>4.5671937565893863</v>
      </c>
      <c r="AL115" s="298">
        <f>AB115/SUM(AB$50:AB$225)*SUM('Common CWIP'!$CL$68)</f>
        <v>0</v>
      </c>
      <c r="AM115" s="298">
        <f>AC115/SUM(AC$50:AC$225)*SUM('Common CWIP'!$DA$68)</f>
        <v>0</v>
      </c>
      <c r="AN115" s="298">
        <f>AD115/SUM(AD$50:AD$225)*SUM('Common CWIP'!$DP$68)</f>
        <v>0</v>
      </c>
      <c r="AO115" s="293">
        <f t="shared" si="50"/>
        <v>4.5671937565893863</v>
      </c>
      <c r="AP115" s="304">
        <f t="shared" si="51"/>
        <v>0</v>
      </c>
      <c r="AQ115" s="305">
        <f t="shared" si="52"/>
        <v>0</v>
      </c>
      <c r="AR115" s="305">
        <f t="shared" si="53"/>
        <v>0</v>
      </c>
      <c r="AS115" s="305">
        <f t="shared" si="54"/>
        <v>145.34913181852747</v>
      </c>
      <c r="AT115" s="305">
        <f t="shared" si="55"/>
        <v>0</v>
      </c>
      <c r="AU115" s="305">
        <f t="shared" si="56"/>
        <v>145.34913181852747</v>
      </c>
      <c r="AV115" s="305">
        <f t="shared" si="57"/>
        <v>0</v>
      </c>
      <c r="AW115" s="305">
        <f t="shared" si="58"/>
        <v>0</v>
      </c>
      <c r="AX115" s="305">
        <f t="shared" si="59"/>
        <v>0</v>
      </c>
      <c r="AY115" s="306">
        <f t="shared" si="60"/>
        <v>145.34913181852747</v>
      </c>
    </row>
    <row r="116" spans="1:51" ht="14.5">
      <c r="A116" s="44" t="s">
        <v>150</v>
      </c>
      <c r="B116" s="45" t="s">
        <v>154</v>
      </c>
      <c r="C116" s="106">
        <v>0</v>
      </c>
      <c r="E116" s="65">
        <v>4220</v>
      </c>
      <c r="F116" s="65" t="s">
        <v>702</v>
      </c>
      <c r="G116" s="99" t="s">
        <v>719</v>
      </c>
      <c r="H116" s="240" t="s">
        <v>149</v>
      </c>
      <c r="I116" s="240"/>
      <c r="J116" s="240" t="s">
        <v>1049</v>
      </c>
      <c r="K116" s="238">
        <v>46203</v>
      </c>
      <c r="L116" s="255">
        <v>0</v>
      </c>
      <c r="M116" s="256">
        <v>0</v>
      </c>
      <c r="N116" s="256">
        <v>0</v>
      </c>
      <c r="O116" s="256">
        <v>270</v>
      </c>
      <c r="P116" s="256">
        <v>0</v>
      </c>
      <c r="Q116" s="256">
        <v>270</v>
      </c>
      <c r="R116" s="256">
        <v>0</v>
      </c>
      <c r="S116" s="256">
        <v>0</v>
      </c>
      <c r="T116" s="256">
        <v>0</v>
      </c>
      <c r="U116" s="257">
        <f t="shared" si="46"/>
        <v>270</v>
      </c>
      <c r="V116" s="323">
        <f>L116*Inflation!$F$19</f>
        <v>0</v>
      </c>
      <c r="W116" s="324">
        <f>M116*Inflation!$F$19</f>
        <v>0</v>
      </c>
      <c r="X116" s="324">
        <f>N116*Inflation!$F$19</f>
        <v>0</v>
      </c>
      <c r="Y116" s="324">
        <f>O116*Inflation!$F$19*Inflation!$F$20</f>
        <v>281.56387612387618</v>
      </c>
      <c r="Z116" s="324">
        <f>P116*Inflation!$F$19*Inflation!$F$20</f>
        <v>0</v>
      </c>
      <c r="AA116" s="324">
        <f>Q116*Inflation!$F$19*Inflation!$F$20</f>
        <v>281.56387612387618</v>
      </c>
      <c r="AB116" s="324">
        <f>R116*Inflation!$F$19*Inflation!$F$20*Inflation!$F$21</f>
        <v>0</v>
      </c>
      <c r="AC116" s="324">
        <f>S116*Inflation!$F$19*Inflation!$F$20*Inflation!$F$21*Inflation!$F$22</f>
        <v>0</v>
      </c>
      <c r="AD116" s="324">
        <f>T116*Inflation!$F$19*Inflation!$F$20*Inflation!$F$21*Inflation!$F$22*Inflation!$F$23</f>
        <v>0</v>
      </c>
      <c r="AE116" s="326">
        <f t="shared" si="47"/>
        <v>281.56387612387618</v>
      </c>
      <c r="AF116" s="303">
        <f>V116/SUM(V$50:V$225)*SUM('Common CWIP'!$AV$68:$BA$68)</f>
        <v>0</v>
      </c>
      <c r="AG116" s="298">
        <f>W116/SUM(W$50:W$225)*SUM('Common CWIP'!$BB$68:$BG$68)</f>
        <v>0</v>
      </c>
      <c r="AH116" s="298">
        <f t="shared" si="48"/>
        <v>0</v>
      </c>
      <c r="AI116" s="298">
        <f>Y116/SUM(Y$50:Y$225)*SUM('Common CWIP'!$BK$68:$BP$68)</f>
        <v>9.1343875131787726</v>
      </c>
      <c r="AJ116" s="298">
        <f>Z116/SUM(Z$50:Z$225)*SUM('Common CWIP'!$BQ$68:$BV$68)</f>
        <v>0</v>
      </c>
      <c r="AK116" s="298">
        <f t="shared" si="49"/>
        <v>9.1343875131787726</v>
      </c>
      <c r="AL116" s="298">
        <f>AB116/SUM(AB$50:AB$225)*SUM('Common CWIP'!$CL$68)</f>
        <v>0</v>
      </c>
      <c r="AM116" s="298">
        <f>AC116/SUM(AC$50:AC$225)*SUM('Common CWIP'!$DA$68)</f>
        <v>0</v>
      </c>
      <c r="AN116" s="298">
        <f>AD116/SUM(AD$50:AD$225)*SUM('Common CWIP'!$DP$68)</f>
        <v>0</v>
      </c>
      <c r="AO116" s="293">
        <f t="shared" si="50"/>
        <v>9.1343875131787726</v>
      </c>
      <c r="AP116" s="304">
        <f t="shared" si="51"/>
        <v>0</v>
      </c>
      <c r="AQ116" s="305">
        <f t="shared" si="52"/>
        <v>0</v>
      </c>
      <c r="AR116" s="305">
        <f t="shared" si="53"/>
        <v>0</v>
      </c>
      <c r="AS116" s="305">
        <f t="shared" si="54"/>
        <v>290.69826363705494</v>
      </c>
      <c r="AT116" s="305">
        <f t="shared" si="55"/>
        <v>0</v>
      </c>
      <c r="AU116" s="305">
        <f t="shared" si="56"/>
        <v>290.69826363705494</v>
      </c>
      <c r="AV116" s="305">
        <f t="shared" si="57"/>
        <v>0</v>
      </c>
      <c r="AW116" s="305">
        <f t="shared" si="58"/>
        <v>0</v>
      </c>
      <c r="AX116" s="305">
        <f t="shared" si="59"/>
        <v>0</v>
      </c>
      <c r="AY116" s="306">
        <f t="shared" si="60"/>
        <v>290.69826363705494</v>
      </c>
    </row>
    <row r="117" spans="1:51" ht="14.5">
      <c r="A117" s="44" t="s">
        <v>150</v>
      </c>
      <c r="B117" s="45" t="s">
        <v>154</v>
      </c>
      <c r="C117" s="106">
        <v>0</v>
      </c>
      <c r="E117" s="65">
        <v>4220</v>
      </c>
      <c r="F117" s="65" t="s">
        <v>702</v>
      </c>
      <c r="G117" s="99" t="s">
        <v>720</v>
      </c>
      <c r="H117" s="240" t="s">
        <v>149</v>
      </c>
      <c r="I117" s="240"/>
      <c r="J117" s="240" t="s">
        <v>1049</v>
      </c>
      <c r="K117" s="238">
        <v>46203</v>
      </c>
      <c r="L117" s="255">
        <v>0</v>
      </c>
      <c r="M117" s="256">
        <v>0</v>
      </c>
      <c r="N117" s="256">
        <v>0</v>
      </c>
      <c r="O117" s="256">
        <v>80</v>
      </c>
      <c r="P117" s="256">
        <v>0</v>
      </c>
      <c r="Q117" s="256">
        <v>80</v>
      </c>
      <c r="R117" s="256">
        <v>0</v>
      </c>
      <c r="S117" s="256">
        <v>0</v>
      </c>
      <c r="T117" s="256">
        <v>0</v>
      </c>
      <c r="U117" s="257">
        <f t="shared" si="46"/>
        <v>80</v>
      </c>
      <c r="V117" s="323">
        <f>L117*Inflation!$F$19</f>
        <v>0</v>
      </c>
      <c r="W117" s="324">
        <f>M117*Inflation!$F$19</f>
        <v>0</v>
      </c>
      <c r="X117" s="324">
        <f>N117*Inflation!$F$19</f>
        <v>0</v>
      </c>
      <c r="Y117" s="324">
        <f>O117*Inflation!$F$19*Inflation!$F$20</f>
        <v>83.42633366633369</v>
      </c>
      <c r="Z117" s="324">
        <f>P117*Inflation!$F$19*Inflation!$F$20</f>
        <v>0</v>
      </c>
      <c r="AA117" s="324">
        <f>Q117*Inflation!$F$19*Inflation!$F$20</f>
        <v>83.42633366633369</v>
      </c>
      <c r="AB117" s="324">
        <f>R117*Inflation!$F$19*Inflation!$F$20*Inflation!$F$21</f>
        <v>0</v>
      </c>
      <c r="AC117" s="324">
        <f>S117*Inflation!$F$19*Inflation!$F$20*Inflation!$F$21*Inflation!$F$22</f>
        <v>0</v>
      </c>
      <c r="AD117" s="324">
        <f>T117*Inflation!$F$19*Inflation!$F$20*Inflation!$F$21*Inflation!$F$22*Inflation!$F$23</f>
        <v>0</v>
      </c>
      <c r="AE117" s="326">
        <f t="shared" si="47"/>
        <v>83.42633366633369</v>
      </c>
      <c r="AF117" s="303">
        <f>V117/SUM(V$50:V$225)*SUM('Common CWIP'!$AV$68:$BA$68)</f>
        <v>0</v>
      </c>
      <c r="AG117" s="298">
        <f>W117/SUM(W$50:W$225)*SUM('Common CWIP'!$BB$68:$BG$68)</f>
        <v>0</v>
      </c>
      <c r="AH117" s="298">
        <f t="shared" si="48"/>
        <v>0</v>
      </c>
      <c r="AI117" s="298">
        <f>Y117/SUM(Y$50:Y$225)*SUM('Common CWIP'!$BK$68:$BP$68)</f>
        <v>2.7064851890900075</v>
      </c>
      <c r="AJ117" s="298">
        <f>Z117/SUM(Z$50:Z$225)*SUM('Common CWIP'!$BQ$68:$BV$68)</f>
        <v>0</v>
      </c>
      <c r="AK117" s="298">
        <f t="shared" si="49"/>
        <v>2.7064851890900075</v>
      </c>
      <c r="AL117" s="298">
        <f>AB117/SUM(AB$50:AB$225)*SUM('Common CWIP'!$CL$68)</f>
        <v>0</v>
      </c>
      <c r="AM117" s="298">
        <f>AC117/SUM(AC$50:AC$225)*SUM('Common CWIP'!$DA$68)</f>
        <v>0</v>
      </c>
      <c r="AN117" s="298">
        <f>AD117/SUM(AD$50:AD$225)*SUM('Common CWIP'!$DP$68)</f>
        <v>0</v>
      </c>
      <c r="AO117" s="293">
        <f t="shared" si="50"/>
        <v>2.7064851890900075</v>
      </c>
      <c r="AP117" s="304">
        <f t="shared" si="51"/>
        <v>0</v>
      </c>
      <c r="AQ117" s="305">
        <f t="shared" si="52"/>
        <v>0</v>
      </c>
      <c r="AR117" s="305">
        <f t="shared" si="53"/>
        <v>0</v>
      </c>
      <c r="AS117" s="305">
        <f t="shared" si="54"/>
        <v>86.132818855423693</v>
      </c>
      <c r="AT117" s="305">
        <f t="shared" si="55"/>
        <v>0</v>
      </c>
      <c r="AU117" s="305">
        <f t="shared" si="56"/>
        <v>86.132818855423693</v>
      </c>
      <c r="AV117" s="305">
        <f t="shared" si="57"/>
        <v>0</v>
      </c>
      <c r="AW117" s="305">
        <f t="shared" si="58"/>
        <v>0</v>
      </c>
      <c r="AX117" s="305">
        <f t="shared" si="59"/>
        <v>0</v>
      </c>
      <c r="AY117" s="306">
        <f t="shared" si="60"/>
        <v>86.132818855423693</v>
      </c>
    </row>
    <row r="118" spans="1:51" ht="14.5">
      <c r="A118" s="44" t="s">
        <v>150</v>
      </c>
      <c r="B118" s="45" t="s">
        <v>154</v>
      </c>
      <c r="C118" s="106">
        <v>0</v>
      </c>
      <c r="E118" s="65">
        <v>4220</v>
      </c>
      <c r="F118" s="65" t="s">
        <v>702</v>
      </c>
      <c r="G118" s="99" t="s">
        <v>721</v>
      </c>
      <c r="H118" s="240" t="s">
        <v>149</v>
      </c>
      <c r="I118" s="240"/>
      <c r="J118" s="240" t="s">
        <v>1049</v>
      </c>
      <c r="K118" s="238">
        <v>46203</v>
      </c>
      <c r="L118" s="255">
        <v>0</v>
      </c>
      <c r="M118" s="256">
        <v>0</v>
      </c>
      <c r="N118" s="256">
        <v>0</v>
      </c>
      <c r="O118" s="256">
        <v>215</v>
      </c>
      <c r="P118" s="256">
        <v>0</v>
      </c>
      <c r="Q118" s="256">
        <v>215</v>
      </c>
      <c r="R118" s="256">
        <v>0</v>
      </c>
      <c r="S118" s="256">
        <v>0</v>
      </c>
      <c r="T118" s="256">
        <v>0</v>
      </c>
      <c r="U118" s="257">
        <f t="shared" si="46"/>
        <v>215</v>
      </c>
      <c r="V118" s="323">
        <f>L118*Inflation!$F$19</f>
        <v>0</v>
      </c>
      <c r="W118" s="324">
        <f>M118*Inflation!$F$19</f>
        <v>0</v>
      </c>
      <c r="X118" s="324">
        <f>N118*Inflation!$F$19</f>
        <v>0</v>
      </c>
      <c r="Y118" s="324">
        <f>O118*Inflation!$F$19*Inflation!$F$20</f>
        <v>224.20827172827174</v>
      </c>
      <c r="Z118" s="324">
        <f>P118*Inflation!$F$19*Inflation!$F$20</f>
        <v>0</v>
      </c>
      <c r="AA118" s="324">
        <f>Q118*Inflation!$F$19*Inflation!$F$20</f>
        <v>224.20827172827174</v>
      </c>
      <c r="AB118" s="324">
        <f>R118*Inflation!$F$19*Inflation!$F$20*Inflation!$F$21</f>
        <v>0</v>
      </c>
      <c r="AC118" s="324">
        <f>S118*Inflation!$F$19*Inflation!$F$20*Inflation!$F$21*Inflation!$F$22</f>
        <v>0</v>
      </c>
      <c r="AD118" s="324">
        <f>T118*Inflation!$F$19*Inflation!$F$20*Inflation!$F$21*Inflation!$F$22*Inflation!$F$23</f>
        <v>0</v>
      </c>
      <c r="AE118" s="326">
        <f t="shared" si="47"/>
        <v>224.20827172827174</v>
      </c>
      <c r="AF118" s="303">
        <f>V118/SUM(V$50:V$225)*SUM('Common CWIP'!$AV$68:$BA$68)</f>
        <v>0</v>
      </c>
      <c r="AG118" s="298">
        <f>W118/SUM(W$50:W$225)*SUM('Common CWIP'!$BB$68:$BG$68)</f>
        <v>0</v>
      </c>
      <c r="AH118" s="298">
        <f t="shared" si="48"/>
        <v>0</v>
      </c>
      <c r="AI118" s="298">
        <f>Y118/SUM(Y$50:Y$225)*SUM('Common CWIP'!$BK$68:$BP$68)</f>
        <v>7.2736789456793929</v>
      </c>
      <c r="AJ118" s="298">
        <f>Z118/SUM(Z$50:Z$225)*SUM('Common CWIP'!$BQ$68:$BV$68)</f>
        <v>0</v>
      </c>
      <c r="AK118" s="298">
        <f t="shared" si="49"/>
        <v>7.2736789456793929</v>
      </c>
      <c r="AL118" s="298">
        <f>AB118/SUM(AB$50:AB$225)*SUM('Common CWIP'!$CL$68)</f>
        <v>0</v>
      </c>
      <c r="AM118" s="298">
        <f>AC118/SUM(AC$50:AC$225)*SUM('Common CWIP'!$DA$68)</f>
        <v>0</v>
      </c>
      <c r="AN118" s="298">
        <f>AD118/SUM(AD$50:AD$225)*SUM('Common CWIP'!$DP$68)</f>
        <v>0</v>
      </c>
      <c r="AO118" s="293">
        <f t="shared" si="50"/>
        <v>7.2736789456793929</v>
      </c>
      <c r="AP118" s="304">
        <f t="shared" si="51"/>
        <v>0</v>
      </c>
      <c r="AQ118" s="305">
        <f t="shared" si="52"/>
        <v>0</v>
      </c>
      <c r="AR118" s="305">
        <f t="shared" si="53"/>
        <v>0</v>
      </c>
      <c r="AS118" s="305">
        <f t="shared" si="54"/>
        <v>231.48195067395113</v>
      </c>
      <c r="AT118" s="305">
        <f t="shared" si="55"/>
        <v>0</v>
      </c>
      <c r="AU118" s="305">
        <f t="shared" si="56"/>
        <v>231.48195067395113</v>
      </c>
      <c r="AV118" s="305">
        <f t="shared" si="57"/>
        <v>0</v>
      </c>
      <c r="AW118" s="305">
        <f t="shared" si="58"/>
        <v>0</v>
      </c>
      <c r="AX118" s="305">
        <f t="shared" si="59"/>
        <v>0</v>
      </c>
      <c r="AY118" s="306">
        <f t="shared" si="60"/>
        <v>231.48195067395113</v>
      </c>
    </row>
    <row r="119" spans="1:51" ht="14.5">
      <c r="A119" s="44" t="s">
        <v>150</v>
      </c>
      <c r="B119" s="45" t="s">
        <v>150</v>
      </c>
      <c r="C119" s="106">
        <v>2900</v>
      </c>
      <c r="D119" s="37">
        <v>33</v>
      </c>
      <c r="E119" s="65">
        <v>4220</v>
      </c>
      <c r="F119" s="65" t="s">
        <v>702</v>
      </c>
      <c r="G119" s="99" t="s">
        <v>722</v>
      </c>
      <c r="H119" s="240" t="s">
        <v>149</v>
      </c>
      <c r="I119" s="240"/>
      <c r="J119" s="240" t="s">
        <v>1049</v>
      </c>
      <c r="K119" s="238">
        <v>46387</v>
      </c>
      <c r="L119" s="255">
        <v>1000</v>
      </c>
      <c r="M119" s="256">
        <v>1000</v>
      </c>
      <c r="N119" s="256">
        <v>2000</v>
      </c>
      <c r="O119" s="256">
        <v>450</v>
      </c>
      <c r="P119" s="256">
        <v>450</v>
      </c>
      <c r="Q119" s="256">
        <v>900</v>
      </c>
      <c r="R119" s="256">
        <v>0</v>
      </c>
      <c r="S119" s="256">
        <v>0</v>
      </c>
      <c r="T119" s="256">
        <v>0</v>
      </c>
      <c r="U119" s="257">
        <f t="shared" si="46"/>
        <v>2900</v>
      </c>
      <c r="V119" s="323">
        <f>L119*Inflation!$F$19</f>
        <v>1021.3786213786213</v>
      </c>
      <c r="W119" s="324">
        <f>M119*Inflation!$F$19</f>
        <v>1021.3786213786213</v>
      </c>
      <c r="X119" s="324">
        <f>N119*Inflation!$F$19</f>
        <v>2042.7572427572427</v>
      </c>
      <c r="Y119" s="324">
        <f>O119*Inflation!$F$19*Inflation!$F$20</f>
        <v>469.27312687312696</v>
      </c>
      <c r="Z119" s="324">
        <f>P119*Inflation!$F$19*Inflation!$F$20</f>
        <v>469.27312687312696</v>
      </c>
      <c r="AA119" s="324">
        <f>Q119*Inflation!$F$19*Inflation!$F$20</f>
        <v>938.54625374625391</v>
      </c>
      <c r="AB119" s="324">
        <f>R119*Inflation!$F$19*Inflation!$F$20*Inflation!$F$21</f>
        <v>0</v>
      </c>
      <c r="AC119" s="324">
        <f>S119*Inflation!$F$19*Inflation!$F$20*Inflation!$F$21*Inflation!$F$22</f>
        <v>0</v>
      </c>
      <c r="AD119" s="324">
        <f>T119*Inflation!$F$19*Inflation!$F$20*Inflation!$F$21*Inflation!$F$22*Inflation!$F$23</f>
        <v>0</v>
      </c>
      <c r="AE119" s="326">
        <f t="shared" si="47"/>
        <v>2981.3034965034967</v>
      </c>
      <c r="AF119" s="303">
        <f>V119/SUM(V$50:V$225)*SUM('Common CWIP'!$AV$68:$BA$68)</f>
        <v>12.947081103251705</v>
      </c>
      <c r="AG119" s="298">
        <f>W119/SUM(W$50:W$225)*SUM('Common CWIP'!$BB$68:$BG$68)</f>
        <v>15.503210853158999</v>
      </c>
      <c r="AH119" s="298">
        <f t="shared" si="48"/>
        <v>28.450291956410702</v>
      </c>
      <c r="AI119" s="298">
        <f>Y119/SUM(Y$50:Y$225)*SUM('Common CWIP'!$BK$68:$BP$68)</f>
        <v>15.22397918863129</v>
      </c>
      <c r="AJ119" s="298">
        <f>Z119/SUM(Z$50:Z$225)*SUM('Common CWIP'!$BQ$68:$BV$68)</f>
        <v>20.798320295940101</v>
      </c>
      <c r="AK119" s="298">
        <f t="shared" si="49"/>
        <v>36.022299484571391</v>
      </c>
      <c r="AL119" s="298">
        <f>AB119/SUM(AB$50:AB$225)*SUM('Common CWIP'!$CL$68)</f>
        <v>0</v>
      </c>
      <c r="AM119" s="298">
        <f>AC119/SUM(AC$50:AC$225)*SUM('Common CWIP'!$DA$68)</f>
        <v>0</v>
      </c>
      <c r="AN119" s="298">
        <f>AD119/SUM(AD$50:AD$225)*SUM('Common CWIP'!$DP$68)</f>
        <v>0</v>
      </c>
      <c r="AO119" s="293">
        <f t="shared" si="50"/>
        <v>64.472591440982086</v>
      </c>
      <c r="AP119" s="304">
        <f t="shared" si="51"/>
        <v>1034.3257024818731</v>
      </c>
      <c r="AQ119" s="305">
        <f t="shared" si="52"/>
        <v>1036.8818322317804</v>
      </c>
      <c r="AR119" s="305">
        <f t="shared" si="53"/>
        <v>2071.2075347136533</v>
      </c>
      <c r="AS119" s="305">
        <f t="shared" si="54"/>
        <v>484.49710606175825</v>
      </c>
      <c r="AT119" s="305">
        <f t="shared" si="55"/>
        <v>490.07144716906703</v>
      </c>
      <c r="AU119" s="305">
        <f t="shared" si="56"/>
        <v>974.56855323082527</v>
      </c>
      <c r="AV119" s="305">
        <f t="shared" si="57"/>
        <v>0</v>
      </c>
      <c r="AW119" s="305">
        <f t="shared" si="58"/>
        <v>0</v>
      </c>
      <c r="AX119" s="305">
        <f t="shared" si="59"/>
        <v>0</v>
      </c>
      <c r="AY119" s="306">
        <f t="shared" si="60"/>
        <v>3045.7760879444786</v>
      </c>
    </row>
    <row r="120" spans="1:51" ht="14.5">
      <c r="A120" s="44" t="s">
        <v>150</v>
      </c>
      <c r="B120" s="45" t="s">
        <v>154</v>
      </c>
      <c r="C120" s="106">
        <v>0</v>
      </c>
      <c r="E120" s="65">
        <v>4220</v>
      </c>
      <c r="F120" s="65" t="s">
        <v>702</v>
      </c>
      <c r="G120" s="99" t="s">
        <v>723</v>
      </c>
      <c r="H120" s="240" t="s">
        <v>149</v>
      </c>
      <c r="I120" s="240"/>
      <c r="J120" s="240" t="s">
        <v>1049</v>
      </c>
      <c r="K120" s="238">
        <v>46203</v>
      </c>
      <c r="L120" s="255">
        <v>0</v>
      </c>
      <c r="M120" s="256">
        <v>50</v>
      </c>
      <c r="N120" s="256">
        <v>50</v>
      </c>
      <c r="O120" s="256">
        <v>25</v>
      </c>
      <c r="P120" s="256">
        <v>25</v>
      </c>
      <c r="Q120" s="256">
        <v>50</v>
      </c>
      <c r="R120" s="256">
        <v>0</v>
      </c>
      <c r="S120" s="256">
        <v>0</v>
      </c>
      <c r="T120" s="256">
        <v>0</v>
      </c>
      <c r="U120" s="257">
        <f t="shared" si="46"/>
        <v>100</v>
      </c>
      <c r="V120" s="323">
        <f>L120*Inflation!$F$19</f>
        <v>0</v>
      </c>
      <c r="W120" s="324">
        <f>M120*Inflation!$F$19</f>
        <v>51.068931068931064</v>
      </c>
      <c r="X120" s="324">
        <f>N120*Inflation!$F$19</f>
        <v>51.068931068931064</v>
      </c>
      <c r="Y120" s="324">
        <f>O120*Inflation!$F$19*Inflation!$F$20</f>
        <v>26.070729270729274</v>
      </c>
      <c r="Z120" s="324">
        <f>P120*Inflation!$F$19*Inflation!$F$20</f>
        <v>26.070729270729274</v>
      </c>
      <c r="AA120" s="324">
        <f>Q120*Inflation!$F$19*Inflation!$F$20</f>
        <v>52.141458541458547</v>
      </c>
      <c r="AB120" s="324">
        <f>R120*Inflation!$F$19*Inflation!$F$20*Inflation!$F$21</f>
        <v>0</v>
      </c>
      <c r="AC120" s="324">
        <f>S120*Inflation!$F$19*Inflation!$F$20*Inflation!$F$21*Inflation!$F$22</f>
        <v>0</v>
      </c>
      <c r="AD120" s="324">
        <f>T120*Inflation!$F$19*Inflation!$F$20*Inflation!$F$21*Inflation!$F$22*Inflation!$F$23</f>
        <v>0</v>
      </c>
      <c r="AE120" s="326">
        <f t="shared" si="47"/>
        <v>103.21038961038961</v>
      </c>
      <c r="AF120" s="303">
        <f>V120/SUM(V$50:V$225)*SUM('Common CWIP'!$AV$68:$BA$68)</f>
        <v>0</v>
      </c>
      <c r="AG120" s="298">
        <f>W120/SUM(W$50:W$225)*SUM('Common CWIP'!$BB$68:$BG$68)</f>
        <v>0.77516054265794987</v>
      </c>
      <c r="AH120" s="298">
        <f t="shared" si="48"/>
        <v>0.77516054265794987</v>
      </c>
      <c r="AI120" s="298">
        <f>Y120/SUM(Y$50:Y$225)*SUM('Common CWIP'!$BK$68:$BP$68)</f>
        <v>0.84577662159062705</v>
      </c>
      <c r="AJ120" s="298">
        <f>Z120/SUM(Z$50:Z$225)*SUM('Common CWIP'!$BQ$68:$BV$68)</f>
        <v>1.1554622386633389</v>
      </c>
      <c r="AK120" s="298">
        <f t="shared" si="49"/>
        <v>2.0012388602539657</v>
      </c>
      <c r="AL120" s="298">
        <f>AB120/SUM(AB$50:AB$225)*SUM('Common CWIP'!$CL$68)</f>
        <v>0</v>
      </c>
      <c r="AM120" s="298">
        <f>AC120/SUM(AC$50:AC$225)*SUM('Common CWIP'!$DA$68)</f>
        <v>0</v>
      </c>
      <c r="AN120" s="298">
        <f>AD120/SUM(AD$50:AD$225)*SUM('Common CWIP'!$DP$68)</f>
        <v>0</v>
      </c>
      <c r="AO120" s="293">
        <f t="shared" si="50"/>
        <v>2.7763994029119154</v>
      </c>
      <c r="AP120" s="304">
        <f t="shared" si="51"/>
        <v>0</v>
      </c>
      <c r="AQ120" s="305">
        <f t="shared" si="52"/>
        <v>51.844091611589015</v>
      </c>
      <c r="AR120" s="305">
        <f t="shared" si="53"/>
        <v>51.844091611589015</v>
      </c>
      <c r="AS120" s="305">
        <f t="shared" si="54"/>
        <v>26.916505892319901</v>
      </c>
      <c r="AT120" s="305">
        <f t="shared" si="55"/>
        <v>27.226191509392613</v>
      </c>
      <c r="AU120" s="305">
        <f t="shared" si="56"/>
        <v>54.14269740171251</v>
      </c>
      <c r="AV120" s="305">
        <f t="shared" si="57"/>
        <v>0</v>
      </c>
      <c r="AW120" s="305">
        <f t="shared" si="58"/>
        <v>0</v>
      </c>
      <c r="AX120" s="305">
        <f t="shared" si="59"/>
        <v>0</v>
      </c>
      <c r="AY120" s="306">
        <f t="shared" si="60"/>
        <v>105.98678901330152</v>
      </c>
    </row>
    <row r="121" spans="1:51" ht="14.5">
      <c r="A121" s="44" t="s">
        <v>150</v>
      </c>
      <c r="B121" s="45" t="s">
        <v>154</v>
      </c>
      <c r="C121" s="106">
        <v>0</v>
      </c>
      <c r="E121" s="65">
        <v>4220</v>
      </c>
      <c r="F121" s="65" t="s">
        <v>702</v>
      </c>
      <c r="G121" s="99" t="s">
        <v>724</v>
      </c>
      <c r="H121" s="240" t="s">
        <v>149</v>
      </c>
      <c r="I121" s="240"/>
      <c r="J121" s="240" t="s">
        <v>1049</v>
      </c>
      <c r="K121" s="238">
        <v>46111</v>
      </c>
      <c r="L121" s="255">
        <v>0</v>
      </c>
      <c r="M121" s="256">
        <v>100</v>
      </c>
      <c r="N121" s="256">
        <v>100</v>
      </c>
      <c r="O121" s="256">
        <v>50</v>
      </c>
      <c r="P121" s="256">
        <v>50</v>
      </c>
      <c r="Q121" s="256">
        <v>100</v>
      </c>
      <c r="R121" s="256">
        <v>0</v>
      </c>
      <c r="S121" s="256">
        <v>0</v>
      </c>
      <c r="T121" s="256">
        <v>0</v>
      </c>
      <c r="U121" s="257">
        <f t="shared" si="46"/>
        <v>200</v>
      </c>
      <c r="V121" s="323">
        <f>L121*Inflation!$F$19</f>
        <v>0</v>
      </c>
      <c r="W121" s="324">
        <f>M121*Inflation!$F$19</f>
        <v>102.13786213786213</v>
      </c>
      <c r="X121" s="324">
        <f>N121*Inflation!$F$19</f>
        <v>102.13786213786213</v>
      </c>
      <c r="Y121" s="324">
        <f>O121*Inflation!$F$19*Inflation!$F$20</f>
        <v>52.141458541458547</v>
      </c>
      <c r="Z121" s="324">
        <f>P121*Inflation!$F$19*Inflation!$F$20</f>
        <v>52.141458541458547</v>
      </c>
      <c r="AA121" s="324">
        <f>Q121*Inflation!$F$19*Inflation!$F$20</f>
        <v>104.28291708291709</v>
      </c>
      <c r="AB121" s="324">
        <f>R121*Inflation!$F$19*Inflation!$F$20*Inflation!$F$21</f>
        <v>0</v>
      </c>
      <c r="AC121" s="324">
        <f>S121*Inflation!$F$19*Inflation!$F$20*Inflation!$F$21*Inflation!$F$22</f>
        <v>0</v>
      </c>
      <c r="AD121" s="324">
        <f>T121*Inflation!$F$19*Inflation!$F$20*Inflation!$F$21*Inflation!$F$22*Inflation!$F$23</f>
        <v>0</v>
      </c>
      <c r="AE121" s="326">
        <f t="shared" si="47"/>
        <v>206.42077922077922</v>
      </c>
      <c r="AF121" s="303">
        <f>V121/SUM(V$50:V$225)*SUM('Common CWIP'!$AV$68:$BA$68)</f>
        <v>0</v>
      </c>
      <c r="AG121" s="298">
        <f>W121/SUM(W$50:W$225)*SUM('Common CWIP'!$BB$68:$BG$68)</f>
        <v>1.5503210853158997</v>
      </c>
      <c r="AH121" s="298">
        <f t="shared" si="48"/>
        <v>1.5503210853158997</v>
      </c>
      <c r="AI121" s="298">
        <f>Y121/SUM(Y$50:Y$225)*SUM('Common CWIP'!$BK$68:$BP$68)</f>
        <v>1.6915532431812541</v>
      </c>
      <c r="AJ121" s="298">
        <f>Z121/SUM(Z$50:Z$225)*SUM('Common CWIP'!$BQ$68:$BV$68)</f>
        <v>2.3109244773266777</v>
      </c>
      <c r="AK121" s="298">
        <f t="shared" si="49"/>
        <v>4.0024777205079314</v>
      </c>
      <c r="AL121" s="298">
        <f>AB121/SUM(AB$50:AB$225)*SUM('Common CWIP'!$CL$68)</f>
        <v>0</v>
      </c>
      <c r="AM121" s="298">
        <f>AC121/SUM(AC$50:AC$225)*SUM('Common CWIP'!$DA$68)</f>
        <v>0</v>
      </c>
      <c r="AN121" s="298">
        <f>AD121/SUM(AD$50:AD$225)*SUM('Common CWIP'!$DP$68)</f>
        <v>0</v>
      </c>
      <c r="AO121" s="293">
        <f t="shared" si="50"/>
        <v>5.5527988058238309</v>
      </c>
      <c r="AP121" s="304">
        <f t="shared" si="51"/>
        <v>0</v>
      </c>
      <c r="AQ121" s="305">
        <f t="shared" si="52"/>
        <v>103.68818322317803</v>
      </c>
      <c r="AR121" s="305">
        <f t="shared" si="53"/>
        <v>103.68818322317803</v>
      </c>
      <c r="AS121" s="305">
        <f t="shared" si="54"/>
        <v>53.833011784639801</v>
      </c>
      <c r="AT121" s="305">
        <f t="shared" si="55"/>
        <v>54.452383018785227</v>
      </c>
      <c r="AU121" s="305">
        <f t="shared" si="56"/>
        <v>108.28539480342502</v>
      </c>
      <c r="AV121" s="305">
        <f t="shared" si="57"/>
        <v>0</v>
      </c>
      <c r="AW121" s="305">
        <f t="shared" si="58"/>
        <v>0</v>
      </c>
      <c r="AX121" s="305">
        <f t="shared" si="59"/>
        <v>0</v>
      </c>
      <c r="AY121" s="306">
        <f t="shared" si="60"/>
        <v>211.97357802660304</v>
      </c>
    </row>
    <row r="122" spans="1:51" ht="14.5">
      <c r="A122" s="44" t="s">
        <v>154</v>
      </c>
      <c r="B122" s="45" t="s">
        <v>154</v>
      </c>
      <c r="C122" s="106">
        <v>0</v>
      </c>
      <c r="E122" s="65">
        <v>4220</v>
      </c>
      <c r="F122" s="65" t="s">
        <v>702</v>
      </c>
      <c r="G122" s="99" t="s">
        <v>725</v>
      </c>
      <c r="H122" s="240" t="s">
        <v>149</v>
      </c>
      <c r="I122" s="240"/>
      <c r="J122" s="240" t="s">
        <v>1049</v>
      </c>
      <c r="K122" s="238" t="s">
        <v>218</v>
      </c>
      <c r="L122" s="255">
        <v>0</v>
      </c>
      <c r="M122" s="256">
        <v>0</v>
      </c>
      <c r="N122" s="256">
        <v>0</v>
      </c>
      <c r="O122" s="256">
        <v>50</v>
      </c>
      <c r="P122" s="256">
        <v>50</v>
      </c>
      <c r="Q122" s="256">
        <v>100</v>
      </c>
      <c r="R122" s="256">
        <v>0</v>
      </c>
      <c r="S122" s="256">
        <v>0</v>
      </c>
      <c r="T122" s="256">
        <v>100</v>
      </c>
      <c r="U122" s="257">
        <f t="shared" si="46"/>
        <v>200</v>
      </c>
      <c r="V122" s="323">
        <f>L122*Inflation!$F$19</f>
        <v>0</v>
      </c>
      <c r="W122" s="324">
        <f>M122*Inflation!$F$19</f>
        <v>0</v>
      </c>
      <c r="X122" s="324">
        <f>N122*Inflation!$F$19</f>
        <v>0</v>
      </c>
      <c r="Y122" s="324">
        <f>O122*Inflation!$F$19*Inflation!$F$20</f>
        <v>52.141458541458547</v>
      </c>
      <c r="Z122" s="324">
        <f>P122*Inflation!$F$19*Inflation!$F$20</f>
        <v>52.141458541458547</v>
      </c>
      <c r="AA122" s="324">
        <f>Q122*Inflation!$F$19*Inflation!$F$20</f>
        <v>104.28291708291709</v>
      </c>
      <c r="AB122" s="324">
        <f>R122*Inflation!$F$19*Inflation!$F$20*Inflation!$F$21</f>
        <v>0</v>
      </c>
      <c r="AC122" s="324">
        <f>S122*Inflation!$F$19*Inflation!$F$20*Inflation!$F$21*Inflation!$F$22</f>
        <v>0</v>
      </c>
      <c r="AD122" s="324">
        <f>T122*Inflation!$F$19*Inflation!$F$20*Inflation!$F$21*Inflation!$F$22*Inflation!$F$23</f>
        <v>110.23216783216785</v>
      </c>
      <c r="AE122" s="326">
        <f t="shared" si="47"/>
        <v>214.51508491508494</v>
      </c>
      <c r="AF122" s="303">
        <f>V122/SUM(V$50:V$225)*SUM('Common CWIP'!$AV$68:$BA$68)</f>
        <v>0</v>
      </c>
      <c r="AG122" s="298">
        <f>W122/SUM(W$50:W$225)*SUM('Common CWIP'!$BB$68:$BG$68)</f>
        <v>0</v>
      </c>
      <c r="AH122" s="298">
        <f t="shared" si="48"/>
        <v>0</v>
      </c>
      <c r="AI122" s="298">
        <f>Y122/SUM(Y$50:Y$225)*SUM('Common CWIP'!$BK$68:$BP$68)</f>
        <v>1.6915532431812541</v>
      </c>
      <c r="AJ122" s="298">
        <f>Z122/SUM(Z$50:Z$225)*SUM('Common CWIP'!$BQ$68:$BV$68)</f>
        <v>2.3109244773266777</v>
      </c>
      <c r="AK122" s="298">
        <f t="shared" si="49"/>
        <v>4.0024777205079314</v>
      </c>
      <c r="AL122" s="298">
        <f>AB122/SUM(AB$50:AB$225)*SUM('Common CWIP'!$CL$68)</f>
        <v>0</v>
      </c>
      <c r="AM122" s="298">
        <f>AC122/SUM(AC$50:AC$225)*SUM('Common CWIP'!$DA$68)</f>
        <v>0</v>
      </c>
      <c r="AN122" s="298">
        <f>AD122/SUM(AD$50:AD$225)*SUM('Common CWIP'!$DP$68)</f>
        <v>5.5470133123482732</v>
      </c>
      <c r="AO122" s="293">
        <f t="shared" si="50"/>
        <v>9.5494910328562046</v>
      </c>
      <c r="AP122" s="304">
        <f t="shared" si="51"/>
        <v>0</v>
      </c>
      <c r="AQ122" s="305">
        <f t="shared" si="52"/>
        <v>0</v>
      </c>
      <c r="AR122" s="305">
        <f t="shared" si="53"/>
        <v>0</v>
      </c>
      <c r="AS122" s="305">
        <f t="shared" si="54"/>
        <v>53.833011784639801</v>
      </c>
      <c r="AT122" s="305">
        <f t="shared" si="55"/>
        <v>54.452383018785227</v>
      </c>
      <c r="AU122" s="305">
        <f t="shared" si="56"/>
        <v>108.28539480342502</v>
      </c>
      <c r="AV122" s="305">
        <f t="shared" si="57"/>
        <v>0</v>
      </c>
      <c r="AW122" s="305">
        <f t="shared" si="58"/>
        <v>0</v>
      </c>
      <c r="AX122" s="305">
        <f t="shared" si="59"/>
        <v>115.77918114451612</v>
      </c>
      <c r="AY122" s="306">
        <f t="shared" si="60"/>
        <v>224.06457594794114</v>
      </c>
    </row>
    <row r="123" spans="1:51" ht="14.5">
      <c r="A123" s="44" t="s">
        <v>154</v>
      </c>
      <c r="B123" s="45" t="s">
        <v>154</v>
      </c>
      <c r="C123" s="106">
        <v>0</v>
      </c>
      <c r="E123" s="65">
        <v>4220</v>
      </c>
      <c r="F123" s="65" t="s">
        <v>702</v>
      </c>
      <c r="G123" s="99" t="s">
        <v>726</v>
      </c>
      <c r="H123" s="240" t="s">
        <v>149</v>
      </c>
      <c r="I123" s="240"/>
      <c r="J123" s="240" t="s">
        <v>1049</v>
      </c>
      <c r="K123" s="238" t="s">
        <v>218</v>
      </c>
      <c r="L123" s="255">
        <v>50</v>
      </c>
      <c r="M123" s="256">
        <v>50</v>
      </c>
      <c r="N123" s="256">
        <v>100</v>
      </c>
      <c r="O123" s="256">
        <v>0</v>
      </c>
      <c r="P123" s="256">
        <v>0</v>
      </c>
      <c r="Q123" s="256">
        <v>0</v>
      </c>
      <c r="R123" s="256">
        <v>100</v>
      </c>
      <c r="S123" s="256">
        <v>0</v>
      </c>
      <c r="T123" s="256">
        <v>100</v>
      </c>
      <c r="U123" s="257">
        <f t="shared" si="46"/>
        <v>300</v>
      </c>
      <c r="V123" s="323">
        <f>L123*Inflation!$F$19</f>
        <v>51.068931068931064</v>
      </c>
      <c r="W123" s="324">
        <f>M123*Inflation!$F$19</f>
        <v>51.068931068931064</v>
      </c>
      <c r="X123" s="324">
        <f>N123*Inflation!$F$19</f>
        <v>102.13786213786213</v>
      </c>
      <c r="Y123" s="324">
        <f>O123*Inflation!$F$19*Inflation!$F$20</f>
        <v>0</v>
      </c>
      <c r="Z123" s="324">
        <f>P123*Inflation!$F$19*Inflation!$F$20</f>
        <v>0</v>
      </c>
      <c r="AA123" s="324">
        <f>Q123*Inflation!$F$19*Inflation!$F$20</f>
        <v>0</v>
      </c>
      <c r="AB123" s="324">
        <f>R123*Inflation!$F$19*Inflation!$F$20*Inflation!$F$21</f>
        <v>106.26413586413587</v>
      </c>
      <c r="AC123" s="324">
        <f>S123*Inflation!$F$19*Inflation!$F$20*Inflation!$F$21*Inflation!$F$22</f>
        <v>0</v>
      </c>
      <c r="AD123" s="324">
        <f>T123*Inflation!$F$19*Inflation!$F$20*Inflation!$F$21*Inflation!$F$22*Inflation!$F$23</f>
        <v>110.23216783216785</v>
      </c>
      <c r="AE123" s="326">
        <f t="shared" si="47"/>
        <v>318.63416583416586</v>
      </c>
      <c r="AF123" s="303">
        <f>V123/SUM(V$50:V$225)*SUM('Common CWIP'!$AV$68:$BA$68)</f>
        <v>0.64735405516258526</v>
      </c>
      <c r="AG123" s="298">
        <f>W123/SUM(W$50:W$225)*SUM('Common CWIP'!$BB$68:$BG$68)</f>
        <v>0.77516054265794987</v>
      </c>
      <c r="AH123" s="298">
        <f t="shared" si="48"/>
        <v>1.4225145978205351</v>
      </c>
      <c r="AI123" s="298">
        <f>Y123/SUM(Y$50:Y$225)*SUM('Common CWIP'!$BK$68:$BP$68)</f>
        <v>0</v>
      </c>
      <c r="AJ123" s="298">
        <f>Z123/SUM(Z$50:Z$225)*SUM('Common CWIP'!$BQ$68:$BV$68)</f>
        <v>0</v>
      </c>
      <c r="AK123" s="298">
        <f t="shared" si="49"/>
        <v>0</v>
      </c>
      <c r="AL123" s="298">
        <f>AB123/SUM(AB$50:AB$225)*SUM('Common CWIP'!$CL$68)</f>
        <v>4.1180397782576401</v>
      </c>
      <c r="AM123" s="298">
        <f>AC123/SUM(AC$50:AC$225)*SUM('Common CWIP'!$DA$68)</f>
        <v>0</v>
      </c>
      <c r="AN123" s="298">
        <f>AD123/SUM(AD$50:AD$225)*SUM('Common CWIP'!$DP$68)</f>
        <v>5.5470133123482732</v>
      </c>
      <c r="AO123" s="293">
        <f t="shared" si="50"/>
        <v>11.087567688426448</v>
      </c>
      <c r="AP123" s="304">
        <f t="shared" si="51"/>
        <v>51.716285124093652</v>
      </c>
      <c r="AQ123" s="305">
        <f t="shared" si="52"/>
        <v>51.844091611589015</v>
      </c>
      <c r="AR123" s="305">
        <f t="shared" si="53"/>
        <v>103.56037673568267</v>
      </c>
      <c r="AS123" s="305">
        <f t="shared" si="54"/>
        <v>0</v>
      </c>
      <c r="AT123" s="305">
        <f t="shared" si="55"/>
        <v>0</v>
      </c>
      <c r="AU123" s="305">
        <f t="shared" si="56"/>
        <v>0</v>
      </c>
      <c r="AV123" s="305">
        <f t="shared" si="57"/>
        <v>110.38217564239351</v>
      </c>
      <c r="AW123" s="305">
        <f t="shared" si="58"/>
        <v>0</v>
      </c>
      <c r="AX123" s="305">
        <f t="shared" si="59"/>
        <v>115.77918114451612</v>
      </c>
      <c r="AY123" s="306">
        <f t="shared" si="60"/>
        <v>329.72173352259227</v>
      </c>
    </row>
    <row r="124" spans="1:51" ht="14.5">
      <c r="A124" s="44" t="s">
        <v>154</v>
      </c>
      <c r="B124" s="45" t="s">
        <v>154</v>
      </c>
      <c r="C124" s="106">
        <v>0</v>
      </c>
      <c r="E124" s="65">
        <v>4220</v>
      </c>
      <c r="F124" s="65" t="s">
        <v>702</v>
      </c>
      <c r="G124" s="99" t="s">
        <v>727</v>
      </c>
      <c r="H124" s="240" t="s">
        <v>149</v>
      </c>
      <c r="I124" s="240"/>
      <c r="J124" s="240" t="s">
        <v>1049</v>
      </c>
      <c r="K124" s="238" t="s">
        <v>728</v>
      </c>
      <c r="L124" s="255">
        <v>0</v>
      </c>
      <c r="M124" s="256">
        <v>0</v>
      </c>
      <c r="N124" s="256">
        <v>0</v>
      </c>
      <c r="O124" s="256">
        <v>100</v>
      </c>
      <c r="P124" s="256">
        <v>100</v>
      </c>
      <c r="Q124" s="256">
        <v>200</v>
      </c>
      <c r="R124" s="256">
        <v>100</v>
      </c>
      <c r="S124" s="256">
        <v>0</v>
      </c>
      <c r="T124" s="256">
        <v>0</v>
      </c>
      <c r="U124" s="257">
        <f t="shared" si="46"/>
        <v>300</v>
      </c>
      <c r="V124" s="323">
        <f>L124*Inflation!$F$19</f>
        <v>0</v>
      </c>
      <c r="W124" s="324">
        <f>M124*Inflation!$F$19</f>
        <v>0</v>
      </c>
      <c r="X124" s="324">
        <f>N124*Inflation!$F$19</f>
        <v>0</v>
      </c>
      <c r="Y124" s="324">
        <f>O124*Inflation!$F$19*Inflation!$F$20</f>
        <v>104.28291708291709</v>
      </c>
      <c r="Z124" s="324">
        <f>P124*Inflation!$F$19*Inflation!$F$20</f>
        <v>104.28291708291709</v>
      </c>
      <c r="AA124" s="324">
        <f>Q124*Inflation!$F$19*Inflation!$F$20</f>
        <v>208.56583416583419</v>
      </c>
      <c r="AB124" s="324">
        <f>R124*Inflation!$F$19*Inflation!$F$20*Inflation!$F$21</f>
        <v>106.26413586413587</v>
      </c>
      <c r="AC124" s="324">
        <f>S124*Inflation!$F$19*Inflation!$F$20*Inflation!$F$21*Inflation!$F$22</f>
        <v>0</v>
      </c>
      <c r="AD124" s="324">
        <f>T124*Inflation!$F$19*Inflation!$F$20*Inflation!$F$21*Inflation!$F$22*Inflation!$F$23</f>
        <v>0</v>
      </c>
      <c r="AE124" s="326">
        <f t="shared" si="47"/>
        <v>314.82997002997007</v>
      </c>
      <c r="AF124" s="303">
        <f>V124/SUM(V$50:V$225)*SUM('Common CWIP'!$AV$68:$BA$68)</f>
        <v>0</v>
      </c>
      <c r="AG124" s="298">
        <f>W124/SUM(W$50:W$225)*SUM('Common CWIP'!$BB$68:$BG$68)</f>
        <v>0</v>
      </c>
      <c r="AH124" s="298">
        <f t="shared" si="48"/>
        <v>0</v>
      </c>
      <c r="AI124" s="298">
        <f>Y124/SUM(Y$50:Y$225)*SUM('Common CWIP'!$BK$68:$BP$68)</f>
        <v>3.3831064863625082</v>
      </c>
      <c r="AJ124" s="298">
        <f>Z124/SUM(Z$50:Z$225)*SUM('Common CWIP'!$BQ$68:$BV$68)</f>
        <v>4.6218489546533554</v>
      </c>
      <c r="AK124" s="298">
        <f t="shared" si="49"/>
        <v>8.0049554410158628</v>
      </c>
      <c r="AL124" s="298">
        <f>AB124/SUM(AB$50:AB$225)*SUM('Common CWIP'!$CL$68)</f>
        <v>4.1180397782576401</v>
      </c>
      <c r="AM124" s="298">
        <f>AC124/SUM(AC$50:AC$225)*SUM('Common CWIP'!$DA$68)</f>
        <v>0</v>
      </c>
      <c r="AN124" s="298">
        <f>AD124/SUM(AD$50:AD$225)*SUM('Common CWIP'!$DP$68)</f>
        <v>0</v>
      </c>
      <c r="AO124" s="293">
        <f t="shared" si="50"/>
        <v>12.122995219273502</v>
      </c>
      <c r="AP124" s="304">
        <f t="shared" si="51"/>
        <v>0</v>
      </c>
      <c r="AQ124" s="305">
        <f t="shared" si="52"/>
        <v>0</v>
      </c>
      <c r="AR124" s="305">
        <f t="shared" si="53"/>
        <v>0</v>
      </c>
      <c r="AS124" s="305">
        <f t="shared" si="54"/>
        <v>107.6660235692796</v>
      </c>
      <c r="AT124" s="305">
        <f t="shared" si="55"/>
        <v>108.90476603757045</v>
      </c>
      <c r="AU124" s="305">
        <f t="shared" si="56"/>
        <v>216.57078960685004</v>
      </c>
      <c r="AV124" s="305">
        <f t="shared" si="57"/>
        <v>110.38217564239351</v>
      </c>
      <c r="AW124" s="305">
        <f t="shared" si="58"/>
        <v>0</v>
      </c>
      <c r="AX124" s="305">
        <f t="shared" si="59"/>
        <v>0</v>
      </c>
      <c r="AY124" s="306">
        <f t="shared" si="60"/>
        <v>326.95296524924356</v>
      </c>
    </row>
    <row r="125" spans="1:51" ht="14.5">
      <c r="A125" s="44" t="s">
        <v>150</v>
      </c>
      <c r="B125" s="45" t="s">
        <v>154</v>
      </c>
      <c r="C125" s="106">
        <v>0</v>
      </c>
      <c r="E125" s="65">
        <v>4220</v>
      </c>
      <c r="F125" s="65" t="s">
        <v>702</v>
      </c>
      <c r="G125" s="99" t="s">
        <v>729</v>
      </c>
      <c r="H125" s="240" t="s">
        <v>149</v>
      </c>
      <c r="I125" s="240"/>
      <c r="J125" s="240" t="s">
        <v>1049</v>
      </c>
      <c r="K125" s="238">
        <v>45838</v>
      </c>
      <c r="L125" s="255">
        <v>100</v>
      </c>
      <c r="M125" s="256">
        <v>0</v>
      </c>
      <c r="N125" s="256">
        <v>100</v>
      </c>
      <c r="O125" s="256">
        <v>0</v>
      </c>
      <c r="P125" s="256">
        <v>0</v>
      </c>
      <c r="Q125" s="256">
        <v>0</v>
      </c>
      <c r="R125" s="256">
        <v>0</v>
      </c>
      <c r="S125" s="256">
        <v>0</v>
      </c>
      <c r="T125" s="256">
        <v>0</v>
      </c>
      <c r="U125" s="257">
        <f t="shared" si="46"/>
        <v>100</v>
      </c>
      <c r="V125" s="323">
        <f>L125*Inflation!$F$19</f>
        <v>102.13786213786213</v>
      </c>
      <c r="W125" s="324">
        <f>M125*Inflation!$F$19</f>
        <v>0</v>
      </c>
      <c r="X125" s="324">
        <f>N125*Inflation!$F$19</f>
        <v>102.13786213786213</v>
      </c>
      <c r="Y125" s="324">
        <f>O125*Inflation!$F$19*Inflation!$F$20</f>
        <v>0</v>
      </c>
      <c r="Z125" s="324">
        <f>P125*Inflation!$F$19*Inflation!$F$20</f>
        <v>0</v>
      </c>
      <c r="AA125" s="324">
        <f>Q125*Inflation!$F$19*Inflation!$F$20</f>
        <v>0</v>
      </c>
      <c r="AB125" s="324">
        <f>R125*Inflation!$F$19*Inflation!$F$20*Inflation!$F$21</f>
        <v>0</v>
      </c>
      <c r="AC125" s="324">
        <f>S125*Inflation!$F$19*Inflation!$F$20*Inflation!$F$21*Inflation!$F$22</f>
        <v>0</v>
      </c>
      <c r="AD125" s="324">
        <f>T125*Inflation!$F$19*Inflation!$F$20*Inflation!$F$21*Inflation!$F$22*Inflation!$F$23</f>
        <v>0</v>
      </c>
      <c r="AE125" s="326">
        <f t="shared" si="47"/>
        <v>102.13786213786213</v>
      </c>
      <c r="AF125" s="303">
        <f>V125/SUM(V$50:V$225)*SUM('Common CWIP'!$AV$68:$BA$68)</f>
        <v>1.2947081103251705</v>
      </c>
      <c r="AG125" s="298">
        <f>W125/SUM(W$50:W$225)*SUM('Common CWIP'!$BB$68:$BG$68)</f>
        <v>0</v>
      </c>
      <c r="AH125" s="298">
        <f t="shared" si="48"/>
        <v>1.2947081103251705</v>
      </c>
      <c r="AI125" s="298">
        <f>Y125/SUM(Y$50:Y$225)*SUM('Common CWIP'!$BK$68:$BP$68)</f>
        <v>0</v>
      </c>
      <c r="AJ125" s="298">
        <f>Z125/SUM(Z$50:Z$225)*SUM('Common CWIP'!$BQ$68:$BV$68)</f>
        <v>0</v>
      </c>
      <c r="AK125" s="298">
        <f t="shared" si="49"/>
        <v>0</v>
      </c>
      <c r="AL125" s="298">
        <f>AB125/SUM(AB$50:AB$225)*SUM('Common CWIP'!$CL$68)</f>
        <v>0</v>
      </c>
      <c r="AM125" s="298">
        <f>AC125/SUM(AC$50:AC$225)*SUM('Common CWIP'!$DA$68)</f>
        <v>0</v>
      </c>
      <c r="AN125" s="298">
        <f>AD125/SUM(AD$50:AD$225)*SUM('Common CWIP'!$DP$68)</f>
        <v>0</v>
      </c>
      <c r="AO125" s="293">
        <f t="shared" si="50"/>
        <v>1.2947081103251705</v>
      </c>
      <c r="AP125" s="304">
        <f t="shared" si="51"/>
        <v>103.4325702481873</v>
      </c>
      <c r="AQ125" s="305">
        <f t="shared" si="52"/>
        <v>0</v>
      </c>
      <c r="AR125" s="305">
        <f t="shared" si="53"/>
        <v>103.4325702481873</v>
      </c>
      <c r="AS125" s="305">
        <f t="shared" si="54"/>
        <v>0</v>
      </c>
      <c r="AT125" s="305">
        <f t="shared" si="55"/>
        <v>0</v>
      </c>
      <c r="AU125" s="305">
        <f t="shared" si="56"/>
        <v>0</v>
      </c>
      <c r="AV125" s="305">
        <f t="shared" si="57"/>
        <v>0</v>
      </c>
      <c r="AW125" s="305">
        <f t="shared" si="58"/>
        <v>0</v>
      </c>
      <c r="AX125" s="305">
        <f t="shared" si="59"/>
        <v>0</v>
      </c>
      <c r="AY125" s="306">
        <f t="shared" si="60"/>
        <v>103.4325702481873</v>
      </c>
    </row>
    <row r="126" spans="1:51" ht="14.5">
      <c r="A126" s="44" t="s">
        <v>150</v>
      </c>
      <c r="B126" s="45" t="s">
        <v>154</v>
      </c>
      <c r="C126" s="106">
        <v>0</v>
      </c>
      <c r="E126" s="65">
        <v>4220</v>
      </c>
      <c r="F126" s="65" t="s">
        <v>702</v>
      </c>
      <c r="G126" s="99" t="s">
        <v>730</v>
      </c>
      <c r="H126" s="240" t="s">
        <v>149</v>
      </c>
      <c r="I126" s="240"/>
      <c r="J126" s="240" t="s">
        <v>1049</v>
      </c>
      <c r="K126" s="238">
        <v>46132</v>
      </c>
      <c r="L126" s="255">
        <v>0</v>
      </c>
      <c r="M126" s="256">
        <v>0</v>
      </c>
      <c r="N126" s="256">
        <v>0</v>
      </c>
      <c r="O126" s="256">
        <v>100</v>
      </c>
      <c r="P126" s="256">
        <v>0</v>
      </c>
      <c r="Q126" s="256">
        <v>100</v>
      </c>
      <c r="R126" s="256">
        <v>0</v>
      </c>
      <c r="S126" s="256">
        <v>0</v>
      </c>
      <c r="T126" s="256">
        <v>0</v>
      </c>
      <c r="U126" s="257">
        <f t="shared" si="46"/>
        <v>100</v>
      </c>
      <c r="V126" s="323">
        <f>L126*Inflation!$F$19</f>
        <v>0</v>
      </c>
      <c r="W126" s="324">
        <f>M126*Inflation!$F$19</f>
        <v>0</v>
      </c>
      <c r="X126" s="324">
        <f>N126*Inflation!$F$19</f>
        <v>0</v>
      </c>
      <c r="Y126" s="324">
        <f>O126*Inflation!$F$19*Inflation!$F$20</f>
        <v>104.28291708291709</v>
      </c>
      <c r="Z126" s="324">
        <f>P126*Inflation!$F$19*Inflation!$F$20</f>
        <v>0</v>
      </c>
      <c r="AA126" s="324">
        <f>Q126*Inflation!$F$19*Inflation!$F$20</f>
        <v>104.28291708291709</v>
      </c>
      <c r="AB126" s="324">
        <f>R126*Inflation!$F$19*Inflation!$F$20*Inflation!$F$21</f>
        <v>0</v>
      </c>
      <c r="AC126" s="324">
        <f>S126*Inflation!$F$19*Inflation!$F$20*Inflation!$F$21*Inflation!$F$22</f>
        <v>0</v>
      </c>
      <c r="AD126" s="324">
        <f>T126*Inflation!$F$19*Inflation!$F$20*Inflation!$F$21*Inflation!$F$22*Inflation!$F$23</f>
        <v>0</v>
      </c>
      <c r="AE126" s="326">
        <f t="shared" si="47"/>
        <v>104.28291708291709</v>
      </c>
      <c r="AF126" s="303">
        <f>V126/SUM(V$50:V$225)*SUM('Common CWIP'!$AV$68:$BA$68)</f>
        <v>0</v>
      </c>
      <c r="AG126" s="298">
        <f>W126/SUM(W$50:W$225)*SUM('Common CWIP'!$BB$68:$BG$68)</f>
        <v>0</v>
      </c>
      <c r="AH126" s="298">
        <f t="shared" si="48"/>
        <v>0</v>
      </c>
      <c r="AI126" s="298">
        <f>Y126/SUM(Y$50:Y$225)*SUM('Common CWIP'!$BK$68:$BP$68)</f>
        <v>3.3831064863625082</v>
      </c>
      <c r="AJ126" s="298">
        <f>Z126/SUM(Z$50:Z$225)*SUM('Common CWIP'!$BQ$68:$BV$68)</f>
        <v>0</v>
      </c>
      <c r="AK126" s="298">
        <f t="shared" si="49"/>
        <v>3.3831064863625082</v>
      </c>
      <c r="AL126" s="298">
        <f>AB126/SUM(AB$50:AB$225)*SUM('Common CWIP'!$CL$68)</f>
        <v>0</v>
      </c>
      <c r="AM126" s="298">
        <f>AC126/SUM(AC$50:AC$225)*SUM('Common CWIP'!$DA$68)</f>
        <v>0</v>
      </c>
      <c r="AN126" s="298">
        <f>AD126/SUM(AD$50:AD$225)*SUM('Common CWIP'!$DP$68)</f>
        <v>0</v>
      </c>
      <c r="AO126" s="293">
        <f t="shared" si="50"/>
        <v>3.3831064863625082</v>
      </c>
      <c r="AP126" s="304">
        <f t="shared" si="51"/>
        <v>0</v>
      </c>
      <c r="AQ126" s="305">
        <f t="shared" si="52"/>
        <v>0</v>
      </c>
      <c r="AR126" s="305">
        <f t="shared" si="53"/>
        <v>0</v>
      </c>
      <c r="AS126" s="305">
        <f t="shared" si="54"/>
        <v>107.6660235692796</v>
      </c>
      <c r="AT126" s="305">
        <f t="shared" si="55"/>
        <v>0</v>
      </c>
      <c r="AU126" s="305">
        <f t="shared" si="56"/>
        <v>107.6660235692796</v>
      </c>
      <c r="AV126" s="305">
        <f t="shared" si="57"/>
        <v>0</v>
      </c>
      <c r="AW126" s="305">
        <f t="shared" si="58"/>
        <v>0</v>
      </c>
      <c r="AX126" s="305">
        <f t="shared" si="59"/>
        <v>0</v>
      </c>
      <c r="AY126" s="306">
        <f t="shared" si="60"/>
        <v>107.6660235692796</v>
      </c>
    </row>
    <row r="127" spans="1:51" ht="14.5">
      <c r="A127" s="44" t="s">
        <v>150</v>
      </c>
      <c r="B127" s="45" t="s">
        <v>154</v>
      </c>
      <c r="C127" s="106">
        <v>0</v>
      </c>
      <c r="E127" s="65">
        <v>4220</v>
      </c>
      <c r="F127" s="65" t="s">
        <v>702</v>
      </c>
      <c r="G127" s="99" t="s">
        <v>731</v>
      </c>
      <c r="H127" s="240" t="s">
        <v>148</v>
      </c>
      <c r="I127" s="240"/>
      <c r="J127" s="240" t="s">
        <v>1049</v>
      </c>
      <c r="K127" s="238">
        <v>45717</v>
      </c>
      <c r="L127" s="255">
        <v>125</v>
      </c>
      <c r="M127" s="256">
        <v>0</v>
      </c>
      <c r="N127" s="256">
        <v>125</v>
      </c>
      <c r="O127" s="256">
        <v>0</v>
      </c>
      <c r="P127" s="256">
        <v>0</v>
      </c>
      <c r="Q127" s="256">
        <v>0</v>
      </c>
      <c r="R127" s="256">
        <v>0</v>
      </c>
      <c r="S127" s="256">
        <v>0</v>
      </c>
      <c r="T127" s="256">
        <v>0</v>
      </c>
      <c r="U127" s="257">
        <f t="shared" si="46"/>
        <v>125</v>
      </c>
      <c r="V127" s="323">
        <f>L127*Inflation!$F$19</f>
        <v>127.67232767232767</v>
      </c>
      <c r="W127" s="324">
        <f>M127*Inflation!$F$19</f>
        <v>0</v>
      </c>
      <c r="X127" s="324">
        <f>N127*Inflation!$F$19</f>
        <v>127.67232767232767</v>
      </c>
      <c r="Y127" s="324">
        <f>O127*Inflation!$F$19*Inflation!$F$20</f>
        <v>0</v>
      </c>
      <c r="Z127" s="324">
        <f>P127*Inflation!$F$19*Inflation!$F$20</f>
        <v>0</v>
      </c>
      <c r="AA127" s="324">
        <f>Q127*Inflation!$F$19*Inflation!$F$20</f>
        <v>0</v>
      </c>
      <c r="AB127" s="324">
        <f>R127*Inflation!$F$19*Inflation!$F$20*Inflation!$F$21</f>
        <v>0</v>
      </c>
      <c r="AC127" s="324">
        <f>S127*Inflation!$F$19*Inflation!$F$20*Inflation!$F$21*Inflation!$F$22</f>
        <v>0</v>
      </c>
      <c r="AD127" s="324">
        <f>T127*Inflation!$F$19*Inflation!$F$20*Inflation!$F$21*Inflation!$F$22*Inflation!$F$23</f>
        <v>0</v>
      </c>
      <c r="AE127" s="326">
        <f t="shared" si="47"/>
        <v>127.67232767232767</v>
      </c>
      <c r="AF127" s="303">
        <f>V127/SUM(V$50:V$225)*SUM('Common CWIP'!$AV$68:$BA$68)</f>
        <v>1.6183851379064631</v>
      </c>
      <c r="AG127" s="298">
        <f>W127/SUM(W$50:W$225)*SUM('Common CWIP'!$BB$68:$BG$68)</f>
        <v>0</v>
      </c>
      <c r="AH127" s="298">
        <f t="shared" si="48"/>
        <v>1.6183851379064631</v>
      </c>
      <c r="AI127" s="298">
        <f>Y127/SUM(Y$50:Y$225)*SUM('Common CWIP'!$BK$68:$BP$68)</f>
        <v>0</v>
      </c>
      <c r="AJ127" s="298">
        <f>Z127/SUM(Z$50:Z$225)*SUM('Common CWIP'!$BQ$68:$BV$68)</f>
        <v>0</v>
      </c>
      <c r="AK127" s="298">
        <f t="shared" si="49"/>
        <v>0</v>
      </c>
      <c r="AL127" s="298">
        <f>AB127/SUM(AB$50:AB$225)*SUM('Common CWIP'!$CL$68)</f>
        <v>0</v>
      </c>
      <c r="AM127" s="298">
        <f>AC127/SUM(AC$50:AC$225)*SUM('Common CWIP'!$DA$68)</f>
        <v>0</v>
      </c>
      <c r="AN127" s="298">
        <f>AD127/SUM(AD$50:AD$225)*SUM('Common CWIP'!$DP$68)</f>
        <v>0</v>
      </c>
      <c r="AO127" s="293">
        <f t="shared" si="50"/>
        <v>1.6183851379064631</v>
      </c>
      <c r="AP127" s="304">
        <f t="shared" si="51"/>
        <v>129.29071281023414</v>
      </c>
      <c r="AQ127" s="305">
        <f t="shared" si="52"/>
        <v>0</v>
      </c>
      <c r="AR127" s="305">
        <f t="shared" si="53"/>
        <v>129.29071281023414</v>
      </c>
      <c r="AS127" s="305">
        <f t="shared" si="54"/>
        <v>0</v>
      </c>
      <c r="AT127" s="305">
        <f t="shared" si="55"/>
        <v>0</v>
      </c>
      <c r="AU127" s="305">
        <f t="shared" si="56"/>
        <v>0</v>
      </c>
      <c r="AV127" s="305">
        <f t="shared" si="57"/>
        <v>0</v>
      </c>
      <c r="AW127" s="305">
        <f t="shared" si="58"/>
        <v>0</v>
      </c>
      <c r="AX127" s="305">
        <f t="shared" si="59"/>
        <v>0</v>
      </c>
      <c r="AY127" s="306">
        <f t="shared" si="60"/>
        <v>129.29071281023414</v>
      </c>
    </row>
    <row r="128" spans="1:51" ht="14.5">
      <c r="A128" s="44" t="s">
        <v>150</v>
      </c>
      <c r="B128" s="45" t="s">
        <v>154</v>
      </c>
      <c r="C128" s="106">
        <v>0</v>
      </c>
      <c r="E128" s="65">
        <v>4220</v>
      </c>
      <c r="F128" s="65" t="s">
        <v>702</v>
      </c>
      <c r="G128" s="99" t="s">
        <v>732</v>
      </c>
      <c r="H128" s="240" t="s">
        <v>148</v>
      </c>
      <c r="I128" s="240"/>
      <c r="J128" s="240" t="s">
        <v>1049</v>
      </c>
      <c r="K128" s="238">
        <v>46203</v>
      </c>
      <c r="L128" s="255">
        <v>0</v>
      </c>
      <c r="M128" s="256">
        <v>0</v>
      </c>
      <c r="N128" s="256">
        <v>0</v>
      </c>
      <c r="O128" s="256">
        <v>75</v>
      </c>
      <c r="P128" s="256">
        <v>75</v>
      </c>
      <c r="Q128" s="256">
        <v>150</v>
      </c>
      <c r="R128" s="256">
        <v>0</v>
      </c>
      <c r="S128" s="256">
        <v>0</v>
      </c>
      <c r="T128" s="256">
        <v>0</v>
      </c>
      <c r="U128" s="257">
        <f t="shared" si="46"/>
        <v>150</v>
      </c>
      <c r="V128" s="323">
        <f>L128*Inflation!$F$19</f>
        <v>0</v>
      </c>
      <c r="W128" s="324">
        <f>M128*Inflation!$F$19</f>
        <v>0</v>
      </c>
      <c r="X128" s="324">
        <f>N128*Inflation!$F$19</f>
        <v>0</v>
      </c>
      <c r="Y128" s="324">
        <f>O128*Inflation!$F$19*Inflation!$F$20</f>
        <v>78.212187812187821</v>
      </c>
      <c r="Z128" s="324">
        <f>P128*Inflation!$F$19*Inflation!$F$20</f>
        <v>78.212187812187821</v>
      </c>
      <c r="AA128" s="324">
        <f>Q128*Inflation!$F$19*Inflation!$F$20</f>
        <v>156.42437562437564</v>
      </c>
      <c r="AB128" s="324">
        <f>R128*Inflation!$F$19*Inflation!$F$20*Inflation!$F$21</f>
        <v>0</v>
      </c>
      <c r="AC128" s="324">
        <f>S128*Inflation!$F$19*Inflation!$F$20*Inflation!$F$21*Inflation!$F$22</f>
        <v>0</v>
      </c>
      <c r="AD128" s="324">
        <f>T128*Inflation!$F$19*Inflation!$F$20*Inflation!$F$21*Inflation!$F$22*Inflation!$F$23</f>
        <v>0</v>
      </c>
      <c r="AE128" s="326">
        <f t="shared" si="47"/>
        <v>156.42437562437564</v>
      </c>
      <c r="AF128" s="303">
        <f>V128/SUM(V$50:V$225)*SUM('Common CWIP'!$AV$68:$BA$68)</f>
        <v>0</v>
      </c>
      <c r="AG128" s="298">
        <f>W128/SUM(W$50:W$225)*SUM('Common CWIP'!$BB$68:$BG$68)</f>
        <v>0</v>
      </c>
      <c r="AH128" s="298">
        <f t="shared" si="48"/>
        <v>0</v>
      </c>
      <c r="AI128" s="298">
        <f>Y128/SUM(Y$50:Y$225)*SUM('Common CWIP'!$BK$68:$BP$68)</f>
        <v>2.5373298647718814</v>
      </c>
      <c r="AJ128" s="298">
        <f>Z128/SUM(Z$50:Z$225)*SUM('Common CWIP'!$BQ$68:$BV$68)</f>
        <v>3.4663867159900166</v>
      </c>
      <c r="AK128" s="298">
        <f t="shared" si="49"/>
        <v>6.003716580761898</v>
      </c>
      <c r="AL128" s="298">
        <f>AB128/SUM(AB$50:AB$225)*SUM('Common CWIP'!$CL$68)</f>
        <v>0</v>
      </c>
      <c r="AM128" s="298">
        <f>AC128/SUM(AC$50:AC$225)*SUM('Common CWIP'!$DA$68)</f>
        <v>0</v>
      </c>
      <c r="AN128" s="298">
        <f>AD128/SUM(AD$50:AD$225)*SUM('Common CWIP'!$DP$68)</f>
        <v>0</v>
      </c>
      <c r="AO128" s="293">
        <f t="shared" si="50"/>
        <v>6.003716580761898</v>
      </c>
      <c r="AP128" s="304">
        <f t="shared" si="51"/>
        <v>0</v>
      </c>
      <c r="AQ128" s="305">
        <f t="shared" si="52"/>
        <v>0</v>
      </c>
      <c r="AR128" s="305">
        <f t="shared" si="53"/>
        <v>0</v>
      </c>
      <c r="AS128" s="305">
        <f t="shared" si="54"/>
        <v>80.749517676959698</v>
      </c>
      <c r="AT128" s="305">
        <f t="shared" si="55"/>
        <v>81.678574528177833</v>
      </c>
      <c r="AU128" s="305">
        <f t="shared" si="56"/>
        <v>162.42809220513755</v>
      </c>
      <c r="AV128" s="305">
        <f t="shared" si="57"/>
        <v>0</v>
      </c>
      <c r="AW128" s="305">
        <f t="shared" si="58"/>
        <v>0</v>
      </c>
      <c r="AX128" s="305">
        <f t="shared" si="59"/>
        <v>0</v>
      </c>
      <c r="AY128" s="306">
        <f t="shared" si="60"/>
        <v>162.42809220513755</v>
      </c>
    </row>
    <row r="129" spans="1:51" ht="14.5">
      <c r="A129" s="44" t="s">
        <v>150</v>
      </c>
      <c r="B129" s="45" t="s">
        <v>154</v>
      </c>
      <c r="C129" s="106">
        <v>0</v>
      </c>
      <c r="E129" s="65">
        <v>4220</v>
      </c>
      <c r="F129" s="65" t="s">
        <v>702</v>
      </c>
      <c r="G129" s="99" t="s">
        <v>733</v>
      </c>
      <c r="H129" s="240" t="s">
        <v>149</v>
      </c>
      <c r="I129" s="240"/>
      <c r="J129" s="240" t="s">
        <v>1049</v>
      </c>
      <c r="K129" s="238">
        <v>47118</v>
      </c>
      <c r="L129" s="255">
        <v>0</v>
      </c>
      <c r="M129" s="256">
        <v>0</v>
      </c>
      <c r="N129" s="256">
        <v>0</v>
      </c>
      <c r="O129" s="256">
        <v>0</v>
      </c>
      <c r="P129" s="256">
        <v>0</v>
      </c>
      <c r="Q129" s="256">
        <v>0</v>
      </c>
      <c r="R129" s="256">
        <v>0</v>
      </c>
      <c r="S129" s="256">
        <v>200</v>
      </c>
      <c r="T129" s="256">
        <v>0</v>
      </c>
      <c r="U129" s="257">
        <f t="shared" si="46"/>
        <v>200</v>
      </c>
      <c r="V129" s="323">
        <f>L129*Inflation!$F$19</f>
        <v>0</v>
      </c>
      <c r="W129" s="324">
        <f>M129*Inflation!$F$19</f>
        <v>0</v>
      </c>
      <c r="X129" s="324">
        <f>N129*Inflation!$F$19</f>
        <v>0</v>
      </c>
      <c r="Y129" s="324">
        <f>O129*Inflation!$F$19*Inflation!$F$20</f>
        <v>0</v>
      </c>
      <c r="Z129" s="324">
        <f>P129*Inflation!$F$19*Inflation!$F$20</f>
        <v>0</v>
      </c>
      <c r="AA129" s="324">
        <f>Q129*Inflation!$F$19*Inflation!$F$20</f>
        <v>0</v>
      </c>
      <c r="AB129" s="324">
        <f>R129*Inflation!$F$19*Inflation!$F$20*Inflation!$F$21</f>
        <v>0</v>
      </c>
      <c r="AC129" s="324">
        <f>S129*Inflation!$F$19*Inflation!$F$20*Inflation!$F$21*Inflation!$F$22</f>
        <v>216.56583416583419</v>
      </c>
      <c r="AD129" s="324">
        <f>T129*Inflation!$F$19*Inflation!$F$20*Inflation!$F$21*Inflation!$F$22*Inflation!$F$23</f>
        <v>0</v>
      </c>
      <c r="AE129" s="326">
        <f t="shared" si="47"/>
        <v>216.56583416583419</v>
      </c>
      <c r="AF129" s="303">
        <f>V129/SUM(V$50:V$225)*SUM('Common CWIP'!$AV$68:$BA$68)</f>
        <v>0</v>
      </c>
      <c r="AG129" s="298">
        <f>W129/SUM(W$50:W$225)*SUM('Common CWIP'!$BB$68:$BG$68)</f>
        <v>0</v>
      </c>
      <c r="AH129" s="298">
        <f t="shared" si="48"/>
        <v>0</v>
      </c>
      <c r="AI129" s="298">
        <f>Y129/SUM(Y$50:Y$225)*SUM('Common CWIP'!$BK$68:$BP$68)</f>
        <v>0</v>
      </c>
      <c r="AJ129" s="298">
        <f>Z129/SUM(Z$50:Z$225)*SUM('Common CWIP'!$BQ$68:$BV$68)</f>
        <v>0</v>
      </c>
      <c r="AK129" s="298">
        <f t="shared" si="49"/>
        <v>0</v>
      </c>
      <c r="AL129" s="298">
        <f>AB129/SUM(AB$50:AB$225)*SUM('Common CWIP'!$CL$68)</f>
        <v>0</v>
      </c>
      <c r="AM129" s="298">
        <f>AC129/SUM(AC$50:AC$225)*SUM('Common CWIP'!$DA$68)</f>
        <v>6.396408714799434</v>
      </c>
      <c r="AN129" s="298">
        <f>AD129/SUM(AD$50:AD$225)*SUM('Common CWIP'!$DP$68)</f>
        <v>0</v>
      </c>
      <c r="AO129" s="293">
        <f t="shared" si="50"/>
        <v>6.396408714799434</v>
      </c>
      <c r="AP129" s="304">
        <f t="shared" si="51"/>
        <v>0</v>
      </c>
      <c r="AQ129" s="305">
        <f t="shared" si="52"/>
        <v>0</v>
      </c>
      <c r="AR129" s="305">
        <f t="shared" si="53"/>
        <v>0</v>
      </c>
      <c r="AS129" s="305">
        <f t="shared" si="54"/>
        <v>0</v>
      </c>
      <c r="AT129" s="305">
        <f t="shared" si="55"/>
        <v>0</v>
      </c>
      <c r="AU129" s="305">
        <f t="shared" si="56"/>
        <v>0</v>
      </c>
      <c r="AV129" s="305">
        <f t="shared" si="57"/>
        <v>0</v>
      </c>
      <c r="AW129" s="305">
        <f t="shared" si="58"/>
        <v>222.96224288063362</v>
      </c>
      <c r="AX129" s="305">
        <f t="shared" si="59"/>
        <v>0</v>
      </c>
      <c r="AY129" s="306">
        <f t="shared" si="60"/>
        <v>222.96224288063362</v>
      </c>
    </row>
    <row r="130" spans="1:51" ht="14.5">
      <c r="A130" s="44" t="s">
        <v>150</v>
      </c>
      <c r="B130" s="45" t="s">
        <v>154</v>
      </c>
      <c r="C130" s="106">
        <v>0</v>
      </c>
      <c r="E130" s="65">
        <v>4220</v>
      </c>
      <c r="F130" s="65" t="s">
        <v>734</v>
      </c>
      <c r="G130" s="99" t="s">
        <v>1074</v>
      </c>
      <c r="H130" s="240" t="s">
        <v>147</v>
      </c>
      <c r="I130" s="240"/>
      <c r="J130" s="240" t="s">
        <v>1049</v>
      </c>
      <c r="K130" s="238">
        <v>46011</v>
      </c>
      <c r="L130" s="255">
        <v>62.5</v>
      </c>
      <c r="M130" s="256">
        <v>62.5</v>
      </c>
      <c r="N130" s="256">
        <v>125</v>
      </c>
      <c r="O130" s="256">
        <v>0</v>
      </c>
      <c r="P130" s="256">
        <v>0</v>
      </c>
      <c r="Q130" s="256">
        <v>0</v>
      </c>
      <c r="R130" s="256">
        <v>0</v>
      </c>
      <c r="S130" s="256">
        <v>0</v>
      </c>
      <c r="T130" s="256">
        <v>0</v>
      </c>
      <c r="U130" s="257">
        <f t="shared" si="46"/>
        <v>125</v>
      </c>
      <c r="V130" s="323">
        <f>L130*Inflation!$F$19</f>
        <v>63.836163836163834</v>
      </c>
      <c r="W130" s="324">
        <f>M130*Inflation!$F$19</f>
        <v>63.836163836163834</v>
      </c>
      <c r="X130" s="324">
        <f>N130*Inflation!$F$19</f>
        <v>127.67232767232767</v>
      </c>
      <c r="Y130" s="324">
        <f>O130*Inflation!$F$19*Inflation!$F$20</f>
        <v>0</v>
      </c>
      <c r="Z130" s="324">
        <f>P130*Inflation!$F$19*Inflation!$F$20</f>
        <v>0</v>
      </c>
      <c r="AA130" s="324">
        <f>Q130*Inflation!$F$19*Inflation!$F$20</f>
        <v>0</v>
      </c>
      <c r="AB130" s="324">
        <f>R130*Inflation!$F$19*Inflation!$F$20*Inflation!$F$21</f>
        <v>0</v>
      </c>
      <c r="AC130" s="324">
        <f>S130*Inflation!$F$19*Inflation!$F$20*Inflation!$F$21*Inflation!$F$22</f>
        <v>0</v>
      </c>
      <c r="AD130" s="324">
        <f>T130*Inflation!$F$19*Inflation!$F$20*Inflation!$F$21*Inflation!$F$22*Inflation!$F$23</f>
        <v>0</v>
      </c>
      <c r="AE130" s="326">
        <f t="shared" si="47"/>
        <v>127.67232767232767</v>
      </c>
      <c r="AF130" s="303">
        <f>V130/SUM(V$50:V$225)*SUM('Common CWIP'!$AV$68:$BA$68)</f>
        <v>0.80919256895323155</v>
      </c>
      <c r="AG130" s="298">
        <f>W130/SUM(W$50:W$225)*SUM('Common CWIP'!$BB$68:$BG$68)</f>
        <v>0.96895067832243742</v>
      </c>
      <c r="AH130" s="298">
        <f t="shared" si="48"/>
        <v>1.7781432472756689</v>
      </c>
      <c r="AI130" s="298">
        <f>Y130/SUM(Y$50:Y$225)*SUM('Common CWIP'!$BK$68:$BP$68)</f>
        <v>0</v>
      </c>
      <c r="AJ130" s="298">
        <f>Z130/SUM(Z$50:Z$225)*SUM('Common CWIP'!$BQ$68:$BV$68)</f>
        <v>0</v>
      </c>
      <c r="AK130" s="298">
        <f t="shared" si="49"/>
        <v>0</v>
      </c>
      <c r="AL130" s="298">
        <f>AB130/SUM(AB$50:AB$225)*SUM('Common CWIP'!$CL$68)</f>
        <v>0</v>
      </c>
      <c r="AM130" s="298">
        <f>AC130/SUM(AC$50:AC$225)*SUM('Common CWIP'!$DA$68)</f>
        <v>0</v>
      </c>
      <c r="AN130" s="298">
        <f>AD130/SUM(AD$50:AD$225)*SUM('Common CWIP'!$DP$68)</f>
        <v>0</v>
      </c>
      <c r="AO130" s="293">
        <f t="shared" si="50"/>
        <v>1.7781432472756689</v>
      </c>
      <c r="AP130" s="304">
        <f t="shared" si="51"/>
        <v>64.64535640511707</v>
      </c>
      <c r="AQ130" s="305">
        <f t="shared" si="52"/>
        <v>64.805114514486277</v>
      </c>
      <c r="AR130" s="305">
        <f t="shared" si="53"/>
        <v>129.45047091960333</v>
      </c>
      <c r="AS130" s="305">
        <f t="shared" si="54"/>
        <v>0</v>
      </c>
      <c r="AT130" s="305">
        <f t="shared" si="55"/>
        <v>0</v>
      </c>
      <c r="AU130" s="305">
        <f t="shared" si="56"/>
        <v>0</v>
      </c>
      <c r="AV130" s="305">
        <f t="shared" si="57"/>
        <v>0</v>
      </c>
      <c r="AW130" s="305">
        <f t="shared" si="58"/>
        <v>0</v>
      </c>
      <c r="AX130" s="305">
        <f t="shared" si="59"/>
        <v>0</v>
      </c>
      <c r="AY130" s="306">
        <f t="shared" si="60"/>
        <v>129.45047091960333</v>
      </c>
    </row>
    <row r="131" spans="1:51" ht="14.5">
      <c r="A131" s="44" t="s">
        <v>150</v>
      </c>
      <c r="B131" s="45" t="s">
        <v>154</v>
      </c>
      <c r="C131" s="106">
        <v>0</v>
      </c>
      <c r="E131" s="65">
        <v>4220</v>
      </c>
      <c r="F131" s="65" t="s">
        <v>734</v>
      </c>
      <c r="G131" s="99" t="s">
        <v>1075</v>
      </c>
      <c r="H131" s="240" t="s">
        <v>147</v>
      </c>
      <c r="I131" s="240"/>
      <c r="J131" s="240" t="s">
        <v>1049</v>
      </c>
      <c r="K131" s="238">
        <v>46376</v>
      </c>
      <c r="L131" s="255">
        <v>0</v>
      </c>
      <c r="M131" s="256">
        <v>0</v>
      </c>
      <c r="N131" s="256">
        <v>0</v>
      </c>
      <c r="O131" s="256">
        <v>100</v>
      </c>
      <c r="P131" s="256">
        <v>100</v>
      </c>
      <c r="Q131" s="256">
        <v>200</v>
      </c>
      <c r="R131" s="256">
        <v>0</v>
      </c>
      <c r="S131" s="256">
        <v>0</v>
      </c>
      <c r="T131" s="256">
        <v>0</v>
      </c>
      <c r="U131" s="257">
        <f t="shared" si="46"/>
        <v>200</v>
      </c>
      <c r="V131" s="323">
        <f>L131*Inflation!$F$19</f>
        <v>0</v>
      </c>
      <c r="W131" s="324">
        <f>M131*Inflation!$F$19</f>
        <v>0</v>
      </c>
      <c r="X131" s="324">
        <f>N131*Inflation!$F$19</f>
        <v>0</v>
      </c>
      <c r="Y131" s="324">
        <f>O131*Inflation!$F$19*Inflation!$F$20</f>
        <v>104.28291708291709</v>
      </c>
      <c r="Z131" s="324">
        <f>P131*Inflation!$F$19*Inflation!$F$20</f>
        <v>104.28291708291709</v>
      </c>
      <c r="AA131" s="324">
        <f>Q131*Inflation!$F$19*Inflation!$F$20</f>
        <v>208.56583416583419</v>
      </c>
      <c r="AB131" s="324">
        <f>R131*Inflation!$F$19*Inflation!$F$20*Inflation!$F$21</f>
        <v>0</v>
      </c>
      <c r="AC131" s="324">
        <f>S131*Inflation!$F$19*Inflation!$F$20*Inflation!$F$21*Inflation!$F$22</f>
        <v>0</v>
      </c>
      <c r="AD131" s="324">
        <f>T131*Inflation!$F$19*Inflation!$F$20*Inflation!$F$21*Inflation!$F$22*Inflation!$F$23</f>
        <v>0</v>
      </c>
      <c r="AE131" s="326">
        <f t="shared" si="47"/>
        <v>208.56583416583419</v>
      </c>
      <c r="AF131" s="303">
        <f>V131/SUM(V$50:V$225)*SUM('Common CWIP'!$AV$68:$BA$68)</f>
        <v>0</v>
      </c>
      <c r="AG131" s="298">
        <f>W131/SUM(W$50:W$225)*SUM('Common CWIP'!$BB$68:$BG$68)</f>
        <v>0</v>
      </c>
      <c r="AH131" s="298">
        <f t="shared" si="48"/>
        <v>0</v>
      </c>
      <c r="AI131" s="298">
        <f>Y131/SUM(Y$50:Y$225)*SUM('Common CWIP'!$BK$68:$BP$68)</f>
        <v>3.3831064863625082</v>
      </c>
      <c r="AJ131" s="298">
        <f>Z131/SUM(Z$50:Z$225)*SUM('Common CWIP'!$BQ$68:$BV$68)</f>
        <v>4.6218489546533554</v>
      </c>
      <c r="AK131" s="298">
        <f t="shared" si="49"/>
        <v>8.0049554410158628</v>
      </c>
      <c r="AL131" s="298">
        <f>AB131/SUM(AB$50:AB$225)*SUM('Common CWIP'!$CL$68)</f>
        <v>0</v>
      </c>
      <c r="AM131" s="298">
        <f>AC131/SUM(AC$50:AC$225)*SUM('Common CWIP'!$DA$68)</f>
        <v>0</v>
      </c>
      <c r="AN131" s="298">
        <f>AD131/SUM(AD$50:AD$225)*SUM('Common CWIP'!$DP$68)</f>
        <v>0</v>
      </c>
      <c r="AO131" s="293">
        <f t="shared" si="50"/>
        <v>8.0049554410158628</v>
      </c>
      <c r="AP131" s="304">
        <f t="shared" si="51"/>
        <v>0</v>
      </c>
      <c r="AQ131" s="305">
        <f t="shared" si="52"/>
        <v>0</v>
      </c>
      <c r="AR131" s="305">
        <f t="shared" si="53"/>
        <v>0</v>
      </c>
      <c r="AS131" s="305">
        <f t="shared" si="54"/>
        <v>107.6660235692796</v>
      </c>
      <c r="AT131" s="305">
        <f t="shared" si="55"/>
        <v>108.90476603757045</v>
      </c>
      <c r="AU131" s="305">
        <f t="shared" si="56"/>
        <v>216.57078960685004</v>
      </c>
      <c r="AV131" s="305">
        <f t="shared" si="57"/>
        <v>0</v>
      </c>
      <c r="AW131" s="305">
        <f t="shared" si="58"/>
        <v>0</v>
      </c>
      <c r="AX131" s="305">
        <f t="shared" si="59"/>
        <v>0</v>
      </c>
      <c r="AY131" s="306">
        <f t="shared" si="60"/>
        <v>216.57078960685004</v>
      </c>
    </row>
    <row r="132" spans="1:51" ht="14.5">
      <c r="A132" s="44" t="s">
        <v>150</v>
      </c>
      <c r="B132" s="45" t="s">
        <v>154</v>
      </c>
      <c r="C132" s="106">
        <v>0</v>
      </c>
      <c r="E132" s="65">
        <v>4220</v>
      </c>
      <c r="F132" s="65" t="s">
        <v>734</v>
      </c>
      <c r="G132" s="99" t="s">
        <v>735</v>
      </c>
      <c r="H132" s="240" t="s">
        <v>149</v>
      </c>
      <c r="I132" s="240"/>
      <c r="J132" s="240" t="s">
        <v>1049</v>
      </c>
      <c r="K132" s="238">
        <v>45838</v>
      </c>
      <c r="L132" s="255">
        <v>10</v>
      </c>
      <c r="M132" s="256">
        <v>0</v>
      </c>
      <c r="N132" s="256">
        <v>10</v>
      </c>
      <c r="O132" s="256">
        <v>0</v>
      </c>
      <c r="P132" s="256">
        <v>0</v>
      </c>
      <c r="Q132" s="256">
        <v>0</v>
      </c>
      <c r="R132" s="256">
        <v>0</v>
      </c>
      <c r="S132" s="256">
        <v>0</v>
      </c>
      <c r="T132" s="256">
        <v>0</v>
      </c>
      <c r="U132" s="257">
        <f t="shared" si="46"/>
        <v>10</v>
      </c>
      <c r="V132" s="323">
        <f>L132*Inflation!$F$19</f>
        <v>10.213786213786214</v>
      </c>
      <c r="W132" s="324">
        <f>M132*Inflation!$F$19</f>
        <v>0</v>
      </c>
      <c r="X132" s="324">
        <f>N132*Inflation!$F$19</f>
        <v>10.213786213786214</v>
      </c>
      <c r="Y132" s="324">
        <f>O132*Inflation!$F$19*Inflation!$F$20</f>
        <v>0</v>
      </c>
      <c r="Z132" s="324">
        <f>P132*Inflation!$F$19*Inflation!$F$20</f>
        <v>0</v>
      </c>
      <c r="AA132" s="324">
        <f>Q132*Inflation!$F$19*Inflation!$F$20</f>
        <v>0</v>
      </c>
      <c r="AB132" s="324">
        <f>R132*Inflation!$F$19*Inflation!$F$20*Inflation!$F$21</f>
        <v>0</v>
      </c>
      <c r="AC132" s="324">
        <f>S132*Inflation!$F$19*Inflation!$F$20*Inflation!$F$21*Inflation!$F$22</f>
        <v>0</v>
      </c>
      <c r="AD132" s="324">
        <f>T132*Inflation!$F$19*Inflation!$F$20*Inflation!$F$21*Inflation!$F$22*Inflation!$F$23</f>
        <v>0</v>
      </c>
      <c r="AE132" s="326">
        <f t="shared" si="47"/>
        <v>10.213786213786214</v>
      </c>
      <c r="AF132" s="303">
        <f>V132/SUM(V$50:V$225)*SUM('Common CWIP'!$AV$68:$BA$68)</f>
        <v>0.12947081103251706</v>
      </c>
      <c r="AG132" s="298">
        <f>W132/SUM(W$50:W$225)*SUM('Common CWIP'!$BB$68:$BG$68)</f>
        <v>0</v>
      </c>
      <c r="AH132" s="298">
        <f t="shared" si="48"/>
        <v>0.12947081103251706</v>
      </c>
      <c r="AI132" s="298">
        <f>Y132/SUM(Y$50:Y$225)*SUM('Common CWIP'!$BK$68:$BP$68)</f>
        <v>0</v>
      </c>
      <c r="AJ132" s="298">
        <f>Z132/SUM(Z$50:Z$225)*SUM('Common CWIP'!$BQ$68:$BV$68)</f>
        <v>0</v>
      </c>
      <c r="AK132" s="298">
        <f t="shared" si="49"/>
        <v>0</v>
      </c>
      <c r="AL132" s="298">
        <f>AB132/SUM(AB$50:AB$225)*SUM('Common CWIP'!$CL$68)</f>
        <v>0</v>
      </c>
      <c r="AM132" s="298">
        <f>AC132/SUM(AC$50:AC$225)*SUM('Common CWIP'!$DA$68)</f>
        <v>0</v>
      </c>
      <c r="AN132" s="298">
        <f>AD132/SUM(AD$50:AD$225)*SUM('Common CWIP'!$DP$68)</f>
        <v>0</v>
      </c>
      <c r="AO132" s="293">
        <f t="shared" si="50"/>
        <v>0.12947081103251706</v>
      </c>
      <c r="AP132" s="304">
        <f t="shared" si="51"/>
        <v>10.343257024818731</v>
      </c>
      <c r="AQ132" s="305">
        <f t="shared" si="52"/>
        <v>0</v>
      </c>
      <c r="AR132" s="305">
        <f t="shared" si="53"/>
        <v>10.343257024818731</v>
      </c>
      <c r="AS132" s="305">
        <f t="shared" si="54"/>
        <v>0</v>
      </c>
      <c r="AT132" s="305">
        <f t="shared" si="55"/>
        <v>0</v>
      </c>
      <c r="AU132" s="305">
        <f t="shared" si="56"/>
        <v>0</v>
      </c>
      <c r="AV132" s="305">
        <f t="shared" si="57"/>
        <v>0</v>
      </c>
      <c r="AW132" s="305">
        <f t="shared" si="58"/>
        <v>0</v>
      </c>
      <c r="AX132" s="305">
        <f t="shared" si="59"/>
        <v>0</v>
      </c>
      <c r="AY132" s="306">
        <f t="shared" si="60"/>
        <v>10.343257024818731</v>
      </c>
    </row>
    <row r="133" spans="1:51" ht="14.5">
      <c r="A133" s="44" t="s">
        <v>154</v>
      </c>
      <c r="B133" s="45" t="s">
        <v>150</v>
      </c>
      <c r="C133" s="106">
        <v>0</v>
      </c>
      <c r="D133" s="37">
        <v>34</v>
      </c>
      <c r="E133" s="65">
        <v>4220</v>
      </c>
      <c r="F133" s="65" t="s">
        <v>734</v>
      </c>
      <c r="G133" s="99" t="s">
        <v>1076</v>
      </c>
      <c r="H133" s="240" t="s">
        <v>147</v>
      </c>
      <c r="I133" s="240"/>
      <c r="J133" s="240" t="s">
        <v>1049</v>
      </c>
      <c r="K133" s="238" t="s">
        <v>218</v>
      </c>
      <c r="L133" s="255">
        <v>50</v>
      </c>
      <c r="M133" s="256">
        <v>50</v>
      </c>
      <c r="N133" s="256">
        <v>100</v>
      </c>
      <c r="O133" s="256">
        <v>162.5</v>
      </c>
      <c r="P133" s="256">
        <v>162.5</v>
      </c>
      <c r="Q133" s="256">
        <v>325</v>
      </c>
      <c r="R133" s="256">
        <v>100</v>
      </c>
      <c r="S133" s="256">
        <v>0</v>
      </c>
      <c r="T133" s="256">
        <v>0</v>
      </c>
      <c r="U133" s="257">
        <f t="shared" si="46"/>
        <v>525</v>
      </c>
      <c r="V133" s="323">
        <f>L133*Inflation!$F$19</f>
        <v>51.068931068931064</v>
      </c>
      <c r="W133" s="324">
        <f>M133*Inflation!$F$19</f>
        <v>51.068931068931064</v>
      </c>
      <c r="X133" s="324">
        <f>N133*Inflation!$F$19</f>
        <v>102.13786213786213</v>
      </c>
      <c r="Y133" s="324">
        <f>O133*Inflation!$F$19*Inflation!$F$20</f>
        <v>169.4597402597403</v>
      </c>
      <c r="Z133" s="324">
        <f>P133*Inflation!$F$19*Inflation!$F$20</f>
        <v>169.4597402597403</v>
      </c>
      <c r="AA133" s="324">
        <f>Q133*Inflation!$F$19*Inflation!$F$20</f>
        <v>338.9194805194806</v>
      </c>
      <c r="AB133" s="324">
        <f>R133*Inflation!$F$19*Inflation!$F$20*Inflation!$F$21</f>
        <v>106.26413586413587</v>
      </c>
      <c r="AC133" s="324">
        <f>S133*Inflation!$F$19*Inflation!$F$20*Inflation!$F$21*Inflation!$F$22</f>
        <v>0</v>
      </c>
      <c r="AD133" s="324">
        <f>T133*Inflation!$F$19*Inflation!$F$20*Inflation!$F$21*Inflation!$F$22*Inflation!$F$23</f>
        <v>0</v>
      </c>
      <c r="AE133" s="326">
        <f t="shared" si="47"/>
        <v>547.32147852147864</v>
      </c>
      <c r="AF133" s="303">
        <f>V133/SUM(V$50:V$225)*SUM('Common CWIP'!$AV$68:$BA$68)</f>
        <v>0.64735405516258526</v>
      </c>
      <c r="AG133" s="298">
        <f>W133/SUM(W$50:W$225)*SUM('Common CWIP'!$BB$68:$BG$68)</f>
        <v>0.77516054265794987</v>
      </c>
      <c r="AH133" s="298">
        <f t="shared" si="48"/>
        <v>1.4225145978205351</v>
      </c>
      <c r="AI133" s="298">
        <f>Y133/SUM(Y$50:Y$225)*SUM('Common CWIP'!$BK$68:$BP$68)</f>
        <v>5.4975480403390771</v>
      </c>
      <c r="AJ133" s="298">
        <f>Z133/SUM(Z$50:Z$225)*SUM('Common CWIP'!$BQ$68:$BV$68)</f>
        <v>7.5105045513117039</v>
      </c>
      <c r="AK133" s="298">
        <f t="shared" si="49"/>
        <v>13.008052591650781</v>
      </c>
      <c r="AL133" s="298">
        <f>AB133/SUM(AB$50:AB$225)*SUM('Common CWIP'!$CL$68)</f>
        <v>4.1180397782576401</v>
      </c>
      <c r="AM133" s="298">
        <f>AC133/SUM(AC$50:AC$225)*SUM('Common CWIP'!$DA$68)</f>
        <v>0</v>
      </c>
      <c r="AN133" s="298">
        <f>AD133/SUM(AD$50:AD$225)*SUM('Common CWIP'!$DP$68)</f>
        <v>0</v>
      </c>
      <c r="AO133" s="293">
        <f t="shared" si="50"/>
        <v>18.548606967728954</v>
      </c>
      <c r="AP133" s="304">
        <f t="shared" si="51"/>
        <v>51.716285124093652</v>
      </c>
      <c r="AQ133" s="305">
        <f t="shared" si="52"/>
        <v>51.844091611589015</v>
      </c>
      <c r="AR133" s="305">
        <f t="shared" si="53"/>
        <v>103.56037673568267</v>
      </c>
      <c r="AS133" s="305">
        <f t="shared" si="54"/>
        <v>174.95728830007937</v>
      </c>
      <c r="AT133" s="305">
        <f t="shared" si="55"/>
        <v>176.970244811052</v>
      </c>
      <c r="AU133" s="305">
        <f t="shared" si="56"/>
        <v>351.92753311113137</v>
      </c>
      <c r="AV133" s="305">
        <f t="shared" si="57"/>
        <v>110.38217564239351</v>
      </c>
      <c r="AW133" s="305">
        <f t="shared" si="58"/>
        <v>0</v>
      </c>
      <c r="AX133" s="305">
        <f t="shared" si="59"/>
        <v>0</v>
      </c>
      <c r="AY133" s="306">
        <f t="shared" si="60"/>
        <v>565.87008548920755</v>
      </c>
    </row>
    <row r="134" spans="1:51" ht="14.5">
      <c r="A134" s="44" t="s">
        <v>150</v>
      </c>
      <c r="B134" s="45" t="s">
        <v>150</v>
      </c>
      <c r="C134" s="106">
        <v>500</v>
      </c>
      <c r="D134" s="37">
        <v>35</v>
      </c>
      <c r="E134" s="65">
        <v>4220</v>
      </c>
      <c r="F134" s="65" t="s">
        <v>734</v>
      </c>
      <c r="G134" s="99" t="s">
        <v>1077</v>
      </c>
      <c r="H134" s="240" t="s">
        <v>147</v>
      </c>
      <c r="I134" s="240"/>
      <c r="J134" s="240" t="s">
        <v>1049</v>
      </c>
      <c r="K134" s="238">
        <v>46376</v>
      </c>
      <c r="L134" s="255">
        <v>0</v>
      </c>
      <c r="M134" s="256">
        <v>0</v>
      </c>
      <c r="N134" s="256">
        <v>0</v>
      </c>
      <c r="O134" s="256">
        <v>250</v>
      </c>
      <c r="P134" s="256">
        <v>250</v>
      </c>
      <c r="Q134" s="256">
        <v>500</v>
      </c>
      <c r="R134" s="256">
        <v>0</v>
      </c>
      <c r="S134" s="256">
        <v>0</v>
      </c>
      <c r="T134" s="256">
        <v>0</v>
      </c>
      <c r="U134" s="257">
        <f t="shared" si="46"/>
        <v>500</v>
      </c>
      <c r="V134" s="323">
        <f>L134*Inflation!$F$19</f>
        <v>0</v>
      </c>
      <c r="W134" s="324">
        <f>M134*Inflation!$F$19</f>
        <v>0</v>
      </c>
      <c r="X134" s="324">
        <f>N134*Inflation!$F$19</f>
        <v>0</v>
      </c>
      <c r="Y134" s="324">
        <f>O134*Inflation!$F$19*Inflation!$F$20</f>
        <v>260.70729270729277</v>
      </c>
      <c r="Z134" s="324">
        <f>P134*Inflation!$F$19*Inflation!$F$20</f>
        <v>260.70729270729277</v>
      </c>
      <c r="AA134" s="324">
        <f>Q134*Inflation!$F$19*Inflation!$F$20</f>
        <v>521.41458541458553</v>
      </c>
      <c r="AB134" s="324">
        <f>R134*Inflation!$F$19*Inflation!$F$20*Inflation!$F$21</f>
        <v>0</v>
      </c>
      <c r="AC134" s="324">
        <f>S134*Inflation!$F$19*Inflation!$F$20*Inflation!$F$21*Inflation!$F$22</f>
        <v>0</v>
      </c>
      <c r="AD134" s="324">
        <f>T134*Inflation!$F$19*Inflation!$F$20*Inflation!$F$21*Inflation!$F$22*Inflation!$F$23</f>
        <v>0</v>
      </c>
      <c r="AE134" s="326">
        <f t="shared" si="47"/>
        <v>521.41458541458553</v>
      </c>
      <c r="AF134" s="303">
        <f>V134/SUM(V$50:V$225)*SUM('Common CWIP'!$AV$68:$BA$68)</f>
        <v>0</v>
      </c>
      <c r="AG134" s="298">
        <f>W134/SUM(W$50:W$225)*SUM('Common CWIP'!$BB$68:$BG$68)</f>
        <v>0</v>
      </c>
      <c r="AH134" s="298">
        <f t="shared" si="48"/>
        <v>0</v>
      </c>
      <c r="AI134" s="298">
        <f>Y134/SUM(Y$50:Y$225)*SUM('Common CWIP'!$BK$68:$BP$68)</f>
        <v>8.4577662159062736</v>
      </c>
      <c r="AJ134" s="298">
        <f>Z134/SUM(Z$50:Z$225)*SUM('Common CWIP'!$BQ$68:$BV$68)</f>
        <v>11.55462238663339</v>
      </c>
      <c r="AK134" s="298">
        <f t="shared" si="49"/>
        <v>20.012388602539666</v>
      </c>
      <c r="AL134" s="298">
        <f>AB134/SUM(AB$50:AB$225)*SUM('Common CWIP'!$CL$68)</f>
        <v>0</v>
      </c>
      <c r="AM134" s="298">
        <f>AC134/SUM(AC$50:AC$225)*SUM('Common CWIP'!$DA$68)</f>
        <v>0</v>
      </c>
      <c r="AN134" s="298">
        <f>AD134/SUM(AD$50:AD$225)*SUM('Common CWIP'!$DP$68)</f>
        <v>0</v>
      </c>
      <c r="AO134" s="293">
        <f t="shared" si="50"/>
        <v>20.012388602539666</v>
      </c>
      <c r="AP134" s="304">
        <f t="shared" si="51"/>
        <v>0</v>
      </c>
      <c r="AQ134" s="305">
        <f t="shared" si="52"/>
        <v>0</v>
      </c>
      <c r="AR134" s="305">
        <f t="shared" si="53"/>
        <v>0</v>
      </c>
      <c r="AS134" s="305">
        <f t="shared" si="54"/>
        <v>269.16505892319901</v>
      </c>
      <c r="AT134" s="305">
        <f t="shared" si="55"/>
        <v>272.26191509392618</v>
      </c>
      <c r="AU134" s="305">
        <f t="shared" si="56"/>
        <v>541.42697401712519</v>
      </c>
      <c r="AV134" s="305">
        <f t="shared" si="57"/>
        <v>0</v>
      </c>
      <c r="AW134" s="305">
        <f t="shared" si="58"/>
        <v>0</v>
      </c>
      <c r="AX134" s="305">
        <f t="shared" si="59"/>
        <v>0</v>
      </c>
      <c r="AY134" s="306">
        <f t="shared" si="60"/>
        <v>541.42697401712519</v>
      </c>
    </row>
    <row r="135" spans="1:51" ht="14.5">
      <c r="A135" s="44" t="s">
        <v>154</v>
      </c>
      <c r="B135" s="45" t="s">
        <v>150</v>
      </c>
      <c r="C135" s="106">
        <v>0</v>
      </c>
      <c r="D135" s="37">
        <v>36</v>
      </c>
      <c r="E135" s="65">
        <v>4220</v>
      </c>
      <c r="F135" s="65" t="s">
        <v>734</v>
      </c>
      <c r="G135" s="99" t="s">
        <v>1078</v>
      </c>
      <c r="H135" s="240" t="s">
        <v>147</v>
      </c>
      <c r="I135" s="240"/>
      <c r="J135" s="240" t="s">
        <v>1049</v>
      </c>
      <c r="K135" s="238" t="s">
        <v>218</v>
      </c>
      <c r="L135" s="255">
        <v>200</v>
      </c>
      <c r="M135" s="256">
        <v>200</v>
      </c>
      <c r="N135" s="256">
        <v>400</v>
      </c>
      <c r="O135" s="256">
        <v>200</v>
      </c>
      <c r="P135" s="256">
        <v>200</v>
      </c>
      <c r="Q135" s="256">
        <v>400</v>
      </c>
      <c r="R135" s="256">
        <v>450</v>
      </c>
      <c r="S135" s="256">
        <v>200</v>
      </c>
      <c r="T135" s="256">
        <v>0</v>
      </c>
      <c r="U135" s="257">
        <f t="shared" si="46"/>
        <v>1450</v>
      </c>
      <c r="V135" s="323">
        <f>L135*Inflation!$F$19</f>
        <v>204.27572427572426</v>
      </c>
      <c r="W135" s="324">
        <f>M135*Inflation!$F$19</f>
        <v>204.27572427572426</v>
      </c>
      <c r="X135" s="324">
        <f>N135*Inflation!$F$19</f>
        <v>408.55144855144852</v>
      </c>
      <c r="Y135" s="324">
        <f>O135*Inflation!$F$19*Inflation!$F$20</f>
        <v>208.56583416583419</v>
      </c>
      <c r="Z135" s="324">
        <f>P135*Inflation!$F$19*Inflation!$F$20</f>
        <v>208.56583416583419</v>
      </c>
      <c r="AA135" s="324">
        <f>Q135*Inflation!$F$19*Inflation!$F$20</f>
        <v>417.13166833166838</v>
      </c>
      <c r="AB135" s="324">
        <f>R135*Inflation!$F$19*Inflation!$F$20*Inflation!$F$21</f>
        <v>478.18861138861143</v>
      </c>
      <c r="AC135" s="324">
        <f>S135*Inflation!$F$19*Inflation!$F$20*Inflation!$F$21*Inflation!$F$22</f>
        <v>216.56583416583419</v>
      </c>
      <c r="AD135" s="324">
        <f>T135*Inflation!$F$19*Inflation!$F$20*Inflation!$F$21*Inflation!$F$22*Inflation!$F$23</f>
        <v>0</v>
      </c>
      <c r="AE135" s="326">
        <f t="shared" si="47"/>
        <v>1520.4375624375625</v>
      </c>
      <c r="AF135" s="303">
        <f>V135/SUM(V$50:V$225)*SUM('Common CWIP'!$AV$68:$BA$68)</f>
        <v>2.589416220650341</v>
      </c>
      <c r="AG135" s="298">
        <f>W135/SUM(W$50:W$225)*SUM('Common CWIP'!$BB$68:$BG$68)</f>
        <v>3.1006421706317995</v>
      </c>
      <c r="AH135" s="298">
        <f t="shared" si="48"/>
        <v>5.6900583912821405</v>
      </c>
      <c r="AI135" s="298">
        <f>Y135/SUM(Y$50:Y$225)*SUM('Common CWIP'!$BK$68:$BP$68)</f>
        <v>6.7662129727250164</v>
      </c>
      <c r="AJ135" s="298">
        <f>Z135/SUM(Z$50:Z$225)*SUM('Common CWIP'!$BQ$68:$BV$68)</f>
        <v>9.2436979093067109</v>
      </c>
      <c r="AK135" s="298">
        <f t="shared" si="49"/>
        <v>16.009910882031726</v>
      </c>
      <c r="AL135" s="298">
        <f>AB135/SUM(AB$50:AB$225)*SUM('Common CWIP'!$CL$68)</f>
        <v>18.531179002159387</v>
      </c>
      <c r="AM135" s="298">
        <f>AC135/SUM(AC$50:AC$225)*SUM('Common CWIP'!$DA$68)</f>
        <v>6.396408714799434</v>
      </c>
      <c r="AN135" s="298">
        <f>AD135/SUM(AD$50:AD$225)*SUM('Common CWIP'!$DP$68)</f>
        <v>0</v>
      </c>
      <c r="AO135" s="293">
        <f t="shared" si="50"/>
        <v>46.627556990272687</v>
      </c>
      <c r="AP135" s="304">
        <f t="shared" si="51"/>
        <v>206.86514049637461</v>
      </c>
      <c r="AQ135" s="305">
        <f t="shared" si="52"/>
        <v>207.37636644635606</v>
      </c>
      <c r="AR135" s="305">
        <f t="shared" si="53"/>
        <v>414.24150694273067</v>
      </c>
      <c r="AS135" s="305">
        <f t="shared" si="54"/>
        <v>215.3320471385592</v>
      </c>
      <c r="AT135" s="305">
        <f t="shared" si="55"/>
        <v>217.80953207514091</v>
      </c>
      <c r="AU135" s="305">
        <f t="shared" si="56"/>
        <v>433.14157921370008</v>
      </c>
      <c r="AV135" s="305">
        <f t="shared" si="57"/>
        <v>496.71979039077081</v>
      </c>
      <c r="AW135" s="305">
        <f t="shared" si="58"/>
        <v>222.96224288063362</v>
      </c>
      <c r="AX135" s="305">
        <f t="shared" si="59"/>
        <v>0</v>
      </c>
      <c r="AY135" s="306">
        <f t="shared" si="60"/>
        <v>1567.0651194278353</v>
      </c>
    </row>
    <row r="136" spans="1:51" ht="14.5">
      <c r="A136" s="44" t="s">
        <v>150</v>
      </c>
      <c r="B136" s="45" t="s">
        <v>150</v>
      </c>
      <c r="C136" s="106">
        <v>2000</v>
      </c>
      <c r="D136" s="37">
        <v>37</v>
      </c>
      <c r="E136" s="65">
        <v>4220</v>
      </c>
      <c r="F136" s="65" t="s">
        <v>734</v>
      </c>
      <c r="G136" s="99" t="s">
        <v>1079</v>
      </c>
      <c r="H136" s="240" t="s">
        <v>147</v>
      </c>
      <c r="I136" s="240"/>
      <c r="J136" s="240" t="s">
        <v>1049</v>
      </c>
      <c r="K136" s="238">
        <v>47107</v>
      </c>
      <c r="L136" s="255">
        <v>0</v>
      </c>
      <c r="M136" s="256">
        <v>0</v>
      </c>
      <c r="N136" s="256">
        <v>0</v>
      </c>
      <c r="O136" s="256">
        <v>250</v>
      </c>
      <c r="P136" s="256">
        <v>250</v>
      </c>
      <c r="Q136" s="256">
        <v>500</v>
      </c>
      <c r="R136" s="256">
        <v>750</v>
      </c>
      <c r="S136" s="256">
        <v>750</v>
      </c>
      <c r="T136" s="256">
        <v>0</v>
      </c>
      <c r="U136" s="257">
        <f t="shared" si="46"/>
        <v>2000</v>
      </c>
      <c r="V136" s="323">
        <f>L136*Inflation!$F$19</f>
        <v>0</v>
      </c>
      <c r="W136" s="324">
        <f>M136*Inflation!$F$19</f>
        <v>0</v>
      </c>
      <c r="X136" s="324">
        <f>N136*Inflation!$F$19</f>
        <v>0</v>
      </c>
      <c r="Y136" s="324">
        <f>O136*Inflation!$F$19*Inflation!$F$20</f>
        <v>260.70729270729277</v>
      </c>
      <c r="Z136" s="324">
        <f>P136*Inflation!$F$19*Inflation!$F$20</f>
        <v>260.70729270729277</v>
      </c>
      <c r="AA136" s="324">
        <f>Q136*Inflation!$F$19*Inflation!$F$20</f>
        <v>521.41458541458553</v>
      </c>
      <c r="AB136" s="324">
        <f>R136*Inflation!$F$19*Inflation!$F$20*Inflation!$F$21</f>
        <v>796.98101898101891</v>
      </c>
      <c r="AC136" s="324">
        <f>S136*Inflation!$F$19*Inflation!$F$20*Inflation!$F$21*Inflation!$F$22</f>
        <v>812.12187812187813</v>
      </c>
      <c r="AD136" s="324">
        <f>T136*Inflation!$F$19*Inflation!$F$20*Inflation!$F$21*Inflation!$F$22*Inflation!$F$23</f>
        <v>0</v>
      </c>
      <c r="AE136" s="326">
        <f t="shared" si="47"/>
        <v>2130.5174825174827</v>
      </c>
      <c r="AF136" s="303">
        <f>V136/SUM(V$50:V$225)*SUM('Common CWIP'!$AV$68:$BA$68)</f>
        <v>0</v>
      </c>
      <c r="AG136" s="298">
        <f>W136/SUM(W$50:W$225)*SUM('Common CWIP'!$BB$68:$BG$68)</f>
        <v>0</v>
      </c>
      <c r="AH136" s="298">
        <f t="shared" si="48"/>
        <v>0</v>
      </c>
      <c r="AI136" s="298">
        <f>Y136/SUM(Y$50:Y$225)*SUM('Common CWIP'!$BK$68:$BP$68)</f>
        <v>8.4577662159062736</v>
      </c>
      <c r="AJ136" s="298">
        <f>Z136/SUM(Z$50:Z$225)*SUM('Common CWIP'!$BQ$68:$BV$68)</f>
        <v>11.55462238663339</v>
      </c>
      <c r="AK136" s="298">
        <f t="shared" si="49"/>
        <v>20.012388602539666</v>
      </c>
      <c r="AL136" s="298">
        <f>AB136/SUM(AB$50:AB$225)*SUM('Common CWIP'!$CL$68)</f>
        <v>30.885298336932301</v>
      </c>
      <c r="AM136" s="298">
        <f>AC136/SUM(AC$50:AC$225)*SUM('Common CWIP'!$DA$68)</f>
        <v>23.986532680497874</v>
      </c>
      <c r="AN136" s="298">
        <f>AD136/SUM(AD$50:AD$225)*SUM('Common CWIP'!$DP$68)</f>
        <v>0</v>
      </c>
      <c r="AO136" s="293">
        <f t="shared" si="50"/>
        <v>74.884219619969841</v>
      </c>
      <c r="AP136" s="304">
        <f t="shared" si="51"/>
        <v>0</v>
      </c>
      <c r="AQ136" s="305">
        <f t="shared" si="52"/>
        <v>0</v>
      </c>
      <c r="AR136" s="305">
        <f t="shared" si="53"/>
        <v>0</v>
      </c>
      <c r="AS136" s="305">
        <f t="shared" si="54"/>
        <v>269.16505892319901</v>
      </c>
      <c r="AT136" s="305">
        <f t="shared" si="55"/>
        <v>272.26191509392618</v>
      </c>
      <c r="AU136" s="305">
        <f t="shared" si="56"/>
        <v>541.42697401712519</v>
      </c>
      <c r="AV136" s="305">
        <f t="shared" si="57"/>
        <v>827.86631731795126</v>
      </c>
      <c r="AW136" s="305">
        <f t="shared" si="58"/>
        <v>836.10841080237606</v>
      </c>
      <c r="AX136" s="305">
        <f t="shared" si="59"/>
        <v>0</v>
      </c>
      <c r="AY136" s="306">
        <f t="shared" si="60"/>
        <v>2205.4017021374525</v>
      </c>
    </row>
    <row r="137" spans="1:51" ht="14.5">
      <c r="A137" s="44" t="s">
        <v>150</v>
      </c>
      <c r="B137" s="45" t="s">
        <v>154</v>
      </c>
      <c r="C137" s="106">
        <v>0</v>
      </c>
      <c r="E137" s="65">
        <v>4220</v>
      </c>
      <c r="F137" s="65" t="s">
        <v>734</v>
      </c>
      <c r="G137" s="99" t="s">
        <v>1080</v>
      </c>
      <c r="H137" s="240" t="s">
        <v>147</v>
      </c>
      <c r="I137" s="240"/>
      <c r="J137" s="240" t="s">
        <v>1049</v>
      </c>
      <c r="K137" s="238">
        <v>46011</v>
      </c>
      <c r="L137" s="255">
        <v>37.5</v>
      </c>
      <c r="M137" s="256">
        <v>37.5</v>
      </c>
      <c r="N137" s="256">
        <v>75</v>
      </c>
      <c r="O137" s="256">
        <v>0</v>
      </c>
      <c r="P137" s="256">
        <v>0</v>
      </c>
      <c r="Q137" s="256">
        <v>0</v>
      </c>
      <c r="R137" s="256">
        <v>0</v>
      </c>
      <c r="S137" s="256">
        <v>0</v>
      </c>
      <c r="T137" s="256">
        <v>0</v>
      </c>
      <c r="U137" s="257">
        <f t="shared" si="46"/>
        <v>75</v>
      </c>
      <c r="V137" s="323">
        <f>L137*Inflation!$F$19</f>
        <v>38.301698301698302</v>
      </c>
      <c r="W137" s="324">
        <f>M137*Inflation!$F$19</f>
        <v>38.301698301698302</v>
      </c>
      <c r="X137" s="324">
        <f>N137*Inflation!$F$19</f>
        <v>76.603396603396604</v>
      </c>
      <c r="Y137" s="324">
        <f>O137*Inflation!$F$19*Inflation!$F$20</f>
        <v>0</v>
      </c>
      <c r="Z137" s="324">
        <f>P137*Inflation!$F$19*Inflation!$F$20</f>
        <v>0</v>
      </c>
      <c r="AA137" s="324">
        <f>Q137*Inflation!$F$19*Inflation!$F$20</f>
        <v>0</v>
      </c>
      <c r="AB137" s="324">
        <f>R137*Inflation!$F$19*Inflation!$F$20*Inflation!$F$21</f>
        <v>0</v>
      </c>
      <c r="AC137" s="324">
        <f>S137*Inflation!$F$19*Inflation!$F$20*Inflation!$F$21*Inflation!$F$22</f>
        <v>0</v>
      </c>
      <c r="AD137" s="324">
        <f>T137*Inflation!$F$19*Inflation!$F$20*Inflation!$F$21*Inflation!$F$22*Inflation!$F$23</f>
        <v>0</v>
      </c>
      <c r="AE137" s="326">
        <f t="shared" si="47"/>
        <v>76.603396603396604</v>
      </c>
      <c r="AF137" s="303">
        <f>V137/SUM(V$50:V$225)*SUM('Common CWIP'!$AV$68:$BA$68)</f>
        <v>0.48551554137193903</v>
      </c>
      <c r="AG137" s="298">
        <f>W137/SUM(W$50:W$225)*SUM('Common CWIP'!$BB$68:$BG$68)</f>
        <v>0.58137040699346243</v>
      </c>
      <c r="AH137" s="298">
        <f t="shared" si="48"/>
        <v>1.0668859483654014</v>
      </c>
      <c r="AI137" s="298">
        <f>Y137/SUM(Y$50:Y$225)*SUM('Common CWIP'!$BK$68:$BP$68)</f>
        <v>0</v>
      </c>
      <c r="AJ137" s="298">
        <f>Z137/SUM(Z$50:Z$225)*SUM('Common CWIP'!$BQ$68:$BV$68)</f>
        <v>0</v>
      </c>
      <c r="AK137" s="298">
        <f t="shared" si="49"/>
        <v>0</v>
      </c>
      <c r="AL137" s="298">
        <f>AB137/SUM(AB$50:AB$225)*SUM('Common CWIP'!$CL$68)</f>
        <v>0</v>
      </c>
      <c r="AM137" s="298">
        <f>AC137/SUM(AC$50:AC$225)*SUM('Common CWIP'!$DA$68)</f>
        <v>0</v>
      </c>
      <c r="AN137" s="298">
        <f>AD137/SUM(AD$50:AD$225)*SUM('Common CWIP'!$DP$68)</f>
        <v>0</v>
      </c>
      <c r="AO137" s="293">
        <f t="shared" si="50"/>
        <v>1.0668859483654014</v>
      </c>
      <c r="AP137" s="304">
        <f t="shared" si="51"/>
        <v>38.787213843070241</v>
      </c>
      <c r="AQ137" s="305">
        <f t="shared" si="52"/>
        <v>38.883068708691766</v>
      </c>
      <c r="AR137" s="305">
        <f t="shared" si="53"/>
        <v>77.670282551762</v>
      </c>
      <c r="AS137" s="305">
        <f t="shared" si="54"/>
        <v>0</v>
      </c>
      <c r="AT137" s="305">
        <f t="shared" si="55"/>
        <v>0</v>
      </c>
      <c r="AU137" s="305">
        <f t="shared" si="56"/>
        <v>0</v>
      </c>
      <c r="AV137" s="305">
        <f t="shared" si="57"/>
        <v>0</v>
      </c>
      <c r="AW137" s="305">
        <f t="shared" si="58"/>
        <v>0</v>
      </c>
      <c r="AX137" s="305">
        <f t="shared" si="59"/>
        <v>0</v>
      </c>
      <c r="AY137" s="306">
        <f t="shared" si="60"/>
        <v>77.670282551762</v>
      </c>
    </row>
    <row r="138" spans="1:51" ht="14.5">
      <c r="A138" s="44" t="s">
        <v>150</v>
      </c>
      <c r="B138" s="45" t="s">
        <v>154</v>
      </c>
      <c r="C138" s="106">
        <v>0</v>
      </c>
      <c r="E138" s="65">
        <v>4220</v>
      </c>
      <c r="F138" s="65" t="s">
        <v>734</v>
      </c>
      <c r="G138" s="99" t="s">
        <v>1081</v>
      </c>
      <c r="H138" s="240" t="s">
        <v>147</v>
      </c>
      <c r="I138" s="240"/>
      <c r="J138" s="240" t="s">
        <v>1049</v>
      </c>
      <c r="K138" s="238">
        <v>46376</v>
      </c>
      <c r="L138" s="255">
        <v>12.5</v>
      </c>
      <c r="M138" s="256">
        <v>12.5</v>
      </c>
      <c r="N138" s="256">
        <v>25</v>
      </c>
      <c r="O138" s="256">
        <v>50</v>
      </c>
      <c r="P138" s="256">
        <v>50</v>
      </c>
      <c r="Q138" s="256">
        <v>100</v>
      </c>
      <c r="R138" s="256">
        <v>0</v>
      </c>
      <c r="S138" s="256">
        <v>0</v>
      </c>
      <c r="T138" s="256">
        <v>0</v>
      </c>
      <c r="U138" s="257">
        <f t="shared" si="46"/>
        <v>125</v>
      </c>
      <c r="V138" s="323">
        <f>L138*Inflation!$F$19</f>
        <v>12.767232767232766</v>
      </c>
      <c r="W138" s="324">
        <f>M138*Inflation!$F$19</f>
        <v>12.767232767232766</v>
      </c>
      <c r="X138" s="324">
        <f>N138*Inflation!$F$19</f>
        <v>25.534465534465532</v>
      </c>
      <c r="Y138" s="324">
        <f>O138*Inflation!$F$19*Inflation!$F$20</f>
        <v>52.141458541458547</v>
      </c>
      <c r="Z138" s="324">
        <f>P138*Inflation!$F$19*Inflation!$F$20</f>
        <v>52.141458541458547</v>
      </c>
      <c r="AA138" s="324">
        <f>Q138*Inflation!$F$19*Inflation!$F$20</f>
        <v>104.28291708291709</v>
      </c>
      <c r="AB138" s="324">
        <f>R138*Inflation!$F$19*Inflation!$F$20*Inflation!$F$21</f>
        <v>0</v>
      </c>
      <c r="AC138" s="324">
        <f>S138*Inflation!$F$19*Inflation!$F$20*Inflation!$F$21*Inflation!$F$22</f>
        <v>0</v>
      </c>
      <c r="AD138" s="324">
        <f>T138*Inflation!$F$19*Inflation!$F$20*Inflation!$F$21*Inflation!$F$22*Inflation!$F$23</f>
        <v>0</v>
      </c>
      <c r="AE138" s="326">
        <f t="shared" si="47"/>
        <v>129.81738261738263</v>
      </c>
      <c r="AF138" s="303">
        <f>V138/SUM(V$50:V$225)*SUM('Common CWIP'!$AV$68:$BA$68)</f>
        <v>0.16183851379064632</v>
      </c>
      <c r="AG138" s="298">
        <f>W138/SUM(W$50:W$225)*SUM('Common CWIP'!$BB$68:$BG$68)</f>
        <v>0.19379013566448747</v>
      </c>
      <c r="AH138" s="298">
        <f t="shared" si="48"/>
        <v>0.35562864945513378</v>
      </c>
      <c r="AI138" s="298">
        <f>Y138/SUM(Y$50:Y$225)*SUM('Common CWIP'!$BK$68:$BP$68)</f>
        <v>1.6915532431812541</v>
      </c>
      <c r="AJ138" s="298">
        <f>Z138/SUM(Z$50:Z$225)*SUM('Common CWIP'!$BQ$68:$BV$68)</f>
        <v>2.3109244773266777</v>
      </c>
      <c r="AK138" s="298">
        <f t="shared" si="49"/>
        <v>4.0024777205079314</v>
      </c>
      <c r="AL138" s="298">
        <f>AB138/SUM(AB$50:AB$225)*SUM('Common CWIP'!$CL$68)</f>
        <v>0</v>
      </c>
      <c r="AM138" s="298">
        <f>AC138/SUM(AC$50:AC$225)*SUM('Common CWIP'!$DA$68)</f>
        <v>0</v>
      </c>
      <c r="AN138" s="298">
        <f>AD138/SUM(AD$50:AD$225)*SUM('Common CWIP'!$DP$68)</f>
        <v>0</v>
      </c>
      <c r="AO138" s="293">
        <f t="shared" si="50"/>
        <v>4.3581063699630649</v>
      </c>
      <c r="AP138" s="304">
        <f t="shared" si="51"/>
        <v>12.929071281023413</v>
      </c>
      <c r="AQ138" s="305">
        <f t="shared" si="52"/>
        <v>12.961022902897254</v>
      </c>
      <c r="AR138" s="305">
        <f t="shared" si="53"/>
        <v>25.890094183920667</v>
      </c>
      <c r="AS138" s="305">
        <f t="shared" si="54"/>
        <v>53.833011784639801</v>
      </c>
      <c r="AT138" s="305">
        <f t="shared" si="55"/>
        <v>54.452383018785227</v>
      </c>
      <c r="AU138" s="305">
        <f t="shared" si="56"/>
        <v>108.28539480342502</v>
      </c>
      <c r="AV138" s="305">
        <f t="shared" si="57"/>
        <v>0</v>
      </c>
      <c r="AW138" s="305">
        <f t="shared" si="58"/>
        <v>0</v>
      </c>
      <c r="AX138" s="305">
        <f t="shared" si="59"/>
        <v>0</v>
      </c>
      <c r="AY138" s="306">
        <f t="shared" si="60"/>
        <v>134.17548898734569</v>
      </c>
    </row>
    <row r="139" spans="1:51" ht="14.5">
      <c r="A139" s="44" t="s">
        <v>150</v>
      </c>
      <c r="B139" s="45" t="s">
        <v>154</v>
      </c>
      <c r="C139" s="106">
        <v>0</v>
      </c>
      <c r="E139" s="65">
        <v>4220</v>
      </c>
      <c r="F139" s="65" t="s">
        <v>734</v>
      </c>
      <c r="G139" s="99" t="s">
        <v>1082</v>
      </c>
      <c r="H139" s="240" t="s">
        <v>147</v>
      </c>
      <c r="I139" s="240"/>
      <c r="J139" s="240" t="s">
        <v>1049</v>
      </c>
      <c r="K139" s="238">
        <v>46011</v>
      </c>
      <c r="L139" s="255">
        <v>150</v>
      </c>
      <c r="M139" s="256">
        <v>150</v>
      </c>
      <c r="N139" s="256">
        <v>300</v>
      </c>
      <c r="O139" s="256">
        <v>0</v>
      </c>
      <c r="P139" s="256">
        <v>0</v>
      </c>
      <c r="Q139" s="256">
        <v>0</v>
      </c>
      <c r="R139" s="256">
        <v>0</v>
      </c>
      <c r="S139" s="256">
        <v>0</v>
      </c>
      <c r="T139" s="256">
        <v>0</v>
      </c>
      <c r="U139" s="257">
        <f t="shared" si="46"/>
        <v>300</v>
      </c>
      <c r="V139" s="323">
        <f>L139*Inflation!$F$19</f>
        <v>153.20679320679321</v>
      </c>
      <c r="W139" s="324">
        <f>M139*Inflation!$F$19</f>
        <v>153.20679320679321</v>
      </c>
      <c r="X139" s="324">
        <f>N139*Inflation!$F$19</f>
        <v>306.41358641358642</v>
      </c>
      <c r="Y139" s="324">
        <f>O139*Inflation!$F$19*Inflation!$F$20</f>
        <v>0</v>
      </c>
      <c r="Z139" s="324">
        <f>P139*Inflation!$F$19*Inflation!$F$20</f>
        <v>0</v>
      </c>
      <c r="AA139" s="324">
        <f>Q139*Inflation!$F$19*Inflation!$F$20</f>
        <v>0</v>
      </c>
      <c r="AB139" s="324">
        <f>R139*Inflation!$F$19*Inflation!$F$20*Inflation!$F$21</f>
        <v>0</v>
      </c>
      <c r="AC139" s="324">
        <f>S139*Inflation!$F$19*Inflation!$F$20*Inflation!$F$21*Inflation!$F$22</f>
        <v>0</v>
      </c>
      <c r="AD139" s="324">
        <f>T139*Inflation!$F$19*Inflation!$F$20*Inflation!$F$21*Inflation!$F$22*Inflation!$F$23</f>
        <v>0</v>
      </c>
      <c r="AE139" s="326">
        <f t="shared" si="47"/>
        <v>306.41358641358642</v>
      </c>
      <c r="AF139" s="303">
        <f>V139/SUM(V$50:V$225)*SUM('Common CWIP'!$AV$68:$BA$68)</f>
        <v>1.9420621654877561</v>
      </c>
      <c r="AG139" s="298">
        <f>W139/SUM(W$50:W$225)*SUM('Common CWIP'!$BB$68:$BG$68)</f>
        <v>2.3254816279738497</v>
      </c>
      <c r="AH139" s="298">
        <f t="shared" si="48"/>
        <v>4.2675437934616056</v>
      </c>
      <c r="AI139" s="298">
        <f>Y139/SUM(Y$50:Y$225)*SUM('Common CWIP'!$BK$68:$BP$68)</f>
        <v>0</v>
      </c>
      <c r="AJ139" s="298">
        <f>Z139/SUM(Z$50:Z$225)*SUM('Common CWIP'!$BQ$68:$BV$68)</f>
        <v>0</v>
      </c>
      <c r="AK139" s="298">
        <f t="shared" si="49"/>
        <v>0</v>
      </c>
      <c r="AL139" s="298">
        <f>AB139/SUM(AB$50:AB$225)*SUM('Common CWIP'!$CL$68)</f>
        <v>0</v>
      </c>
      <c r="AM139" s="298">
        <f>AC139/SUM(AC$50:AC$225)*SUM('Common CWIP'!$DA$68)</f>
        <v>0</v>
      </c>
      <c r="AN139" s="298">
        <f>AD139/SUM(AD$50:AD$225)*SUM('Common CWIP'!$DP$68)</f>
        <v>0</v>
      </c>
      <c r="AO139" s="293">
        <f t="shared" si="50"/>
        <v>4.2675437934616056</v>
      </c>
      <c r="AP139" s="304">
        <f t="shared" si="51"/>
        <v>155.14885537228096</v>
      </c>
      <c r="AQ139" s="305">
        <f t="shared" si="52"/>
        <v>155.53227483476707</v>
      </c>
      <c r="AR139" s="305">
        <f t="shared" si="53"/>
        <v>310.681130207048</v>
      </c>
      <c r="AS139" s="305">
        <f t="shared" si="54"/>
        <v>0</v>
      </c>
      <c r="AT139" s="305">
        <f t="shared" si="55"/>
        <v>0</v>
      </c>
      <c r="AU139" s="305">
        <f t="shared" si="56"/>
        <v>0</v>
      </c>
      <c r="AV139" s="305">
        <f t="shared" si="57"/>
        <v>0</v>
      </c>
      <c r="AW139" s="305">
        <f t="shared" si="58"/>
        <v>0</v>
      </c>
      <c r="AX139" s="305">
        <f t="shared" si="59"/>
        <v>0</v>
      </c>
      <c r="AY139" s="306">
        <f t="shared" si="60"/>
        <v>310.681130207048</v>
      </c>
    </row>
    <row r="140" spans="1:51" ht="14.5">
      <c r="A140" s="44" t="s">
        <v>150</v>
      </c>
      <c r="B140" s="45" t="s">
        <v>150</v>
      </c>
      <c r="C140" s="106">
        <v>900</v>
      </c>
      <c r="D140" s="37">
        <v>38</v>
      </c>
      <c r="E140" s="65">
        <v>4220</v>
      </c>
      <c r="F140" s="65" t="s">
        <v>734</v>
      </c>
      <c r="G140" s="99" t="s">
        <v>1083</v>
      </c>
      <c r="H140" s="240" t="s">
        <v>147</v>
      </c>
      <c r="I140" s="240"/>
      <c r="J140" s="240" t="s">
        <v>1049</v>
      </c>
      <c r="K140" s="238">
        <v>46360</v>
      </c>
      <c r="L140" s="255">
        <v>225</v>
      </c>
      <c r="M140" s="256">
        <v>225</v>
      </c>
      <c r="N140" s="256">
        <v>450</v>
      </c>
      <c r="O140" s="256">
        <v>225</v>
      </c>
      <c r="P140" s="256">
        <v>225</v>
      </c>
      <c r="Q140" s="256">
        <v>450</v>
      </c>
      <c r="R140" s="256">
        <v>0</v>
      </c>
      <c r="S140" s="256">
        <v>0</v>
      </c>
      <c r="T140" s="256">
        <v>0</v>
      </c>
      <c r="U140" s="257">
        <f t="shared" si="46"/>
        <v>900</v>
      </c>
      <c r="V140" s="323">
        <f>L140*Inflation!$F$19</f>
        <v>229.8101898101898</v>
      </c>
      <c r="W140" s="324">
        <f>M140*Inflation!$F$19</f>
        <v>229.8101898101898</v>
      </c>
      <c r="X140" s="324">
        <f>N140*Inflation!$F$19</f>
        <v>459.62037962037959</v>
      </c>
      <c r="Y140" s="324">
        <f>O140*Inflation!$F$19*Inflation!$F$20</f>
        <v>234.63656343656348</v>
      </c>
      <c r="Z140" s="324">
        <f>P140*Inflation!$F$19*Inflation!$F$20</f>
        <v>234.63656343656348</v>
      </c>
      <c r="AA140" s="324">
        <f>Q140*Inflation!$F$19*Inflation!$F$20</f>
        <v>469.27312687312696</v>
      </c>
      <c r="AB140" s="324">
        <f>R140*Inflation!$F$19*Inflation!$F$20*Inflation!$F$21</f>
        <v>0</v>
      </c>
      <c r="AC140" s="324">
        <f>S140*Inflation!$F$19*Inflation!$F$20*Inflation!$F$21*Inflation!$F$22</f>
        <v>0</v>
      </c>
      <c r="AD140" s="324">
        <f>T140*Inflation!$F$19*Inflation!$F$20*Inflation!$F$21*Inflation!$F$22*Inflation!$F$23</f>
        <v>0</v>
      </c>
      <c r="AE140" s="326">
        <f t="shared" si="47"/>
        <v>928.89350649350649</v>
      </c>
      <c r="AF140" s="303">
        <f>V140/SUM(V$50:V$225)*SUM('Common CWIP'!$AV$68:$BA$68)</f>
        <v>2.9130932482316338</v>
      </c>
      <c r="AG140" s="298">
        <f>W140/SUM(W$50:W$225)*SUM('Common CWIP'!$BB$68:$BG$68)</f>
        <v>3.4882224419607741</v>
      </c>
      <c r="AH140" s="298">
        <f t="shared" si="48"/>
        <v>6.4013156901924084</v>
      </c>
      <c r="AI140" s="298">
        <f>Y140/SUM(Y$50:Y$225)*SUM('Common CWIP'!$BK$68:$BP$68)</f>
        <v>7.611989594315645</v>
      </c>
      <c r="AJ140" s="298">
        <f>Z140/SUM(Z$50:Z$225)*SUM('Common CWIP'!$BQ$68:$BV$68)</f>
        <v>10.399160147970051</v>
      </c>
      <c r="AK140" s="298">
        <f t="shared" si="49"/>
        <v>18.011149742285696</v>
      </c>
      <c r="AL140" s="298">
        <f>AB140/SUM(AB$50:AB$225)*SUM('Common CWIP'!$CL$68)</f>
        <v>0</v>
      </c>
      <c r="AM140" s="298">
        <f>AC140/SUM(AC$50:AC$225)*SUM('Common CWIP'!$DA$68)</f>
        <v>0</v>
      </c>
      <c r="AN140" s="298">
        <f>AD140/SUM(AD$50:AD$225)*SUM('Common CWIP'!$DP$68)</f>
        <v>0</v>
      </c>
      <c r="AO140" s="293">
        <f t="shared" si="50"/>
        <v>24.412465432478104</v>
      </c>
      <c r="AP140" s="304">
        <f t="shared" si="51"/>
        <v>232.72328305842143</v>
      </c>
      <c r="AQ140" s="305">
        <f t="shared" si="52"/>
        <v>233.29841225215057</v>
      </c>
      <c r="AR140" s="305">
        <f t="shared" si="53"/>
        <v>466.021695310572</v>
      </c>
      <c r="AS140" s="305">
        <f t="shared" si="54"/>
        <v>242.24855303087912</v>
      </c>
      <c r="AT140" s="305">
        <f t="shared" si="55"/>
        <v>245.03572358453351</v>
      </c>
      <c r="AU140" s="305">
        <f t="shared" si="56"/>
        <v>487.28427661541264</v>
      </c>
      <c r="AV140" s="305">
        <f t="shared" si="57"/>
        <v>0</v>
      </c>
      <c r="AW140" s="305">
        <f t="shared" si="58"/>
        <v>0</v>
      </c>
      <c r="AX140" s="305">
        <f t="shared" si="59"/>
        <v>0</v>
      </c>
      <c r="AY140" s="306">
        <f t="shared" si="60"/>
        <v>953.30597192598464</v>
      </c>
    </row>
    <row r="141" spans="1:51" ht="14.5">
      <c r="A141" s="44" t="s">
        <v>150</v>
      </c>
      <c r="B141" s="45" t="s">
        <v>154</v>
      </c>
      <c r="C141" s="106">
        <v>0</v>
      </c>
      <c r="E141" s="65">
        <v>4220</v>
      </c>
      <c r="F141" s="65" t="s">
        <v>734</v>
      </c>
      <c r="G141" s="99" t="s">
        <v>736</v>
      </c>
      <c r="H141" s="240" t="s">
        <v>149</v>
      </c>
      <c r="I141" s="240"/>
      <c r="J141" s="240" t="s">
        <v>1049</v>
      </c>
      <c r="K141" s="238">
        <v>46011</v>
      </c>
      <c r="L141" s="255">
        <v>100</v>
      </c>
      <c r="M141" s="256">
        <v>75</v>
      </c>
      <c r="N141" s="256">
        <v>175</v>
      </c>
      <c r="O141" s="256">
        <v>0</v>
      </c>
      <c r="P141" s="256">
        <v>0</v>
      </c>
      <c r="Q141" s="256">
        <v>0</v>
      </c>
      <c r="R141" s="256">
        <v>0</v>
      </c>
      <c r="S141" s="256">
        <v>0</v>
      </c>
      <c r="T141" s="256">
        <v>0</v>
      </c>
      <c r="U141" s="257">
        <f t="shared" si="46"/>
        <v>175</v>
      </c>
      <c r="V141" s="323">
        <f>L141*Inflation!$F$19</f>
        <v>102.13786213786213</v>
      </c>
      <c r="W141" s="324">
        <f>M141*Inflation!$F$19</f>
        <v>76.603396603396604</v>
      </c>
      <c r="X141" s="324">
        <f>N141*Inflation!$F$19</f>
        <v>178.74125874125875</v>
      </c>
      <c r="Y141" s="324">
        <f>O141*Inflation!$F$19*Inflation!$F$20</f>
        <v>0</v>
      </c>
      <c r="Z141" s="324">
        <f>P141*Inflation!$F$19*Inflation!$F$20</f>
        <v>0</v>
      </c>
      <c r="AA141" s="324">
        <f>Q141*Inflation!$F$19*Inflation!$F$20</f>
        <v>0</v>
      </c>
      <c r="AB141" s="324">
        <f>R141*Inflation!$F$19*Inflation!$F$20*Inflation!$F$21</f>
        <v>0</v>
      </c>
      <c r="AC141" s="324">
        <f>S141*Inflation!$F$19*Inflation!$F$20*Inflation!$F$21*Inflation!$F$22</f>
        <v>0</v>
      </c>
      <c r="AD141" s="324">
        <f>T141*Inflation!$F$19*Inflation!$F$20*Inflation!$F$21*Inflation!$F$22*Inflation!$F$23</f>
        <v>0</v>
      </c>
      <c r="AE141" s="326">
        <f t="shared" si="47"/>
        <v>178.74125874125875</v>
      </c>
      <c r="AF141" s="303">
        <f>V141/SUM(V$50:V$225)*SUM('Common CWIP'!$AV$68:$BA$68)</f>
        <v>1.2947081103251705</v>
      </c>
      <c r="AG141" s="298">
        <f>W141/SUM(W$50:W$225)*SUM('Common CWIP'!$BB$68:$BG$68)</f>
        <v>1.1627408139869249</v>
      </c>
      <c r="AH141" s="298">
        <f t="shared" si="48"/>
        <v>2.4574489243120956</v>
      </c>
      <c r="AI141" s="298">
        <f>Y141/SUM(Y$50:Y$225)*SUM('Common CWIP'!$BK$68:$BP$68)</f>
        <v>0</v>
      </c>
      <c r="AJ141" s="298">
        <f>Z141/SUM(Z$50:Z$225)*SUM('Common CWIP'!$BQ$68:$BV$68)</f>
        <v>0</v>
      </c>
      <c r="AK141" s="298">
        <f t="shared" si="49"/>
        <v>0</v>
      </c>
      <c r="AL141" s="298">
        <f>AB141/SUM(AB$50:AB$225)*SUM('Common CWIP'!$CL$68)</f>
        <v>0</v>
      </c>
      <c r="AM141" s="298">
        <f>AC141/SUM(AC$50:AC$225)*SUM('Common CWIP'!$DA$68)</f>
        <v>0</v>
      </c>
      <c r="AN141" s="298">
        <f>AD141/SUM(AD$50:AD$225)*SUM('Common CWIP'!$DP$68)</f>
        <v>0</v>
      </c>
      <c r="AO141" s="293">
        <f t="shared" si="50"/>
        <v>2.4574489243120956</v>
      </c>
      <c r="AP141" s="304">
        <f t="shared" si="51"/>
        <v>103.4325702481873</v>
      </c>
      <c r="AQ141" s="305">
        <f t="shared" si="52"/>
        <v>77.766137417383533</v>
      </c>
      <c r="AR141" s="305">
        <f t="shared" si="53"/>
        <v>181.19870766557085</v>
      </c>
      <c r="AS141" s="305">
        <f t="shared" si="54"/>
        <v>0</v>
      </c>
      <c r="AT141" s="305">
        <f t="shared" si="55"/>
        <v>0</v>
      </c>
      <c r="AU141" s="305">
        <f t="shared" si="56"/>
        <v>0</v>
      </c>
      <c r="AV141" s="305">
        <f t="shared" si="57"/>
        <v>0</v>
      </c>
      <c r="AW141" s="305">
        <f t="shared" si="58"/>
        <v>0</v>
      </c>
      <c r="AX141" s="305">
        <f t="shared" si="59"/>
        <v>0</v>
      </c>
      <c r="AY141" s="306">
        <f t="shared" si="60"/>
        <v>181.19870766557085</v>
      </c>
    </row>
    <row r="142" spans="1:51" ht="14.5">
      <c r="A142" s="44" t="s">
        <v>150</v>
      </c>
      <c r="B142" s="45" t="s">
        <v>154</v>
      </c>
      <c r="C142" s="106">
        <v>0</v>
      </c>
      <c r="E142" s="65">
        <v>4220</v>
      </c>
      <c r="F142" s="65" t="s">
        <v>734</v>
      </c>
      <c r="G142" s="99" t="s">
        <v>737</v>
      </c>
      <c r="H142" s="240" t="s">
        <v>147</v>
      </c>
      <c r="I142" s="240"/>
      <c r="J142" s="240" t="s">
        <v>1049</v>
      </c>
      <c r="K142" s="238">
        <v>46741</v>
      </c>
      <c r="L142" s="255">
        <v>0</v>
      </c>
      <c r="M142" s="256">
        <v>0</v>
      </c>
      <c r="N142" s="256">
        <v>0</v>
      </c>
      <c r="O142" s="256">
        <v>0</v>
      </c>
      <c r="P142" s="256">
        <v>0</v>
      </c>
      <c r="Q142" s="256">
        <v>0</v>
      </c>
      <c r="R142" s="256">
        <v>200</v>
      </c>
      <c r="S142" s="256">
        <v>0</v>
      </c>
      <c r="T142" s="256">
        <v>0</v>
      </c>
      <c r="U142" s="257">
        <f t="shared" si="46"/>
        <v>200</v>
      </c>
      <c r="V142" s="323">
        <f>L142*Inflation!$F$19</f>
        <v>0</v>
      </c>
      <c r="W142" s="324">
        <f>M142*Inflation!$F$19</f>
        <v>0</v>
      </c>
      <c r="X142" s="324">
        <f>N142*Inflation!$F$19</f>
        <v>0</v>
      </c>
      <c r="Y142" s="324">
        <f>O142*Inflation!$F$19*Inflation!$F$20</f>
        <v>0</v>
      </c>
      <c r="Z142" s="324">
        <f>P142*Inflation!$F$19*Inflation!$F$20</f>
        <v>0</v>
      </c>
      <c r="AA142" s="324">
        <f>Q142*Inflation!$F$19*Inflation!$F$20</f>
        <v>0</v>
      </c>
      <c r="AB142" s="324">
        <f>R142*Inflation!$F$19*Inflation!$F$20*Inflation!$F$21</f>
        <v>212.52827172827173</v>
      </c>
      <c r="AC142" s="324">
        <f>S142*Inflation!$F$19*Inflation!$F$20*Inflation!$F$21*Inflation!$F$22</f>
        <v>0</v>
      </c>
      <c r="AD142" s="324">
        <f>T142*Inflation!$F$19*Inflation!$F$20*Inflation!$F$21*Inflation!$F$22*Inflation!$F$23</f>
        <v>0</v>
      </c>
      <c r="AE142" s="326">
        <f t="shared" si="47"/>
        <v>212.52827172827173</v>
      </c>
      <c r="AF142" s="303">
        <f>V142/SUM(V$50:V$225)*SUM('Common CWIP'!$AV$68:$BA$68)</f>
        <v>0</v>
      </c>
      <c r="AG142" s="298">
        <f>W142/SUM(W$50:W$225)*SUM('Common CWIP'!$BB$68:$BG$68)</f>
        <v>0</v>
      </c>
      <c r="AH142" s="298">
        <f t="shared" si="48"/>
        <v>0</v>
      </c>
      <c r="AI142" s="298">
        <f>Y142/SUM(Y$50:Y$225)*SUM('Common CWIP'!$BK$68:$BP$68)</f>
        <v>0</v>
      </c>
      <c r="AJ142" s="298">
        <f>Z142/SUM(Z$50:Z$225)*SUM('Common CWIP'!$BQ$68:$BV$68)</f>
        <v>0</v>
      </c>
      <c r="AK142" s="298">
        <f t="shared" si="49"/>
        <v>0</v>
      </c>
      <c r="AL142" s="298">
        <f>AB142/SUM(AB$50:AB$225)*SUM('Common CWIP'!$CL$68)</f>
        <v>8.2360795565152802</v>
      </c>
      <c r="AM142" s="298">
        <f>AC142/SUM(AC$50:AC$225)*SUM('Common CWIP'!$DA$68)</f>
        <v>0</v>
      </c>
      <c r="AN142" s="298">
        <f>AD142/SUM(AD$50:AD$225)*SUM('Common CWIP'!$DP$68)</f>
        <v>0</v>
      </c>
      <c r="AO142" s="293">
        <f t="shared" si="50"/>
        <v>8.2360795565152802</v>
      </c>
      <c r="AP142" s="304">
        <f t="shared" si="51"/>
        <v>0</v>
      </c>
      <c r="AQ142" s="305">
        <f t="shared" si="52"/>
        <v>0</v>
      </c>
      <c r="AR142" s="305">
        <f t="shared" si="53"/>
        <v>0</v>
      </c>
      <c r="AS142" s="305">
        <f t="shared" si="54"/>
        <v>0</v>
      </c>
      <c r="AT142" s="305">
        <f t="shared" si="55"/>
        <v>0</v>
      </c>
      <c r="AU142" s="305">
        <f t="shared" si="56"/>
        <v>0</v>
      </c>
      <c r="AV142" s="305">
        <f t="shared" si="57"/>
        <v>220.76435128478701</v>
      </c>
      <c r="AW142" s="305">
        <f t="shared" si="58"/>
        <v>0</v>
      </c>
      <c r="AX142" s="305">
        <f t="shared" si="59"/>
        <v>0</v>
      </c>
      <c r="AY142" s="306">
        <f t="shared" si="60"/>
        <v>220.76435128478701</v>
      </c>
    </row>
    <row r="143" spans="1:51" ht="14.5">
      <c r="A143" s="44" t="s">
        <v>154</v>
      </c>
      <c r="B143" s="45" t="s">
        <v>154</v>
      </c>
      <c r="C143" s="106">
        <v>0</v>
      </c>
      <c r="E143" s="65">
        <v>4220</v>
      </c>
      <c r="F143" s="65" t="s">
        <v>734</v>
      </c>
      <c r="G143" s="99" t="s">
        <v>1084</v>
      </c>
      <c r="H143" s="240" t="s">
        <v>147</v>
      </c>
      <c r="I143" s="240"/>
      <c r="J143" s="240" t="s">
        <v>1049</v>
      </c>
      <c r="K143" s="238" t="s">
        <v>218</v>
      </c>
      <c r="L143" s="255">
        <v>100</v>
      </c>
      <c r="M143" s="256">
        <v>100</v>
      </c>
      <c r="N143" s="256">
        <v>200</v>
      </c>
      <c r="O143" s="256">
        <v>25</v>
      </c>
      <c r="P143" s="256">
        <v>25</v>
      </c>
      <c r="Q143" s="256">
        <v>50</v>
      </c>
      <c r="R143" s="256">
        <v>0</v>
      </c>
      <c r="S143" s="256">
        <v>50</v>
      </c>
      <c r="T143" s="256">
        <v>30</v>
      </c>
      <c r="U143" s="257">
        <f t="shared" si="46"/>
        <v>330</v>
      </c>
      <c r="V143" s="323">
        <f>L143*Inflation!$F$19</f>
        <v>102.13786213786213</v>
      </c>
      <c r="W143" s="324">
        <f>M143*Inflation!$F$19</f>
        <v>102.13786213786213</v>
      </c>
      <c r="X143" s="324">
        <f>N143*Inflation!$F$19</f>
        <v>204.27572427572426</v>
      </c>
      <c r="Y143" s="324">
        <f>O143*Inflation!$F$19*Inflation!$F$20</f>
        <v>26.070729270729274</v>
      </c>
      <c r="Z143" s="324">
        <f>P143*Inflation!$F$19*Inflation!$F$20</f>
        <v>26.070729270729274</v>
      </c>
      <c r="AA143" s="324">
        <f>Q143*Inflation!$F$19*Inflation!$F$20</f>
        <v>52.141458541458547</v>
      </c>
      <c r="AB143" s="324">
        <f>R143*Inflation!$F$19*Inflation!$F$20*Inflation!$F$21</f>
        <v>0</v>
      </c>
      <c r="AC143" s="324">
        <f>S143*Inflation!$F$19*Inflation!$F$20*Inflation!$F$21*Inflation!$F$22</f>
        <v>54.141458541458547</v>
      </c>
      <c r="AD143" s="324">
        <f>T143*Inflation!$F$19*Inflation!$F$20*Inflation!$F$21*Inflation!$F$22*Inflation!$F$23</f>
        <v>33.069650349650352</v>
      </c>
      <c r="AE143" s="326">
        <f t="shared" si="47"/>
        <v>343.62829170829173</v>
      </c>
      <c r="AF143" s="303">
        <f>V143/SUM(V$50:V$225)*SUM('Common CWIP'!$AV$68:$BA$68)</f>
        <v>1.2947081103251705</v>
      </c>
      <c r="AG143" s="298">
        <f>W143/SUM(W$50:W$225)*SUM('Common CWIP'!$BB$68:$BG$68)</f>
        <v>1.5503210853158997</v>
      </c>
      <c r="AH143" s="298">
        <f t="shared" si="48"/>
        <v>2.8450291956410703</v>
      </c>
      <c r="AI143" s="298">
        <f>Y143/SUM(Y$50:Y$225)*SUM('Common CWIP'!$BK$68:$BP$68)</f>
        <v>0.84577662159062705</v>
      </c>
      <c r="AJ143" s="298">
        <f>Z143/SUM(Z$50:Z$225)*SUM('Common CWIP'!$BQ$68:$BV$68)</f>
        <v>1.1554622386633389</v>
      </c>
      <c r="AK143" s="298">
        <f t="shared" si="49"/>
        <v>2.0012388602539657</v>
      </c>
      <c r="AL143" s="298">
        <f>AB143/SUM(AB$50:AB$225)*SUM('Common CWIP'!$CL$68)</f>
        <v>0</v>
      </c>
      <c r="AM143" s="298">
        <f>AC143/SUM(AC$50:AC$225)*SUM('Common CWIP'!$DA$68)</f>
        <v>1.5991021786998585</v>
      </c>
      <c r="AN143" s="298">
        <f>AD143/SUM(AD$50:AD$225)*SUM('Common CWIP'!$DP$68)</f>
        <v>1.6641039937044817</v>
      </c>
      <c r="AO143" s="293">
        <f t="shared" si="50"/>
        <v>8.1094742282993764</v>
      </c>
      <c r="AP143" s="304">
        <f t="shared" si="51"/>
        <v>103.4325702481873</v>
      </c>
      <c r="AQ143" s="305">
        <f t="shared" si="52"/>
        <v>103.68818322317803</v>
      </c>
      <c r="AR143" s="305">
        <f t="shared" si="53"/>
        <v>207.12075347136533</v>
      </c>
      <c r="AS143" s="305">
        <f t="shared" si="54"/>
        <v>26.916505892319901</v>
      </c>
      <c r="AT143" s="305">
        <f t="shared" si="55"/>
        <v>27.226191509392613</v>
      </c>
      <c r="AU143" s="305">
        <f t="shared" si="56"/>
        <v>54.14269740171251</v>
      </c>
      <c r="AV143" s="305">
        <f t="shared" si="57"/>
        <v>0</v>
      </c>
      <c r="AW143" s="305">
        <f t="shared" si="58"/>
        <v>55.740560720158406</v>
      </c>
      <c r="AX143" s="305">
        <f t="shared" si="59"/>
        <v>34.733754343354832</v>
      </c>
      <c r="AY143" s="306">
        <f t="shared" si="60"/>
        <v>351.73776593659107</v>
      </c>
    </row>
    <row r="144" spans="1:51" ht="14.5">
      <c r="A144" s="44" t="s">
        <v>154</v>
      </c>
      <c r="B144" s="45" t="s">
        <v>154</v>
      </c>
      <c r="C144" s="106">
        <v>0</v>
      </c>
      <c r="E144" s="65">
        <v>4220</v>
      </c>
      <c r="F144" s="65" t="s">
        <v>734</v>
      </c>
      <c r="G144" s="99" t="s">
        <v>738</v>
      </c>
      <c r="H144" s="240" t="s">
        <v>148</v>
      </c>
      <c r="I144" s="240"/>
      <c r="J144" s="240" t="s">
        <v>1049</v>
      </c>
      <c r="K144" s="238" t="s">
        <v>218</v>
      </c>
      <c r="L144" s="255">
        <v>40</v>
      </c>
      <c r="M144" s="256">
        <v>40</v>
      </c>
      <c r="N144" s="256">
        <v>80</v>
      </c>
      <c r="O144" s="256">
        <v>75</v>
      </c>
      <c r="P144" s="256">
        <v>75</v>
      </c>
      <c r="Q144" s="256">
        <v>150</v>
      </c>
      <c r="R144" s="256">
        <v>0</v>
      </c>
      <c r="S144" s="256">
        <v>150</v>
      </c>
      <c r="T144" s="256">
        <v>80</v>
      </c>
      <c r="U144" s="257">
        <f t="shared" si="46"/>
        <v>460</v>
      </c>
      <c r="V144" s="323">
        <f>L144*Inflation!$F$19</f>
        <v>40.855144855144857</v>
      </c>
      <c r="W144" s="324">
        <f>M144*Inflation!$F$19</f>
        <v>40.855144855144857</v>
      </c>
      <c r="X144" s="324">
        <f>N144*Inflation!$F$19</f>
        <v>81.710289710289715</v>
      </c>
      <c r="Y144" s="324">
        <f>O144*Inflation!$F$19*Inflation!$F$20</f>
        <v>78.212187812187821</v>
      </c>
      <c r="Z144" s="324">
        <f>P144*Inflation!$F$19*Inflation!$F$20</f>
        <v>78.212187812187821</v>
      </c>
      <c r="AA144" s="324">
        <f>Q144*Inflation!$F$19*Inflation!$F$20</f>
        <v>156.42437562437564</v>
      </c>
      <c r="AB144" s="324">
        <f>R144*Inflation!$F$19*Inflation!$F$20*Inflation!$F$21</f>
        <v>0</v>
      </c>
      <c r="AC144" s="324">
        <f>S144*Inflation!$F$19*Inflation!$F$20*Inflation!$F$21*Inflation!$F$22</f>
        <v>162.42437562437567</v>
      </c>
      <c r="AD144" s="324">
        <f>T144*Inflation!$F$19*Inflation!$F$20*Inflation!$F$21*Inflation!$F$22*Inflation!$F$23</f>
        <v>88.185734265734297</v>
      </c>
      <c r="AE144" s="326">
        <f t="shared" si="47"/>
        <v>488.74477522477531</v>
      </c>
      <c r="AF144" s="303">
        <f>V144/SUM(V$50:V$225)*SUM('Common CWIP'!$AV$68:$BA$68)</f>
        <v>0.51788324413006825</v>
      </c>
      <c r="AG144" s="298">
        <f>W144/SUM(W$50:W$225)*SUM('Common CWIP'!$BB$68:$BG$68)</f>
        <v>0.62012843412635998</v>
      </c>
      <c r="AH144" s="298">
        <f t="shared" si="48"/>
        <v>1.1380116782564282</v>
      </c>
      <c r="AI144" s="298">
        <f>Y144/SUM(Y$50:Y$225)*SUM('Common CWIP'!$BK$68:$BP$68)</f>
        <v>2.5373298647718814</v>
      </c>
      <c r="AJ144" s="298">
        <f>Z144/SUM(Z$50:Z$225)*SUM('Common CWIP'!$BQ$68:$BV$68)</f>
        <v>3.4663867159900166</v>
      </c>
      <c r="AK144" s="298">
        <f t="shared" si="49"/>
        <v>6.003716580761898</v>
      </c>
      <c r="AL144" s="298">
        <f>AB144/SUM(AB$50:AB$225)*SUM('Common CWIP'!$CL$68)</f>
        <v>0</v>
      </c>
      <c r="AM144" s="298">
        <f>AC144/SUM(AC$50:AC$225)*SUM('Common CWIP'!$DA$68)</f>
        <v>4.7973065360995761</v>
      </c>
      <c r="AN144" s="298">
        <f>AD144/SUM(AD$50:AD$225)*SUM('Common CWIP'!$DP$68)</f>
        <v>4.4376106498786196</v>
      </c>
      <c r="AO144" s="293">
        <f t="shared" si="50"/>
        <v>16.376645444996523</v>
      </c>
      <c r="AP144" s="304">
        <f t="shared" si="51"/>
        <v>41.373028099274926</v>
      </c>
      <c r="AQ144" s="305">
        <f t="shared" si="52"/>
        <v>41.475273289271215</v>
      </c>
      <c r="AR144" s="305">
        <f t="shared" si="53"/>
        <v>82.848301388546147</v>
      </c>
      <c r="AS144" s="305">
        <f t="shared" si="54"/>
        <v>80.749517676959698</v>
      </c>
      <c r="AT144" s="305">
        <f t="shared" si="55"/>
        <v>81.678574528177833</v>
      </c>
      <c r="AU144" s="305">
        <f t="shared" si="56"/>
        <v>162.42809220513755</v>
      </c>
      <c r="AV144" s="305">
        <f t="shared" si="57"/>
        <v>0</v>
      </c>
      <c r="AW144" s="305">
        <f t="shared" si="58"/>
        <v>167.22168216047524</v>
      </c>
      <c r="AX144" s="305">
        <f t="shared" si="59"/>
        <v>92.623344915612918</v>
      </c>
      <c r="AY144" s="306">
        <f t="shared" si="60"/>
        <v>505.12142066977185</v>
      </c>
    </row>
    <row r="145" spans="1:51" ht="14.5">
      <c r="A145" s="44" t="s">
        <v>150</v>
      </c>
      <c r="B145" s="45" t="s">
        <v>154</v>
      </c>
      <c r="C145" s="106">
        <v>0</v>
      </c>
      <c r="E145" s="65">
        <v>4220</v>
      </c>
      <c r="F145" s="65" t="s">
        <v>734</v>
      </c>
      <c r="G145" s="99" t="s">
        <v>739</v>
      </c>
      <c r="H145" s="240" t="s">
        <v>147</v>
      </c>
      <c r="I145" s="240"/>
      <c r="J145" s="240" t="s">
        <v>1049</v>
      </c>
      <c r="K145" s="238">
        <v>46376</v>
      </c>
      <c r="L145" s="255">
        <v>25</v>
      </c>
      <c r="M145" s="256">
        <v>25</v>
      </c>
      <c r="N145" s="256">
        <v>50</v>
      </c>
      <c r="O145" s="256">
        <v>75</v>
      </c>
      <c r="P145" s="256">
        <v>75</v>
      </c>
      <c r="Q145" s="256">
        <v>150</v>
      </c>
      <c r="R145" s="256">
        <v>0</v>
      </c>
      <c r="S145" s="256">
        <v>0</v>
      </c>
      <c r="T145" s="256">
        <v>0</v>
      </c>
      <c r="U145" s="257">
        <f t="shared" si="46"/>
        <v>200</v>
      </c>
      <c r="V145" s="323">
        <f>L145*Inflation!$F$19</f>
        <v>25.534465534465532</v>
      </c>
      <c r="W145" s="324">
        <f>M145*Inflation!$F$19</f>
        <v>25.534465534465532</v>
      </c>
      <c r="X145" s="324">
        <f>N145*Inflation!$F$19</f>
        <v>51.068931068931064</v>
      </c>
      <c r="Y145" s="324">
        <f>O145*Inflation!$F$19*Inflation!$F$20</f>
        <v>78.212187812187821</v>
      </c>
      <c r="Z145" s="324">
        <f>P145*Inflation!$F$19*Inflation!$F$20</f>
        <v>78.212187812187821</v>
      </c>
      <c r="AA145" s="324">
        <f>Q145*Inflation!$F$19*Inflation!$F$20</f>
        <v>156.42437562437564</v>
      </c>
      <c r="AB145" s="324">
        <f>R145*Inflation!$F$19*Inflation!$F$20*Inflation!$F$21</f>
        <v>0</v>
      </c>
      <c r="AC145" s="324">
        <f>S145*Inflation!$F$19*Inflation!$F$20*Inflation!$F$21*Inflation!$F$22</f>
        <v>0</v>
      </c>
      <c r="AD145" s="324">
        <f>T145*Inflation!$F$19*Inflation!$F$20*Inflation!$F$21*Inflation!$F$22*Inflation!$F$23</f>
        <v>0</v>
      </c>
      <c r="AE145" s="326">
        <f t="shared" si="47"/>
        <v>207.49330669330669</v>
      </c>
      <c r="AF145" s="303">
        <f>V145/SUM(V$50:V$225)*SUM('Common CWIP'!$AV$68:$BA$68)</f>
        <v>0.32367702758129263</v>
      </c>
      <c r="AG145" s="298">
        <f>W145/SUM(W$50:W$225)*SUM('Common CWIP'!$BB$68:$BG$68)</f>
        <v>0.38758027132897493</v>
      </c>
      <c r="AH145" s="298">
        <f t="shared" si="48"/>
        <v>0.71125729891026757</v>
      </c>
      <c r="AI145" s="298">
        <f>Y145/SUM(Y$50:Y$225)*SUM('Common CWIP'!$BK$68:$BP$68)</f>
        <v>2.5373298647718814</v>
      </c>
      <c r="AJ145" s="298">
        <f>Z145/SUM(Z$50:Z$225)*SUM('Common CWIP'!$BQ$68:$BV$68)</f>
        <v>3.4663867159900166</v>
      </c>
      <c r="AK145" s="298">
        <f t="shared" si="49"/>
        <v>6.003716580761898</v>
      </c>
      <c r="AL145" s="298">
        <f>AB145/SUM(AB$50:AB$225)*SUM('Common CWIP'!$CL$68)</f>
        <v>0</v>
      </c>
      <c r="AM145" s="298">
        <f>AC145/SUM(AC$50:AC$225)*SUM('Common CWIP'!$DA$68)</f>
        <v>0</v>
      </c>
      <c r="AN145" s="298">
        <f>AD145/SUM(AD$50:AD$225)*SUM('Common CWIP'!$DP$68)</f>
        <v>0</v>
      </c>
      <c r="AO145" s="293">
        <f t="shared" si="50"/>
        <v>6.7149738796721659</v>
      </c>
      <c r="AP145" s="304">
        <f t="shared" si="51"/>
        <v>25.858142562046826</v>
      </c>
      <c r="AQ145" s="305">
        <f t="shared" si="52"/>
        <v>25.922045805794507</v>
      </c>
      <c r="AR145" s="305">
        <f t="shared" si="53"/>
        <v>51.780188367841333</v>
      </c>
      <c r="AS145" s="305">
        <f t="shared" si="54"/>
        <v>80.749517676959698</v>
      </c>
      <c r="AT145" s="305">
        <f t="shared" si="55"/>
        <v>81.678574528177833</v>
      </c>
      <c r="AU145" s="305">
        <f t="shared" si="56"/>
        <v>162.42809220513755</v>
      </c>
      <c r="AV145" s="305">
        <f t="shared" si="57"/>
        <v>0</v>
      </c>
      <c r="AW145" s="305">
        <f t="shared" si="58"/>
        <v>0</v>
      </c>
      <c r="AX145" s="305">
        <f t="shared" si="59"/>
        <v>0</v>
      </c>
      <c r="AY145" s="306">
        <f t="shared" si="60"/>
        <v>214.20828057297888</v>
      </c>
    </row>
    <row r="146" spans="1:51" ht="14.5">
      <c r="A146" s="44" t="s">
        <v>150</v>
      </c>
      <c r="B146" s="45" t="s">
        <v>150</v>
      </c>
      <c r="C146" s="106">
        <v>600</v>
      </c>
      <c r="D146" s="37">
        <v>39</v>
      </c>
      <c r="E146" s="65">
        <v>4220</v>
      </c>
      <c r="F146" s="65" t="s">
        <v>734</v>
      </c>
      <c r="G146" s="99" t="s">
        <v>740</v>
      </c>
      <c r="H146" s="240" t="s">
        <v>147</v>
      </c>
      <c r="I146" s="240"/>
      <c r="J146" s="240" t="s">
        <v>1049</v>
      </c>
      <c r="K146" s="238">
        <v>47107</v>
      </c>
      <c r="L146" s="255">
        <v>0</v>
      </c>
      <c r="M146" s="256">
        <v>0</v>
      </c>
      <c r="N146" s="256">
        <v>0</v>
      </c>
      <c r="O146" s="256">
        <v>100</v>
      </c>
      <c r="P146" s="256">
        <v>100</v>
      </c>
      <c r="Q146" s="256">
        <v>200</v>
      </c>
      <c r="R146" s="256">
        <v>200</v>
      </c>
      <c r="S146" s="256">
        <v>200</v>
      </c>
      <c r="T146" s="256">
        <v>0</v>
      </c>
      <c r="U146" s="257">
        <f t="shared" si="46"/>
        <v>600</v>
      </c>
      <c r="V146" s="323">
        <f>L146*Inflation!$F$19</f>
        <v>0</v>
      </c>
      <c r="W146" s="324">
        <f>M146*Inflation!$F$19</f>
        <v>0</v>
      </c>
      <c r="X146" s="324">
        <f>N146*Inflation!$F$19</f>
        <v>0</v>
      </c>
      <c r="Y146" s="324">
        <f>O146*Inflation!$F$19*Inflation!$F$20</f>
        <v>104.28291708291709</v>
      </c>
      <c r="Z146" s="324">
        <f>P146*Inflation!$F$19*Inflation!$F$20</f>
        <v>104.28291708291709</v>
      </c>
      <c r="AA146" s="324">
        <f>Q146*Inflation!$F$19*Inflation!$F$20</f>
        <v>208.56583416583419</v>
      </c>
      <c r="AB146" s="324">
        <f>R146*Inflation!$F$19*Inflation!$F$20*Inflation!$F$21</f>
        <v>212.52827172827173</v>
      </c>
      <c r="AC146" s="324">
        <f>S146*Inflation!$F$19*Inflation!$F$20*Inflation!$F$21*Inflation!$F$22</f>
        <v>216.56583416583419</v>
      </c>
      <c r="AD146" s="324">
        <f>T146*Inflation!$F$19*Inflation!$F$20*Inflation!$F$21*Inflation!$F$22*Inflation!$F$23</f>
        <v>0</v>
      </c>
      <c r="AE146" s="326">
        <f t="shared" si="47"/>
        <v>637.65994005994014</v>
      </c>
      <c r="AF146" s="303">
        <f>V146/SUM(V$50:V$225)*SUM('Common CWIP'!$AV$68:$BA$68)</f>
        <v>0</v>
      </c>
      <c r="AG146" s="298">
        <f>W146/SUM(W$50:W$225)*SUM('Common CWIP'!$BB$68:$BG$68)</f>
        <v>0</v>
      </c>
      <c r="AH146" s="298">
        <f t="shared" si="48"/>
        <v>0</v>
      </c>
      <c r="AI146" s="298">
        <f>Y146/SUM(Y$50:Y$225)*SUM('Common CWIP'!$BK$68:$BP$68)</f>
        <v>3.3831064863625082</v>
      </c>
      <c r="AJ146" s="298">
        <f>Z146/SUM(Z$50:Z$225)*SUM('Common CWIP'!$BQ$68:$BV$68)</f>
        <v>4.6218489546533554</v>
      </c>
      <c r="AK146" s="298">
        <f t="shared" si="49"/>
        <v>8.0049554410158628</v>
      </c>
      <c r="AL146" s="298">
        <f>AB146/SUM(AB$50:AB$225)*SUM('Common CWIP'!$CL$68)</f>
        <v>8.2360795565152802</v>
      </c>
      <c r="AM146" s="298">
        <f>AC146/SUM(AC$50:AC$225)*SUM('Common CWIP'!$DA$68)</f>
        <v>6.396408714799434</v>
      </c>
      <c r="AN146" s="298">
        <f>AD146/SUM(AD$50:AD$225)*SUM('Common CWIP'!$DP$68)</f>
        <v>0</v>
      </c>
      <c r="AO146" s="293">
        <f t="shared" si="50"/>
        <v>22.637443712330576</v>
      </c>
      <c r="AP146" s="304">
        <f t="shared" si="51"/>
        <v>0</v>
      </c>
      <c r="AQ146" s="305">
        <f t="shared" si="52"/>
        <v>0</v>
      </c>
      <c r="AR146" s="305">
        <f t="shared" si="53"/>
        <v>0</v>
      </c>
      <c r="AS146" s="305">
        <f t="shared" si="54"/>
        <v>107.6660235692796</v>
      </c>
      <c r="AT146" s="305">
        <f t="shared" si="55"/>
        <v>108.90476603757045</v>
      </c>
      <c r="AU146" s="305">
        <f t="shared" si="56"/>
        <v>216.57078960685004</v>
      </c>
      <c r="AV146" s="305">
        <f t="shared" si="57"/>
        <v>220.76435128478701</v>
      </c>
      <c r="AW146" s="305">
        <f t="shared" si="58"/>
        <v>222.96224288063362</v>
      </c>
      <c r="AX146" s="305">
        <f t="shared" si="59"/>
        <v>0</v>
      </c>
      <c r="AY146" s="306">
        <f t="shared" si="60"/>
        <v>660.29738377227068</v>
      </c>
    </row>
    <row r="147" spans="1:51" ht="14.5">
      <c r="A147" s="44" t="s">
        <v>154</v>
      </c>
      <c r="B147" s="45" t="s">
        <v>150</v>
      </c>
      <c r="C147" s="106">
        <v>0</v>
      </c>
      <c r="D147" s="37">
        <v>40</v>
      </c>
      <c r="E147" s="65">
        <v>4220</v>
      </c>
      <c r="F147" s="65" t="s">
        <v>734</v>
      </c>
      <c r="G147" s="99" t="s">
        <v>1085</v>
      </c>
      <c r="H147" s="240" t="s">
        <v>147</v>
      </c>
      <c r="I147" s="240"/>
      <c r="J147" s="240" t="s">
        <v>1049</v>
      </c>
      <c r="K147" s="238" t="s">
        <v>218</v>
      </c>
      <c r="L147" s="255">
        <v>62.5</v>
      </c>
      <c r="M147" s="256">
        <v>62.5</v>
      </c>
      <c r="N147" s="256">
        <v>125</v>
      </c>
      <c r="O147" s="256">
        <v>62.5</v>
      </c>
      <c r="P147" s="256">
        <v>62.5</v>
      </c>
      <c r="Q147" s="256">
        <v>125</v>
      </c>
      <c r="R147" s="256">
        <v>125</v>
      </c>
      <c r="S147" s="256">
        <v>125</v>
      </c>
      <c r="T147" s="256">
        <v>125</v>
      </c>
      <c r="U147" s="257">
        <f t="shared" si="46"/>
        <v>625</v>
      </c>
      <c r="V147" s="323">
        <f>L147*Inflation!$F$19</f>
        <v>63.836163836163834</v>
      </c>
      <c r="W147" s="324">
        <f>M147*Inflation!$F$19</f>
        <v>63.836163836163834</v>
      </c>
      <c r="X147" s="324">
        <f>N147*Inflation!$F$19</f>
        <v>127.67232767232767</v>
      </c>
      <c r="Y147" s="324">
        <f>O147*Inflation!$F$19*Inflation!$F$20</f>
        <v>65.176823176823191</v>
      </c>
      <c r="Z147" s="324">
        <f>P147*Inflation!$F$19*Inflation!$F$20</f>
        <v>65.176823176823191</v>
      </c>
      <c r="AA147" s="324">
        <f>Q147*Inflation!$F$19*Inflation!$F$20</f>
        <v>130.35364635364638</v>
      </c>
      <c r="AB147" s="324">
        <f>R147*Inflation!$F$19*Inflation!$F$20*Inflation!$F$21</f>
        <v>132.83016983016987</v>
      </c>
      <c r="AC147" s="324">
        <f>S147*Inflation!$F$19*Inflation!$F$20*Inflation!$F$21*Inflation!$F$22</f>
        <v>135.35364635364641</v>
      </c>
      <c r="AD147" s="324">
        <f>T147*Inflation!$F$19*Inflation!$F$20*Inflation!$F$21*Inflation!$F$22*Inflation!$F$23</f>
        <v>137.79020979020984</v>
      </c>
      <c r="AE147" s="326">
        <f t="shared" si="47"/>
        <v>664.00000000000023</v>
      </c>
      <c r="AF147" s="303">
        <f>V147/SUM(V$50:V$225)*SUM('Common CWIP'!$AV$68:$BA$68)</f>
        <v>0.80919256895323155</v>
      </c>
      <c r="AG147" s="298">
        <f>W147/SUM(W$50:W$225)*SUM('Common CWIP'!$BB$68:$BG$68)</f>
        <v>0.96895067832243742</v>
      </c>
      <c r="AH147" s="298">
        <f t="shared" si="48"/>
        <v>1.7781432472756689</v>
      </c>
      <c r="AI147" s="298">
        <f>Y147/SUM(Y$50:Y$225)*SUM('Common CWIP'!$BK$68:$BP$68)</f>
        <v>2.1144415539765684</v>
      </c>
      <c r="AJ147" s="298">
        <f>Z147/SUM(Z$50:Z$225)*SUM('Common CWIP'!$BQ$68:$BV$68)</f>
        <v>2.8886555966583476</v>
      </c>
      <c r="AK147" s="298">
        <f t="shared" si="49"/>
        <v>5.0030971506349164</v>
      </c>
      <c r="AL147" s="298">
        <f>AB147/SUM(AB$50:AB$225)*SUM('Common CWIP'!$CL$68)</f>
        <v>5.1475497228220526</v>
      </c>
      <c r="AM147" s="298">
        <f>AC147/SUM(AC$50:AC$225)*SUM('Common CWIP'!$DA$68)</f>
        <v>3.9977554467496477</v>
      </c>
      <c r="AN147" s="298">
        <f>AD147/SUM(AD$50:AD$225)*SUM('Common CWIP'!$DP$68)</f>
        <v>6.9337666404353433</v>
      </c>
      <c r="AO147" s="293">
        <f t="shared" si="50"/>
        <v>22.860312207917627</v>
      </c>
      <c r="AP147" s="304">
        <f t="shared" si="51"/>
        <v>64.64535640511707</v>
      </c>
      <c r="AQ147" s="305">
        <f t="shared" si="52"/>
        <v>64.805114514486277</v>
      </c>
      <c r="AR147" s="305">
        <f t="shared" si="53"/>
        <v>129.45047091960333</v>
      </c>
      <c r="AS147" s="305">
        <f t="shared" si="54"/>
        <v>67.291264730799753</v>
      </c>
      <c r="AT147" s="305">
        <f t="shared" si="55"/>
        <v>68.065478773481544</v>
      </c>
      <c r="AU147" s="305">
        <f t="shared" si="56"/>
        <v>135.3567435042813</v>
      </c>
      <c r="AV147" s="305">
        <f t="shared" si="57"/>
        <v>137.97771955299191</v>
      </c>
      <c r="AW147" s="305">
        <f t="shared" si="58"/>
        <v>139.35140180039605</v>
      </c>
      <c r="AX147" s="305">
        <f t="shared" si="59"/>
        <v>144.72397643064519</v>
      </c>
      <c r="AY147" s="306">
        <f t="shared" si="60"/>
        <v>686.86031220791779</v>
      </c>
    </row>
    <row r="148" spans="1:51" ht="14.5">
      <c r="A148" s="44" t="s">
        <v>154</v>
      </c>
      <c r="B148" s="45" t="s">
        <v>150</v>
      </c>
      <c r="C148" s="106">
        <v>0</v>
      </c>
      <c r="D148" s="37">
        <v>41</v>
      </c>
      <c r="E148" s="65">
        <v>4220</v>
      </c>
      <c r="F148" s="65" t="s">
        <v>734</v>
      </c>
      <c r="G148" s="99" t="s">
        <v>741</v>
      </c>
      <c r="H148" s="240" t="s">
        <v>147</v>
      </c>
      <c r="I148" s="240"/>
      <c r="J148" s="240" t="s">
        <v>1049</v>
      </c>
      <c r="K148" s="238" t="s">
        <v>218</v>
      </c>
      <c r="L148" s="255">
        <v>300</v>
      </c>
      <c r="M148" s="256">
        <v>300</v>
      </c>
      <c r="N148" s="256">
        <v>600</v>
      </c>
      <c r="O148" s="256">
        <v>100</v>
      </c>
      <c r="P148" s="256">
        <v>100</v>
      </c>
      <c r="Q148" s="256">
        <v>200</v>
      </c>
      <c r="R148" s="256">
        <v>0</v>
      </c>
      <c r="S148" s="256">
        <v>200</v>
      </c>
      <c r="T148" s="256">
        <v>200</v>
      </c>
      <c r="U148" s="257">
        <f t="shared" si="46"/>
        <v>1200</v>
      </c>
      <c r="V148" s="323">
        <f>L148*Inflation!$F$19</f>
        <v>306.41358641358642</v>
      </c>
      <c r="W148" s="324">
        <f>M148*Inflation!$F$19</f>
        <v>306.41358641358642</v>
      </c>
      <c r="X148" s="324">
        <f>N148*Inflation!$F$19</f>
        <v>612.82717282717283</v>
      </c>
      <c r="Y148" s="324">
        <f>O148*Inflation!$F$19*Inflation!$F$20</f>
        <v>104.28291708291709</v>
      </c>
      <c r="Z148" s="324">
        <f>P148*Inflation!$F$19*Inflation!$F$20</f>
        <v>104.28291708291709</v>
      </c>
      <c r="AA148" s="324">
        <f>Q148*Inflation!$F$19*Inflation!$F$20</f>
        <v>208.56583416583419</v>
      </c>
      <c r="AB148" s="324">
        <f>R148*Inflation!$F$19*Inflation!$F$20*Inflation!$F$21</f>
        <v>0</v>
      </c>
      <c r="AC148" s="324">
        <f>S148*Inflation!$F$19*Inflation!$F$20*Inflation!$F$21*Inflation!$F$22</f>
        <v>216.56583416583419</v>
      </c>
      <c r="AD148" s="324">
        <f>T148*Inflation!$F$19*Inflation!$F$20*Inflation!$F$21*Inflation!$F$22*Inflation!$F$23</f>
        <v>220.46433566433569</v>
      </c>
      <c r="AE148" s="326">
        <f t="shared" si="47"/>
        <v>1258.4231768231771</v>
      </c>
      <c r="AF148" s="303">
        <f>V148/SUM(V$50:V$225)*SUM('Common CWIP'!$AV$68:$BA$68)</f>
        <v>3.8841243309755122</v>
      </c>
      <c r="AG148" s="298">
        <f>W148/SUM(W$50:W$225)*SUM('Common CWIP'!$BB$68:$BG$68)</f>
        <v>4.6509632559476994</v>
      </c>
      <c r="AH148" s="298">
        <f t="shared" si="48"/>
        <v>8.5350875869232112</v>
      </c>
      <c r="AI148" s="298">
        <f>Y148/SUM(Y$50:Y$225)*SUM('Common CWIP'!$BK$68:$BP$68)</f>
        <v>3.3831064863625082</v>
      </c>
      <c r="AJ148" s="298">
        <f>Z148/SUM(Z$50:Z$225)*SUM('Common CWIP'!$BQ$68:$BV$68)</f>
        <v>4.6218489546533554</v>
      </c>
      <c r="AK148" s="298">
        <f t="shared" si="49"/>
        <v>8.0049554410158628</v>
      </c>
      <c r="AL148" s="298">
        <f>AB148/SUM(AB$50:AB$225)*SUM('Common CWIP'!$CL$68)</f>
        <v>0</v>
      </c>
      <c r="AM148" s="298">
        <f>AC148/SUM(AC$50:AC$225)*SUM('Common CWIP'!$DA$68)</f>
        <v>6.396408714799434</v>
      </c>
      <c r="AN148" s="298">
        <f>AD148/SUM(AD$50:AD$225)*SUM('Common CWIP'!$DP$68)</f>
        <v>11.094026624696546</v>
      </c>
      <c r="AO148" s="293">
        <f t="shared" si="50"/>
        <v>34.030478367435052</v>
      </c>
      <c r="AP148" s="304">
        <f t="shared" si="51"/>
        <v>310.29771074456193</v>
      </c>
      <c r="AQ148" s="305">
        <f t="shared" si="52"/>
        <v>311.06454966953413</v>
      </c>
      <c r="AR148" s="305">
        <f t="shared" si="53"/>
        <v>621.362260414096</v>
      </c>
      <c r="AS148" s="305">
        <f t="shared" si="54"/>
        <v>107.6660235692796</v>
      </c>
      <c r="AT148" s="305">
        <f t="shared" si="55"/>
        <v>108.90476603757045</v>
      </c>
      <c r="AU148" s="305">
        <f t="shared" si="56"/>
        <v>216.57078960685004</v>
      </c>
      <c r="AV148" s="305">
        <f t="shared" si="57"/>
        <v>0</v>
      </c>
      <c r="AW148" s="305">
        <f t="shared" si="58"/>
        <v>222.96224288063362</v>
      </c>
      <c r="AX148" s="305">
        <f t="shared" si="59"/>
        <v>231.55836228903223</v>
      </c>
      <c r="AY148" s="306">
        <f t="shared" si="60"/>
        <v>1292.4536551906119</v>
      </c>
    </row>
    <row r="149" spans="1:51" ht="14.5">
      <c r="A149" s="44" t="s">
        <v>150</v>
      </c>
      <c r="B149" s="45" t="s">
        <v>154</v>
      </c>
      <c r="C149" s="106">
        <v>0</v>
      </c>
      <c r="E149" s="65">
        <v>4220</v>
      </c>
      <c r="F149" s="65" t="s">
        <v>734</v>
      </c>
      <c r="G149" s="99" t="s">
        <v>742</v>
      </c>
      <c r="H149" s="240" t="s">
        <v>147</v>
      </c>
      <c r="I149" s="240"/>
      <c r="J149" s="240" t="s">
        <v>1049</v>
      </c>
      <c r="K149" s="238">
        <v>46741</v>
      </c>
      <c r="L149" s="255">
        <v>0</v>
      </c>
      <c r="M149" s="256">
        <v>0</v>
      </c>
      <c r="N149" s="256">
        <v>0</v>
      </c>
      <c r="O149" s="256">
        <v>0</v>
      </c>
      <c r="P149" s="256">
        <v>0</v>
      </c>
      <c r="Q149" s="256">
        <v>0</v>
      </c>
      <c r="R149" s="256">
        <v>400</v>
      </c>
      <c r="S149" s="256">
        <v>0</v>
      </c>
      <c r="T149" s="256">
        <v>0</v>
      </c>
      <c r="U149" s="257">
        <f t="shared" si="46"/>
        <v>400</v>
      </c>
      <c r="V149" s="323">
        <f>L149*Inflation!$F$19</f>
        <v>0</v>
      </c>
      <c r="W149" s="324">
        <f>M149*Inflation!$F$19</f>
        <v>0</v>
      </c>
      <c r="X149" s="324">
        <f>N149*Inflation!$F$19</f>
        <v>0</v>
      </c>
      <c r="Y149" s="324">
        <f>O149*Inflation!$F$19*Inflation!$F$20</f>
        <v>0</v>
      </c>
      <c r="Z149" s="324">
        <f>P149*Inflation!$F$19*Inflation!$F$20</f>
        <v>0</v>
      </c>
      <c r="AA149" s="324">
        <f>Q149*Inflation!$F$19*Inflation!$F$20</f>
        <v>0</v>
      </c>
      <c r="AB149" s="324">
        <f>R149*Inflation!$F$19*Inflation!$F$20*Inflation!$F$21</f>
        <v>425.05654345654347</v>
      </c>
      <c r="AC149" s="324">
        <f>S149*Inflation!$F$19*Inflation!$F$20*Inflation!$F$21*Inflation!$F$22</f>
        <v>0</v>
      </c>
      <c r="AD149" s="324">
        <f>T149*Inflation!$F$19*Inflation!$F$20*Inflation!$F$21*Inflation!$F$22*Inflation!$F$23</f>
        <v>0</v>
      </c>
      <c r="AE149" s="326">
        <f t="shared" si="47"/>
        <v>425.05654345654347</v>
      </c>
      <c r="AF149" s="303">
        <f>V149/SUM(V$50:V$225)*SUM('Common CWIP'!$AV$68:$BA$68)</f>
        <v>0</v>
      </c>
      <c r="AG149" s="298">
        <f>W149/SUM(W$50:W$225)*SUM('Common CWIP'!$BB$68:$BG$68)</f>
        <v>0</v>
      </c>
      <c r="AH149" s="298">
        <f t="shared" si="48"/>
        <v>0</v>
      </c>
      <c r="AI149" s="298">
        <f>Y149/SUM(Y$50:Y$225)*SUM('Common CWIP'!$BK$68:$BP$68)</f>
        <v>0</v>
      </c>
      <c r="AJ149" s="298">
        <f>Z149/SUM(Z$50:Z$225)*SUM('Common CWIP'!$BQ$68:$BV$68)</f>
        <v>0</v>
      </c>
      <c r="AK149" s="298">
        <f t="shared" si="49"/>
        <v>0</v>
      </c>
      <c r="AL149" s="298">
        <f>AB149/SUM(AB$50:AB$225)*SUM('Common CWIP'!$CL$68)</f>
        <v>16.47215911303056</v>
      </c>
      <c r="AM149" s="298">
        <f>AC149/SUM(AC$50:AC$225)*SUM('Common CWIP'!$DA$68)</f>
        <v>0</v>
      </c>
      <c r="AN149" s="298">
        <f>AD149/SUM(AD$50:AD$225)*SUM('Common CWIP'!$DP$68)</f>
        <v>0</v>
      </c>
      <c r="AO149" s="293">
        <f t="shared" si="50"/>
        <v>16.47215911303056</v>
      </c>
      <c r="AP149" s="304">
        <f t="shared" si="51"/>
        <v>0</v>
      </c>
      <c r="AQ149" s="305">
        <f t="shared" si="52"/>
        <v>0</v>
      </c>
      <c r="AR149" s="305">
        <f t="shared" si="53"/>
        <v>0</v>
      </c>
      <c r="AS149" s="305">
        <f t="shared" si="54"/>
        <v>0</v>
      </c>
      <c r="AT149" s="305">
        <f t="shared" si="55"/>
        <v>0</v>
      </c>
      <c r="AU149" s="305">
        <f t="shared" si="56"/>
        <v>0</v>
      </c>
      <c r="AV149" s="305">
        <f t="shared" si="57"/>
        <v>441.52870256957402</v>
      </c>
      <c r="AW149" s="305">
        <f t="shared" si="58"/>
        <v>0</v>
      </c>
      <c r="AX149" s="305">
        <f t="shared" si="59"/>
        <v>0</v>
      </c>
      <c r="AY149" s="306">
        <f t="shared" si="60"/>
        <v>441.52870256957402</v>
      </c>
    </row>
    <row r="150" spans="1:51" ht="14.5">
      <c r="A150" s="44" t="s">
        <v>150</v>
      </c>
      <c r="B150" s="45" t="s">
        <v>154</v>
      </c>
      <c r="C150" s="106">
        <v>0</v>
      </c>
      <c r="E150" s="65">
        <v>4220</v>
      </c>
      <c r="F150" s="65" t="s">
        <v>734</v>
      </c>
      <c r="G150" s="99" t="s">
        <v>743</v>
      </c>
      <c r="H150" s="240" t="s">
        <v>147</v>
      </c>
      <c r="I150" s="240"/>
      <c r="J150" s="240" t="s">
        <v>1049</v>
      </c>
      <c r="K150" s="238">
        <v>46022</v>
      </c>
      <c r="L150" s="255">
        <v>175</v>
      </c>
      <c r="M150" s="256">
        <v>175</v>
      </c>
      <c r="N150" s="256">
        <v>350</v>
      </c>
      <c r="O150" s="256">
        <v>0</v>
      </c>
      <c r="P150" s="256">
        <v>0</v>
      </c>
      <c r="Q150" s="256">
        <v>0</v>
      </c>
      <c r="R150" s="256">
        <v>0</v>
      </c>
      <c r="S150" s="256">
        <v>0</v>
      </c>
      <c r="T150" s="256">
        <v>0</v>
      </c>
      <c r="U150" s="257">
        <f t="shared" si="46"/>
        <v>350</v>
      </c>
      <c r="V150" s="323">
        <f>L150*Inflation!$F$19</f>
        <v>178.74125874125875</v>
      </c>
      <c r="W150" s="324">
        <f>M150*Inflation!$F$19</f>
        <v>178.74125874125875</v>
      </c>
      <c r="X150" s="324">
        <f>N150*Inflation!$F$19</f>
        <v>357.48251748251749</v>
      </c>
      <c r="Y150" s="324">
        <f>O150*Inflation!$F$19*Inflation!$F$20</f>
        <v>0</v>
      </c>
      <c r="Z150" s="324">
        <f>P150*Inflation!$F$19*Inflation!$F$20</f>
        <v>0</v>
      </c>
      <c r="AA150" s="324">
        <f>Q150*Inflation!$F$19*Inflation!$F$20</f>
        <v>0</v>
      </c>
      <c r="AB150" s="324">
        <f>R150*Inflation!$F$19*Inflation!$F$20*Inflation!$F$21</f>
        <v>0</v>
      </c>
      <c r="AC150" s="324">
        <f>S150*Inflation!$F$19*Inflation!$F$20*Inflation!$F$21*Inflation!$F$22</f>
        <v>0</v>
      </c>
      <c r="AD150" s="324">
        <f>T150*Inflation!$F$19*Inflation!$F$20*Inflation!$F$21*Inflation!$F$22*Inflation!$F$23</f>
        <v>0</v>
      </c>
      <c r="AE150" s="326">
        <f t="shared" si="47"/>
        <v>357.48251748251749</v>
      </c>
      <c r="AF150" s="303">
        <f>V150/SUM(V$50:V$225)*SUM('Common CWIP'!$AV$68:$BA$68)</f>
        <v>2.2657391930690487</v>
      </c>
      <c r="AG150" s="298">
        <f>W150/SUM(W$50:W$225)*SUM('Common CWIP'!$BB$68:$BG$68)</f>
        <v>2.7130618993028253</v>
      </c>
      <c r="AH150" s="298">
        <f t="shared" si="48"/>
        <v>4.9788010923718744</v>
      </c>
      <c r="AI150" s="298">
        <f>Y150/SUM(Y$50:Y$225)*SUM('Common CWIP'!$BK$68:$BP$68)</f>
        <v>0</v>
      </c>
      <c r="AJ150" s="298">
        <f>Z150/SUM(Z$50:Z$225)*SUM('Common CWIP'!$BQ$68:$BV$68)</f>
        <v>0</v>
      </c>
      <c r="AK150" s="298">
        <f t="shared" si="49"/>
        <v>0</v>
      </c>
      <c r="AL150" s="298">
        <f>AB150/SUM(AB$50:AB$225)*SUM('Common CWIP'!$CL$68)</f>
        <v>0</v>
      </c>
      <c r="AM150" s="298">
        <f>AC150/SUM(AC$50:AC$225)*SUM('Common CWIP'!$DA$68)</f>
        <v>0</v>
      </c>
      <c r="AN150" s="298">
        <f>AD150/SUM(AD$50:AD$225)*SUM('Common CWIP'!$DP$68)</f>
        <v>0</v>
      </c>
      <c r="AO150" s="293">
        <f t="shared" si="50"/>
        <v>4.9788010923718744</v>
      </c>
      <c r="AP150" s="304">
        <f t="shared" si="51"/>
        <v>181.00699793432779</v>
      </c>
      <c r="AQ150" s="305">
        <f t="shared" si="52"/>
        <v>181.45432064056158</v>
      </c>
      <c r="AR150" s="305">
        <f t="shared" si="53"/>
        <v>362.46131857488939</v>
      </c>
      <c r="AS150" s="305">
        <f t="shared" si="54"/>
        <v>0</v>
      </c>
      <c r="AT150" s="305">
        <f t="shared" si="55"/>
        <v>0</v>
      </c>
      <c r="AU150" s="305">
        <f t="shared" si="56"/>
        <v>0</v>
      </c>
      <c r="AV150" s="305">
        <f t="shared" si="57"/>
        <v>0</v>
      </c>
      <c r="AW150" s="305">
        <f t="shared" si="58"/>
        <v>0</v>
      </c>
      <c r="AX150" s="305">
        <f t="shared" si="59"/>
        <v>0</v>
      </c>
      <c r="AY150" s="306">
        <f t="shared" si="60"/>
        <v>362.46131857488939</v>
      </c>
    </row>
    <row r="151" spans="1:51" ht="14.5">
      <c r="A151" s="44" t="s">
        <v>150</v>
      </c>
      <c r="B151" s="45" t="s">
        <v>154</v>
      </c>
      <c r="C151" s="106">
        <v>0</v>
      </c>
      <c r="E151" s="65">
        <v>4220</v>
      </c>
      <c r="F151" s="65" t="s">
        <v>734</v>
      </c>
      <c r="G151" s="99" t="s">
        <v>744</v>
      </c>
      <c r="H151" s="240" t="s">
        <v>147</v>
      </c>
      <c r="I151" s="240"/>
      <c r="J151" s="240" t="s">
        <v>1049</v>
      </c>
      <c r="K151" s="238">
        <v>46741</v>
      </c>
      <c r="L151" s="255">
        <v>0</v>
      </c>
      <c r="M151" s="256">
        <v>0</v>
      </c>
      <c r="N151" s="256">
        <v>0</v>
      </c>
      <c r="O151" s="256">
        <v>75</v>
      </c>
      <c r="P151" s="256">
        <v>75</v>
      </c>
      <c r="Q151" s="256">
        <v>150</v>
      </c>
      <c r="R151" s="256">
        <v>150</v>
      </c>
      <c r="S151" s="256">
        <v>0</v>
      </c>
      <c r="T151" s="256">
        <v>0</v>
      </c>
      <c r="U151" s="257">
        <f t="shared" ref="U151:U214" si="61">SUM(T151,S151,R151,Q151,N151)</f>
        <v>300</v>
      </c>
      <c r="V151" s="323">
        <f>L151*Inflation!$F$19</f>
        <v>0</v>
      </c>
      <c r="W151" s="324">
        <f>M151*Inflation!$F$19</f>
        <v>0</v>
      </c>
      <c r="X151" s="324">
        <f>N151*Inflation!$F$19</f>
        <v>0</v>
      </c>
      <c r="Y151" s="324">
        <f>O151*Inflation!$F$19*Inflation!$F$20</f>
        <v>78.212187812187821</v>
      </c>
      <c r="Z151" s="324">
        <f>P151*Inflation!$F$19*Inflation!$F$20</f>
        <v>78.212187812187821</v>
      </c>
      <c r="AA151" s="324">
        <f>Q151*Inflation!$F$19*Inflation!$F$20</f>
        <v>156.42437562437564</v>
      </c>
      <c r="AB151" s="324">
        <f>R151*Inflation!$F$19*Inflation!$F$20*Inflation!$F$21</f>
        <v>159.39620379620382</v>
      </c>
      <c r="AC151" s="324">
        <f>S151*Inflation!$F$19*Inflation!$F$20*Inflation!$F$21*Inflation!$F$22</f>
        <v>0</v>
      </c>
      <c r="AD151" s="324">
        <f>T151*Inflation!$F$19*Inflation!$F$20*Inflation!$F$21*Inflation!$F$22*Inflation!$F$23</f>
        <v>0</v>
      </c>
      <c r="AE151" s="326">
        <f t="shared" ref="AE151:AE214" si="62">SUM(AD151,AC151,AB151,AA151,X151)</f>
        <v>315.82057942057946</v>
      </c>
      <c r="AF151" s="303">
        <f>V151/SUM(V$50:V$225)*SUM('Common CWIP'!$AV$68:$BA$68)</f>
        <v>0</v>
      </c>
      <c r="AG151" s="298">
        <f>W151/SUM(W$50:W$225)*SUM('Common CWIP'!$BB$68:$BG$68)</f>
        <v>0</v>
      </c>
      <c r="AH151" s="298">
        <f t="shared" ref="AH151:AH214" si="63">AG151+AF151</f>
        <v>0</v>
      </c>
      <c r="AI151" s="298">
        <f>Y151/SUM(Y$50:Y$225)*SUM('Common CWIP'!$BK$68:$BP$68)</f>
        <v>2.5373298647718814</v>
      </c>
      <c r="AJ151" s="298">
        <f>Z151/SUM(Z$50:Z$225)*SUM('Common CWIP'!$BQ$68:$BV$68)</f>
        <v>3.4663867159900166</v>
      </c>
      <c r="AK151" s="298">
        <f t="shared" ref="AK151:AK214" si="64">AJ151+AI151</f>
        <v>6.003716580761898</v>
      </c>
      <c r="AL151" s="298">
        <f>AB151/SUM(AB$50:AB$225)*SUM('Common CWIP'!$CL$68)</f>
        <v>6.1770596673864615</v>
      </c>
      <c r="AM151" s="298">
        <f>AC151/SUM(AC$50:AC$225)*SUM('Common CWIP'!$DA$68)</f>
        <v>0</v>
      </c>
      <c r="AN151" s="298">
        <f>AD151/SUM(AD$50:AD$225)*SUM('Common CWIP'!$DP$68)</f>
        <v>0</v>
      </c>
      <c r="AO151" s="293">
        <f t="shared" ref="AO151:AO214" si="65">AN151+AM151+AL151+AK151+AH151</f>
        <v>12.180776248148359</v>
      </c>
      <c r="AP151" s="304">
        <f t="shared" ref="AP151:AP214" si="66">AF151+V151</f>
        <v>0</v>
      </c>
      <c r="AQ151" s="305">
        <f t="shared" ref="AQ151:AQ214" si="67">AG151+W151</f>
        <v>0</v>
      </c>
      <c r="AR151" s="305">
        <f t="shared" ref="AR151:AR214" si="68">AH151+X151</f>
        <v>0</v>
      </c>
      <c r="AS151" s="305">
        <f t="shared" ref="AS151:AS214" si="69">AI151+Y151</f>
        <v>80.749517676959698</v>
      </c>
      <c r="AT151" s="305">
        <f t="shared" ref="AT151:AT214" si="70">AJ151+Z151</f>
        <v>81.678574528177833</v>
      </c>
      <c r="AU151" s="305">
        <f t="shared" ref="AU151:AU214" si="71">AK151+AA151</f>
        <v>162.42809220513755</v>
      </c>
      <c r="AV151" s="305">
        <f t="shared" ref="AV151:AV214" si="72">AL151+AB151</f>
        <v>165.57326346359028</v>
      </c>
      <c r="AW151" s="305">
        <f t="shared" ref="AW151:AW214" si="73">AM151+AC151</f>
        <v>0</v>
      </c>
      <c r="AX151" s="305">
        <f t="shared" ref="AX151:AX214" si="74">AN151+AD151</f>
        <v>0</v>
      </c>
      <c r="AY151" s="306">
        <f t="shared" ref="AY151:AY214" si="75">AX151+AW151+AV151+AU151+AR151</f>
        <v>328.0013556687278</v>
      </c>
    </row>
    <row r="152" spans="1:51" ht="14.5">
      <c r="A152" s="44" t="s">
        <v>150</v>
      </c>
      <c r="B152" s="45" t="s">
        <v>154</v>
      </c>
      <c r="C152" s="106">
        <v>0</v>
      </c>
      <c r="E152" s="65">
        <v>4220</v>
      </c>
      <c r="F152" s="65" t="s">
        <v>734</v>
      </c>
      <c r="G152" s="99" t="s">
        <v>745</v>
      </c>
      <c r="H152" s="240" t="s">
        <v>147</v>
      </c>
      <c r="I152" s="240"/>
      <c r="J152" s="240" t="s">
        <v>1049</v>
      </c>
      <c r="K152" s="238">
        <v>46741</v>
      </c>
      <c r="L152" s="255">
        <v>0</v>
      </c>
      <c r="M152" s="256">
        <v>0</v>
      </c>
      <c r="N152" s="256">
        <v>0</v>
      </c>
      <c r="O152" s="256">
        <v>0</v>
      </c>
      <c r="P152" s="256">
        <v>0</v>
      </c>
      <c r="Q152" s="256">
        <v>0</v>
      </c>
      <c r="R152" s="256">
        <v>75</v>
      </c>
      <c r="S152" s="256">
        <v>0</v>
      </c>
      <c r="T152" s="256">
        <v>0</v>
      </c>
      <c r="U152" s="257">
        <f t="shared" si="61"/>
        <v>75</v>
      </c>
      <c r="V152" s="323">
        <f>L152*Inflation!$F$19</f>
        <v>0</v>
      </c>
      <c r="W152" s="324">
        <f>M152*Inflation!$F$19</f>
        <v>0</v>
      </c>
      <c r="X152" s="324">
        <f>N152*Inflation!$F$19</f>
        <v>0</v>
      </c>
      <c r="Y152" s="324">
        <f>O152*Inflation!$F$19*Inflation!$F$20</f>
        <v>0</v>
      </c>
      <c r="Z152" s="324">
        <f>P152*Inflation!$F$19*Inflation!$F$20</f>
        <v>0</v>
      </c>
      <c r="AA152" s="324">
        <f>Q152*Inflation!$F$19*Inflation!$F$20</f>
        <v>0</v>
      </c>
      <c r="AB152" s="324">
        <f>R152*Inflation!$F$19*Inflation!$F$20*Inflation!$F$21</f>
        <v>79.69810189810191</v>
      </c>
      <c r="AC152" s="324">
        <f>S152*Inflation!$F$19*Inflation!$F$20*Inflation!$F$21*Inflation!$F$22</f>
        <v>0</v>
      </c>
      <c r="AD152" s="324">
        <f>T152*Inflation!$F$19*Inflation!$F$20*Inflation!$F$21*Inflation!$F$22*Inflation!$F$23</f>
        <v>0</v>
      </c>
      <c r="AE152" s="326">
        <f t="shared" si="62"/>
        <v>79.69810189810191</v>
      </c>
      <c r="AF152" s="303">
        <f>V152/SUM(V$50:V$225)*SUM('Common CWIP'!$AV$68:$BA$68)</f>
        <v>0</v>
      </c>
      <c r="AG152" s="298">
        <f>W152/SUM(W$50:W$225)*SUM('Common CWIP'!$BB$68:$BG$68)</f>
        <v>0</v>
      </c>
      <c r="AH152" s="298">
        <f t="shared" si="63"/>
        <v>0</v>
      </c>
      <c r="AI152" s="298">
        <f>Y152/SUM(Y$50:Y$225)*SUM('Common CWIP'!$BK$68:$BP$68)</f>
        <v>0</v>
      </c>
      <c r="AJ152" s="298">
        <f>Z152/SUM(Z$50:Z$225)*SUM('Common CWIP'!$BQ$68:$BV$68)</f>
        <v>0</v>
      </c>
      <c r="AK152" s="298">
        <f t="shared" si="64"/>
        <v>0</v>
      </c>
      <c r="AL152" s="298">
        <f>AB152/SUM(AB$50:AB$225)*SUM('Common CWIP'!$CL$68)</f>
        <v>3.0885298336932308</v>
      </c>
      <c r="AM152" s="298">
        <f>AC152/SUM(AC$50:AC$225)*SUM('Common CWIP'!$DA$68)</f>
        <v>0</v>
      </c>
      <c r="AN152" s="298">
        <f>AD152/SUM(AD$50:AD$225)*SUM('Common CWIP'!$DP$68)</f>
        <v>0</v>
      </c>
      <c r="AO152" s="293">
        <f t="shared" si="65"/>
        <v>3.0885298336932308</v>
      </c>
      <c r="AP152" s="304">
        <f t="shared" si="66"/>
        <v>0</v>
      </c>
      <c r="AQ152" s="305">
        <f t="shared" si="67"/>
        <v>0</v>
      </c>
      <c r="AR152" s="305">
        <f t="shared" si="68"/>
        <v>0</v>
      </c>
      <c r="AS152" s="305">
        <f t="shared" si="69"/>
        <v>0</v>
      </c>
      <c r="AT152" s="305">
        <f t="shared" si="70"/>
        <v>0</v>
      </c>
      <c r="AU152" s="305">
        <f t="shared" si="71"/>
        <v>0</v>
      </c>
      <c r="AV152" s="305">
        <f t="shared" si="72"/>
        <v>82.78663173179514</v>
      </c>
      <c r="AW152" s="305">
        <f t="shared" si="73"/>
        <v>0</v>
      </c>
      <c r="AX152" s="305">
        <f t="shared" si="74"/>
        <v>0</v>
      </c>
      <c r="AY152" s="306">
        <f t="shared" si="75"/>
        <v>82.78663173179514</v>
      </c>
    </row>
    <row r="153" spans="1:51" ht="14.5">
      <c r="A153" s="44" t="s">
        <v>154</v>
      </c>
      <c r="B153" s="45" t="s">
        <v>154</v>
      </c>
      <c r="C153" s="106">
        <v>0</v>
      </c>
      <c r="E153" s="65">
        <v>4220</v>
      </c>
      <c r="F153" s="65" t="s">
        <v>734</v>
      </c>
      <c r="G153" s="99" t="s">
        <v>746</v>
      </c>
      <c r="H153" s="240" t="s">
        <v>147</v>
      </c>
      <c r="I153" s="240"/>
      <c r="J153" s="240" t="s">
        <v>1049</v>
      </c>
      <c r="K153" s="238" t="s">
        <v>218</v>
      </c>
      <c r="L153" s="255">
        <v>0</v>
      </c>
      <c r="M153" s="256">
        <v>0</v>
      </c>
      <c r="N153" s="256">
        <v>0</v>
      </c>
      <c r="O153" s="256">
        <v>0</v>
      </c>
      <c r="P153" s="256">
        <v>0</v>
      </c>
      <c r="Q153" s="256">
        <v>0</v>
      </c>
      <c r="R153" s="256">
        <v>0</v>
      </c>
      <c r="S153" s="256">
        <v>0</v>
      </c>
      <c r="T153" s="256">
        <v>0</v>
      </c>
      <c r="U153" s="257">
        <f t="shared" si="61"/>
        <v>0</v>
      </c>
      <c r="V153" s="323">
        <f>L153*Inflation!$F$19</f>
        <v>0</v>
      </c>
      <c r="W153" s="324">
        <f>M153*Inflation!$F$19</f>
        <v>0</v>
      </c>
      <c r="X153" s="324">
        <f>N153*Inflation!$F$19</f>
        <v>0</v>
      </c>
      <c r="Y153" s="324">
        <f>O153*Inflation!$F$19*Inflation!$F$20</f>
        <v>0</v>
      </c>
      <c r="Z153" s="324">
        <f>P153*Inflation!$F$19*Inflation!$F$20</f>
        <v>0</v>
      </c>
      <c r="AA153" s="324">
        <f>Q153*Inflation!$F$19*Inflation!$F$20</f>
        <v>0</v>
      </c>
      <c r="AB153" s="324">
        <f>R153*Inflation!$F$19*Inflation!$F$20*Inflation!$F$21</f>
        <v>0</v>
      </c>
      <c r="AC153" s="324">
        <f>S153*Inflation!$F$19*Inflation!$F$20*Inflation!$F$21*Inflation!$F$22</f>
        <v>0</v>
      </c>
      <c r="AD153" s="324">
        <f>T153*Inflation!$F$19*Inflation!$F$20*Inflation!$F$21*Inflation!$F$22*Inflation!$F$23</f>
        <v>0</v>
      </c>
      <c r="AE153" s="326">
        <f t="shared" si="62"/>
        <v>0</v>
      </c>
      <c r="AF153" s="303">
        <f>V153/SUM(V$50:V$225)*SUM('Common CWIP'!$AV$68:$BA$68)</f>
        <v>0</v>
      </c>
      <c r="AG153" s="298">
        <f>W153/SUM(W$50:W$225)*SUM('Common CWIP'!$BB$68:$BG$68)</f>
        <v>0</v>
      </c>
      <c r="AH153" s="298">
        <f t="shared" si="63"/>
        <v>0</v>
      </c>
      <c r="AI153" s="298">
        <f>Y153/SUM(Y$50:Y$225)*SUM('Common CWIP'!$BK$68:$BP$68)</f>
        <v>0</v>
      </c>
      <c r="AJ153" s="298">
        <f>Z153/SUM(Z$50:Z$225)*SUM('Common CWIP'!$BQ$68:$BV$68)</f>
        <v>0</v>
      </c>
      <c r="AK153" s="298">
        <f t="shared" si="64"/>
        <v>0</v>
      </c>
      <c r="AL153" s="298">
        <f>AB153/SUM(AB$50:AB$225)*SUM('Common CWIP'!$CL$68)</f>
        <v>0</v>
      </c>
      <c r="AM153" s="298">
        <f>AC153/SUM(AC$50:AC$225)*SUM('Common CWIP'!$DA$68)</f>
        <v>0</v>
      </c>
      <c r="AN153" s="298">
        <f>AD153/SUM(AD$50:AD$225)*SUM('Common CWIP'!$DP$68)</f>
        <v>0</v>
      </c>
      <c r="AO153" s="293">
        <f t="shared" si="65"/>
        <v>0</v>
      </c>
      <c r="AP153" s="304">
        <f t="shared" si="66"/>
        <v>0</v>
      </c>
      <c r="AQ153" s="305">
        <f t="shared" si="67"/>
        <v>0</v>
      </c>
      <c r="AR153" s="305">
        <f t="shared" si="68"/>
        <v>0</v>
      </c>
      <c r="AS153" s="305">
        <f t="shared" si="69"/>
        <v>0</v>
      </c>
      <c r="AT153" s="305">
        <f t="shared" si="70"/>
        <v>0</v>
      </c>
      <c r="AU153" s="305">
        <f t="shared" si="71"/>
        <v>0</v>
      </c>
      <c r="AV153" s="305">
        <f t="shared" si="72"/>
        <v>0</v>
      </c>
      <c r="AW153" s="305">
        <f t="shared" si="73"/>
        <v>0</v>
      </c>
      <c r="AX153" s="305">
        <f t="shared" si="74"/>
        <v>0</v>
      </c>
      <c r="AY153" s="306">
        <f t="shared" si="75"/>
        <v>0</v>
      </c>
    </row>
    <row r="154" spans="1:51" ht="14.5">
      <c r="A154" s="44" t="s">
        <v>150</v>
      </c>
      <c r="B154" s="45" t="s">
        <v>154</v>
      </c>
      <c r="C154" s="106">
        <v>0</v>
      </c>
      <c r="E154" s="65">
        <v>4220</v>
      </c>
      <c r="F154" s="65" t="s">
        <v>734</v>
      </c>
      <c r="G154" s="99" t="s">
        <v>747</v>
      </c>
      <c r="H154" s="240" t="s">
        <v>147</v>
      </c>
      <c r="I154" s="240"/>
      <c r="J154" s="240" t="s">
        <v>1049</v>
      </c>
      <c r="K154" s="238">
        <v>46386</v>
      </c>
      <c r="L154" s="255">
        <v>50</v>
      </c>
      <c r="M154" s="256">
        <v>50</v>
      </c>
      <c r="N154" s="256">
        <v>100</v>
      </c>
      <c r="O154" s="256">
        <v>50</v>
      </c>
      <c r="P154" s="256">
        <v>50</v>
      </c>
      <c r="Q154" s="256">
        <v>100</v>
      </c>
      <c r="R154" s="256">
        <v>0</v>
      </c>
      <c r="S154" s="256">
        <v>0</v>
      </c>
      <c r="T154" s="256">
        <v>0</v>
      </c>
      <c r="U154" s="257">
        <f t="shared" si="61"/>
        <v>200</v>
      </c>
      <c r="V154" s="323">
        <f>L154*Inflation!$F$19</f>
        <v>51.068931068931064</v>
      </c>
      <c r="W154" s="324">
        <f>M154*Inflation!$F$19</f>
        <v>51.068931068931064</v>
      </c>
      <c r="X154" s="324">
        <f>N154*Inflation!$F$19</f>
        <v>102.13786213786213</v>
      </c>
      <c r="Y154" s="324">
        <f>O154*Inflation!$F$19*Inflation!$F$20</f>
        <v>52.141458541458547</v>
      </c>
      <c r="Z154" s="324">
        <f>P154*Inflation!$F$19*Inflation!$F$20</f>
        <v>52.141458541458547</v>
      </c>
      <c r="AA154" s="324">
        <f>Q154*Inflation!$F$19*Inflation!$F$20</f>
        <v>104.28291708291709</v>
      </c>
      <c r="AB154" s="324">
        <f>R154*Inflation!$F$19*Inflation!$F$20*Inflation!$F$21</f>
        <v>0</v>
      </c>
      <c r="AC154" s="324">
        <f>S154*Inflation!$F$19*Inflation!$F$20*Inflation!$F$21*Inflation!$F$22</f>
        <v>0</v>
      </c>
      <c r="AD154" s="324">
        <f>T154*Inflation!$F$19*Inflation!$F$20*Inflation!$F$21*Inflation!$F$22*Inflation!$F$23</f>
        <v>0</v>
      </c>
      <c r="AE154" s="326">
        <f t="shared" si="62"/>
        <v>206.42077922077922</v>
      </c>
      <c r="AF154" s="303">
        <f>V154/SUM(V$50:V$225)*SUM('Common CWIP'!$AV$68:$BA$68)</f>
        <v>0.64735405516258526</v>
      </c>
      <c r="AG154" s="298">
        <f>W154/SUM(W$50:W$225)*SUM('Common CWIP'!$BB$68:$BG$68)</f>
        <v>0.77516054265794987</v>
      </c>
      <c r="AH154" s="298">
        <f t="shared" si="63"/>
        <v>1.4225145978205351</v>
      </c>
      <c r="AI154" s="298">
        <f>Y154/SUM(Y$50:Y$225)*SUM('Common CWIP'!$BK$68:$BP$68)</f>
        <v>1.6915532431812541</v>
      </c>
      <c r="AJ154" s="298">
        <f>Z154/SUM(Z$50:Z$225)*SUM('Common CWIP'!$BQ$68:$BV$68)</f>
        <v>2.3109244773266777</v>
      </c>
      <c r="AK154" s="298">
        <f t="shared" si="64"/>
        <v>4.0024777205079314</v>
      </c>
      <c r="AL154" s="298">
        <f>AB154/SUM(AB$50:AB$225)*SUM('Common CWIP'!$CL$68)</f>
        <v>0</v>
      </c>
      <c r="AM154" s="298">
        <f>AC154/SUM(AC$50:AC$225)*SUM('Common CWIP'!$DA$68)</f>
        <v>0</v>
      </c>
      <c r="AN154" s="298">
        <f>AD154/SUM(AD$50:AD$225)*SUM('Common CWIP'!$DP$68)</f>
        <v>0</v>
      </c>
      <c r="AO154" s="293">
        <f t="shared" si="65"/>
        <v>5.4249923183284663</v>
      </c>
      <c r="AP154" s="304">
        <f t="shared" si="66"/>
        <v>51.716285124093652</v>
      </c>
      <c r="AQ154" s="305">
        <f t="shared" si="67"/>
        <v>51.844091611589015</v>
      </c>
      <c r="AR154" s="305">
        <f t="shared" si="68"/>
        <v>103.56037673568267</v>
      </c>
      <c r="AS154" s="305">
        <f t="shared" si="69"/>
        <v>53.833011784639801</v>
      </c>
      <c r="AT154" s="305">
        <f t="shared" si="70"/>
        <v>54.452383018785227</v>
      </c>
      <c r="AU154" s="305">
        <f t="shared" si="71"/>
        <v>108.28539480342502</v>
      </c>
      <c r="AV154" s="305">
        <f t="shared" si="72"/>
        <v>0</v>
      </c>
      <c r="AW154" s="305">
        <f t="shared" si="73"/>
        <v>0</v>
      </c>
      <c r="AX154" s="305">
        <f t="shared" si="74"/>
        <v>0</v>
      </c>
      <c r="AY154" s="306">
        <f t="shared" si="75"/>
        <v>211.84577153910769</v>
      </c>
    </row>
    <row r="155" spans="1:51" ht="14.5">
      <c r="A155" s="44" t="s">
        <v>150</v>
      </c>
      <c r="B155" s="45" t="s">
        <v>150</v>
      </c>
      <c r="C155" s="106">
        <v>1200</v>
      </c>
      <c r="D155" s="37">
        <v>42</v>
      </c>
      <c r="E155" s="65">
        <v>4220</v>
      </c>
      <c r="F155" s="65" t="s">
        <v>734</v>
      </c>
      <c r="G155" s="99" t="s">
        <v>748</v>
      </c>
      <c r="H155" s="240" t="s">
        <v>147</v>
      </c>
      <c r="I155" s="240"/>
      <c r="J155" s="240" t="s">
        <v>1049</v>
      </c>
      <c r="K155" s="238">
        <v>47482</v>
      </c>
      <c r="L155" s="255">
        <v>300</v>
      </c>
      <c r="M155" s="256">
        <v>300</v>
      </c>
      <c r="N155" s="256">
        <v>600</v>
      </c>
      <c r="O155" s="256">
        <v>200</v>
      </c>
      <c r="P155" s="256">
        <v>0</v>
      </c>
      <c r="Q155" s="256">
        <v>200</v>
      </c>
      <c r="R155" s="256">
        <v>0</v>
      </c>
      <c r="S155" s="256">
        <v>200</v>
      </c>
      <c r="T155" s="256">
        <v>200</v>
      </c>
      <c r="U155" s="257">
        <f t="shared" si="61"/>
        <v>1200</v>
      </c>
      <c r="V155" s="323">
        <f>L155*Inflation!$F$19</f>
        <v>306.41358641358642</v>
      </c>
      <c r="W155" s="324">
        <f>M155*Inflation!$F$19</f>
        <v>306.41358641358642</v>
      </c>
      <c r="X155" s="324">
        <f>N155*Inflation!$F$19</f>
        <v>612.82717282717283</v>
      </c>
      <c r="Y155" s="324">
        <f>O155*Inflation!$F$19*Inflation!$F$20</f>
        <v>208.56583416583419</v>
      </c>
      <c r="Z155" s="324">
        <f>P155*Inflation!$F$19*Inflation!$F$20</f>
        <v>0</v>
      </c>
      <c r="AA155" s="324">
        <f>Q155*Inflation!$F$19*Inflation!$F$20</f>
        <v>208.56583416583419</v>
      </c>
      <c r="AB155" s="324">
        <f>R155*Inflation!$F$19*Inflation!$F$20*Inflation!$F$21</f>
        <v>0</v>
      </c>
      <c r="AC155" s="324">
        <f>S155*Inflation!$F$19*Inflation!$F$20*Inflation!$F$21*Inflation!$F$22</f>
        <v>216.56583416583419</v>
      </c>
      <c r="AD155" s="324">
        <f>T155*Inflation!$F$19*Inflation!$F$20*Inflation!$F$21*Inflation!$F$22*Inflation!$F$23</f>
        <v>220.46433566433569</v>
      </c>
      <c r="AE155" s="326">
        <f t="shared" si="62"/>
        <v>1258.4231768231771</v>
      </c>
      <c r="AF155" s="303">
        <f>V155/SUM(V$50:V$225)*SUM('Common CWIP'!$AV$68:$BA$68)</f>
        <v>3.8841243309755122</v>
      </c>
      <c r="AG155" s="298">
        <f>W155/SUM(W$50:W$225)*SUM('Common CWIP'!$BB$68:$BG$68)</f>
        <v>4.6509632559476994</v>
      </c>
      <c r="AH155" s="298">
        <f t="shared" si="63"/>
        <v>8.5350875869232112</v>
      </c>
      <c r="AI155" s="298">
        <f>Y155/SUM(Y$50:Y$225)*SUM('Common CWIP'!$BK$68:$BP$68)</f>
        <v>6.7662129727250164</v>
      </c>
      <c r="AJ155" s="298">
        <f>Z155/SUM(Z$50:Z$225)*SUM('Common CWIP'!$BQ$68:$BV$68)</f>
        <v>0</v>
      </c>
      <c r="AK155" s="298">
        <f t="shared" si="64"/>
        <v>6.7662129727250164</v>
      </c>
      <c r="AL155" s="298">
        <f>AB155/SUM(AB$50:AB$225)*SUM('Common CWIP'!$CL$68)</f>
        <v>0</v>
      </c>
      <c r="AM155" s="298">
        <f>AC155/SUM(AC$50:AC$225)*SUM('Common CWIP'!$DA$68)</f>
        <v>6.396408714799434</v>
      </c>
      <c r="AN155" s="298">
        <f>AD155/SUM(AD$50:AD$225)*SUM('Common CWIP'!$DP$68)</f>
        <v>11.094026624696546</v>
      </c>
      <c r="AO155" s="293">
        <f t="shared" si="65"/>
        <v>32.791735899144207</v>
      </c>
      <c r="AP155" s="304">
        <f t="shared" si="66"/>
        <v>310.29771074456193</v>
      </c>
      <c r="AQ155" s="305">
        <f t="shared" si="67"/>
        <v>311.06454966953413</v>
      </c>
      <c r="AR155" s="305">
        <f t="shared" si="68"/>
        <v>621.362260414096</v>
      </c>
      <c r="AS155" s="305">
        <f t="shared" si="69"/>
        <v>215.3320471385592</v>
      </c>
      <c r="AT155" s="305">
        <f t="shared" si="70"/>
        <v>0</v>
      </c>
      <c r="AU155" s="305">
        <f t="shared" si="71"/>
        <v>215.3320471385592</v>
      </c>
      <c r="AV155" s="305">
        <f t="shared" si="72"/>
        <v>0</v>
      </c>
      <c r="AW155" s="305">
        <f t="shared" si="73"/>
        <v>222.96224288063362</v>
      </c>
      <c r="AX155" s="305">
        <f t="shared" si="74"/>
        <v>231.55836228903223</v>
      </c>
      <c r="AY155" s="306">
        <f t="shared" si="75"/>
        <v>1291.2149127223211</v>
      </c>
    </row>
    <row r="156" spans="1:51" ht="14.5">
      <c r="A156" s="44" t="s">
        <v>150</v>
      </c>
      <c r="B156" s="45" t="s">
        <v>150</v>
      </c>
      <c r="C156" s="106">
        <v>600</v>
      </c>
      <c r="D156" s="37">
        <v>43</v>
      </c>
      <c r="E156" s="65">
        <v>4220</v>
      </c>
      <c r="F156" s="65" t="s">
        <v>734</v>
      </c>
      <c r="G156" s="99" t="s">
        <v>1086</v>
      </c>
      <c r="H156" s="240" t="s">
        <v>147</v>
      </c>
      <c r="I156" s="240"/>
      <c r="J156" s="240" t="s">
        <v>1049</v>
      </c>
      <c r="K156" s="238">
        <v>47107</v>
      </c>
      <c r="L156" s="255">
        <v>0</v>
      </c>
      <c r="M156" s="256">
        <v>0</v>
      </c>
      <c r="N156" s="256">
        <v>0</v>
      </c>
      <c r="O156" s="256">
        <v>0</v>
      </c>
      <c r="P156" s="256">
        <v>0</v>
      </c>
      <c r="Q156" s="256">
        <v>0</v>
      </c>
      <c r="R156" s="256">
        <v>400</v>
      </c>
      <c r="S156" s="256">
        <v>200</v>
      </c>
      <c r="T156" s="256">
        <v>0</v>
      </c>
      <c r="U156" s="257">
        <f t="shared" si="61"/>
        <v>600</v>
      </c>
      <c r="V156" s="323">
        <f>L156*Inflation!$F$19</f>
        <v>0</v>
      </c>
      <c r="W156" s="324">
        <f>M156*Inflation!$F$19</f>
        <v>0</v>
      </c>
      <c r="X156" s="324">
        <f>N156*Inflation!$F$19</f>
        <v>0</v>
      </c>
      <c r="Y156" s="324">
        <f>O156*Inflation!$F$19*Inflation!$F$20</f>
        <v>0</v>
      </c>
      <c r="Z156" s="324">
        <f>P156*Inflation!$F$19*Inflation!$F$20</f>
        <v>0</v>
      </c>
      <c r="AA156" s="324">
        <f>Q156*Inflation!$F$19*Inflation!$F$20</f>
        <v>0</v>
      </c>
      <c r="AB156" s="324">
        <f>R156*Inflation!$F$19*Inflation!$F$20*Inflation!$F$21</f>
        <v>425.05654345654347</v>
      </c>
      <c r="AC156" s="324">
        <f>S156*Inflation!$F$19*Inflation!$F$20*Inflation!$F$21*Inflation!$F$22</f>
        <v>216.56583416583419</v>
      </c>
      <c r="AD156" s="324">
        <f>T156*Inflation!$F$19*Inflation!$F$20*Inflation!$F$21*Inflation!$F$22*Inflation!$F$23</f>
        <v>0</v>
      </c>
      <c r="AE156" s="326">
        <f t="shared" si="62"/>
        <v>641.6223776223776</v>
      </c>
      <c r="AF156" s="303">
        <f>V156/SUM(V$50:V$225)*SUM('Common CWIP'!$AV$68:$BA$68)</f>
        <v>0</v>
      </c>
      <c r="AG156" s="298">
        <f>W156/SUM(W$50:W$225)*SUM('Common CWIP'!$BB$68:$BG$68)</f>
        <v>0</v>
      </c>
      <c r="AH156" s="298">
        <f t="shared" si="63"/>
        <v>0</v>
      </c>
      <c r="AI156" s="298">
        <f>Y156/SUM(Y$50:Y$225)*SUM('Common CWIP'!$BK$68:$BP$68)</f>
        <v>0</v>
      </c>
      <c r="AJ156" s="298">
        <f>Z156/SUM(Z$50:Z$225)*SUM('Common CWIP'!$BQ$68:$BV$68)</f>
        <v>0</v>
      </c>
      <c r="AK156" s="298">
        <f t="shared" si="64"/>
        <v>0</v>
      </c>
      <c r="AL156" s="298">
        <f>AB156/SUM(AB$50:AB$225)*SUM('Common CWIP'!$CL$68)</f>
        <v>16.47215911303056</v>
      </c>
      <c r="AM156" s="298">
        <f>AC156/SUM(AC$50:AC$225)*SUM('Common CWIP'!$DA$68)</f>
        <v>6.396408714799434</v>
      </c>
      <c r="AN156" s="298">
        <f>AD156/SUM(AD$50:AD$225)*SUM('Common CWIP'!$DP$68)</f>
        <v>0</v>
      </c>
      <c r="AO156" s="293">
        <f t="shared" si="65"/>
        <v>22.868567827829995</v>
      </c>
      <c r="AP156" s="304">
        <f t="shared" si="66"/>
        <v>0</v>
      </c>
      <c r="AQ156" s="305">
        <f t="shared" si="67"/>
        <v>0</v>
      </c>
      <c r="AR156" s="305">
        <f t="shared" si="68"/>
        <v>0</v>
      </c>
      <c r="AS156" s="305">
        <f t="shared" si="69"/>
        <v>0</v>
      </c>
      <c r="AT156" s="305">
        <f t="shared" si="70"/>
        <v>0</v>
      </c>
      <c r="AU156" s="305">
        <f t="shared" si="71"/>
        <v>0</v>
      </c>
      <c r="AV156" s="305">
        <f t="shared" si="72"/>
        <v>441.52870256957402</v>
      </c>
      <c r="AW156" s="305">
        <f t="shared" si="73"/>
        <v>222.96224288063362</v>
      </c>
      <c r="AX156" s="305">
        <f t="shared" si="74"/>
        <v>0</v>
      </c>
      <c r="AY156" s="306">
        <f t="shared" si="75"/>
        <v>664.49094545020762</v>
      </c>
    </row>
    <row r="157" spans="1:51" ht="14.5">
      <c r="A157" s="44" t="s">
        <v>150</v>
      </c>
      <c r="B157" s="45" t="s">
        <v>150</v>
      </c>
      <c r="C157" s="106">
        <v>600</v>
      </c>
      <c r="D157" s="37">
        <v>44</v>
      </c>
      <c r="E157" s="65">
        <v>4220</v>
      </c>
      <c r="F157" s="65" t="s">
        <v>734</v>
      </c>
      <c r="G157" s="99" t="s">
        <v>1087</v>
      </c>
      <c r="H157" s="240" t="s">
        <v>147</v>
      </c>
      <c r="I157" s="240"/>
      <c r="J157" s="240" t="s">
        <v>1049</v>
      </c>
      <c r="K157" s="238">
        <v>47472</v>
      </c>
      <c r="L157" s="255">
        <v>0</v>
      </c>
      <c r="M157" s="256">
        <v>0</v>
      </c>
      <c r="N157" s="256">
        <v>0</v>
      </c>
      <c r="O157" s="256">
        <v>0</v>
      </c>
      <c r="P157" s="256">
        <v>0</v>
      </c>
      <c r="Q157" s="256">
        <v>0</v>
      </c>
      <c r="R157" s="256">
        <v>200</v>
      </c>
      <c r="S157" s="256">
        <v>200</v>
      </c>
      <c r="T157" s="256">
        <v>200</v>
      </c>
      <c r="U157" s="257">
        <f t="shared" si="61"/>
        <v>600</v>
      </c>
      <c r="V157" s="323">
        <f>L157*Inflation!$F$19</f>
        <v>0</v>
      </c>
      <c r="W157" s="324">
        <f>M157*Inflation!$F$19</f>
        <v>0</v>
      </c>
      <c r="X157" s="324">
        <f>N157*Inflation!$F$19</f>
        <v>0</v>
      </c>
      <c r="Y157" s="324">
        <f>O157*Inflation!$F$19*Inflation!$F$20</f>
        <v>0</v>
      </c>
      <c r="Z157" s="324">
        <f>P157*Inflation!$F$19*Inflation!$F$20</f>
        <v>0</v>
      </c>
      <c r="AA157" s="324">
        <f>Q157*Inflation!$F$19*Inflation!$F$20</f>
        <v>0</v>
      </c>
      <c r="AB157" s="324">
        <f>R157*Inflation!$F$19*Inflation!$F$20*Inflation!$F$21</f>
        <v>212.52827172827173</v>
      </c>
      <c r="AC157" s="324">
        <f>S157*Inflation!$F$19*Inflation!$F$20*Inflation!$F$21*Inflation!$F$22</f>
        <v>216.56583416583419</v>
      </c>
      <c r="AD157" s="324">
        <f>T157*Inflation!$F$19*Inflation!$F$20*Inflation!$F$21*Inflation!$F$22*Inflation!$F$23</f>
        <v>220.46433566433569</v>
      </c>
      <c r="AE157" s="326">
        <f t="shared" si="62"/>
        <v>649.55844155844159</v>
      </c>
      <c r="AF157" s="303">
        <f>V157/SUM(V$50:V$225)*SUM('Common CWIP'!$AV$68:$BA$68)</f>
        <v>0</v>
      </c>
      <c r="AG157" s="298">
        <f>W157/SUM(W$50:W$225)*SUM('Common CWIP'!$BB$68:$BG$68)</f>
        <v>0</v>
      </c>
      <c r="AH157" s="298">
        <f t="shared" si="63"/>
        <v>0</v>
      </c>
      <c r="AI157" s="298">
        <f>Y157/SUM(Y$50:Y$225)*SUM('Common CWIP'!$BK$68:$BP$68)</f>
        <v>0</v>
      </c>
      <c r="AJ157" s="298">
        <f>Z157/SUM(Z$50:Z$225)*SUM('Common CWIP'!$BQ$68:$BV$68)</f>
        <v>0</v>
      </c>
      <c r="AK157" s="298">
        <f t="shared" si="64"/>
        <v>0</v>
      </c>
      <c r="AL157" s="298">
        <f>AB157/SUM(AB$50:AB$225)*SUM('Common CWIP'!$CL$68)</f>
        <v>8.2360795565152802</v>
      </c>
      <c r="AM157" s="298">
        <f>AC157/SUM(AC$50:AC$225)*SUM('Common CWIP'!$DA$68)</f>
        <v>6.396408714799434</v>
      </c>
      <c r="AN157" s="298">
        <f>AD157/SUM(AD$50:AD$225)*SUM('Common CWIP'!$DP$68)</f>
        <v>11.094026624696546</v>
      </c>
      <c r="AO157" s="293">
        <f t="shared" si="65"/>
        <v>25.72651489601126</v>
      </c>
      <c r="AP157" s="304">
        <f t="shared" si="66"/>
        <v>0</v>
      </c>
      <c r="AQ157" s="305">
        <f t="shared" si="67"/>
        <v>0</v>
      </c>
      <c r="AR157" s="305">
        <f t="shared" si="68"/>
        <v>0</v>
      </c>
      <c r="AS157" s="305">
        <f t="shared" si="69"/>
        <v>0</v>
      </c>
      <c r="AT157" s="305">
        <f t="shared" si="70"/>
        <v>0</v>
      </c>
      <c r="AU157" s="305">
        <f t="shared" si="71"/>
        <v>0</v>
      </c>
      <c r="AV157" s="305">
        <f t="shared" si="72"/>
        <v>220.76435128478701</v>
      </c>
      <c r="AW157" s="305">
        <f t="shared" si="73"/>
        <v>222.96224288063362</v>
      </c>
      <c r="AX157" s="305">
        <f t="shared" si="74"/>
        <v>231.55836228903223</v>
      </c>
      <c r="AY157" s="306">
        <f t="shared" si="75"/>
        <v>675.28495645445287</v>
      </c>
    </row>
    <row r="158" spans="1:51" ht="14.5">
      <c r="A158" s="44" t="s">
        <v>150</v>
      </c>
      <c r="B158" s="45" t="s">
        <v>150</v>
      </c>
      <c r="C158" s="106">
        <v>44000</v>
      </c>
      <c r="D158" s="37">
        <v>45</v>
      </c>
      <c r="E158" s="65">
        <v>4220</v>
      </c>
      <c r="F158" s="65" t="s">
        <v>749</v>
      </c>
      <c r="G158" s="99" t="s">
        <v>750</v>
      </c>
      <c r="H158" s="240" t="s">
        <v>147</v>
      </c>
      <c r="I158" s="240"/>
      <c r="J158" s="240" t="s">
        <v>1049</v>
      </c>
      <c r="K158" s="238">
        <v>47848</v>
      </c>
      <c r="L158" s="255">
        <v>0</v>
      </c>
      <c r="M158" s="256">
        <v>0</v>
      </c>
      <c r="N158" s="256">
        <v>0</v>
      </c>
      <c r="O158" s="256">
        <v>0</v>
      </c>
      <c r="P158" s="256">
        <v>0</v>
      </c>
      <c r="Q158" s="256">
        <v>0</v>
      </c>
      <c r="R158" s="256">
        <v>0</v>
      </c>
      <c r="S158" s="256">
        <v>14000</v>
      </c>
      <c r="T158" s="256">
        <v>30000</v>
      </c>
      <c r="U158" s="257">
        <f t="shared" si="61"/>
        <v>44000</v>
      </c>
      <c r="V158" s="323">
        <f>L158*Inflation!$F$19</f>
        <v>0</v>
      </c>
      <c r="W158" s="324">
        <f>M158*Inflation!$F$19</f>
        <v>0</v>
      </c>
      <c r="X158" s="324">
        <f>N158*Inflation!$F$19</f>
        <v>0</v>
      </c>
      <c r="Y158" s="324">
        <f>O158*Inflation!$F$19*Inflation!$F$20</f>
        <v>0</v>
      </c>
      <c r="Z158" s="324">
        <f>P158*Inflation!$F$19*Inflation!$F$20</f>
        <v>0</v>
      </c>
      <c r="AA158" s="324">
        <f>Q158*Inflation!$F$19*Inflation!$F$20</f>
        <v>0</v>
      </c>
      <c r="AB158" s="324">
        <f>R158*Inflation!$F$19*Inflation!$F$20*Inflation!$F$21</f>
        <v>0</v>
      </c>
      <c r="AC158" s="324">
        <f>S158*Inflation!$F$19*Inflation!$F$20*Inflation!$F$21*Inflation!$F$22</f>
        <v>15159.608391608394</v>
      </c>
      <c r="AD158" s="324">
        <f>T158*Inflation!$F$19*Inflation!$F$20*Inflation!$F$21*Inflation!$F$22*Inflation!$F$23</f>
        <v>33069.650349650357</v>
      </c>
      <c r="AE158" s="326">
        <f t="shared" si="62"/>
        <v>48229.258741258753</v>
      </c>
      <c r="AF158" s="303">
        <f>V158/SUM(V$50:V$225)*SUM('Common CWIP'!$AV$68:$BA$68)</f>
        <v>0</v>
      </c>
      <c r="AG158" s="298">
        <f>W158/SUM(W$50:W$225)*SUM('Common CWIP'!$BB$68:$BG$68)</f>
        <v>0</v>
      </c>
      <c r="AH158" s="298">
        <f t="shared" si="63"/>
        <v>0</v>
      </c>
      <c r="AI158" s="298">
        <f>Y158/SUM(Y$50:Y$225)*SUM('Common CWIP'!$BK$68:$BP$68)</f>
        <v>0</v>
      </c>
      <c r="AJ158" s="298">
        <f>Z158/SUM(Z$50:Z$225)*SUM('Common CWIP'!$BQ$68:$BV$68)</f>
        <v>0</v>
      </c>
      <c r="AK158" s="298">
        <f t="shared" si="64"/>
        <v>0</v>
      </c>
      <c r="AL158" s="298">
        <f>AB158/SUM(AB$50:AB$225)*SUM('Common CWIP'!$CL$68)</f>
        <v>0</v>
      </c>
      <c r="AM158" s="298">
        <f>AC158/SUM(AC$50:AC$225)*SUM('Common CWIP'!$DA$68)</f>
        <v>447.74861003596038</v>
      </c>
      <c r="AN158" s="298">
        <f>AD158/SUM(AD$50:AD$225)*SUM('Common CWIP'!$DP$68)</f>
        <v>1664.103993704482</v>
      </c>
      <c r="AO158" s="293">
        <f t="shared" si="65"/>
        <v>2111.8526037404426</v>
      </c>
      <c r="AP158" s="304">
        <f t="shared" si="66"/>
        <v>0</v>
      </c>
      <c r="AQ158" s="305">
        <f t="shared" si="67"/>
        <v>0</v>
      </c>
      <c r="AR158" s="305">
        <f t="shared" si="68"/>
        <v>0</v>
      </c>
      <c r="AS158" s="305">
        <f t="shared" si="69"/>
        <v>0</v>
      </c>
      <c r="AT158" s="305">
        <f t="shared" si="70"/>
        <v>0</v>
      </c>
      <c r="AU158" s="305">
        <f t="shared" si="71"/>
        <v>0</v>
      </c>
      <c r="AV158" s="305">
        <f t="shared" si="72"/>
        <v>0</v>
      </c>
      <c r="AW158" s="305">
        <f t="shared" si="73"/>
        <v>15607.357001644354</v>
      </c>
      <c r="AX158" s="305">
        <f t="shared" si="74"/>
        <v>34733.754343354842</v>
      </c>
      <c r="AY158" s="306">
        <f t="shared" si="75"/>
        <v>50341.111344999197</v>
      </c>
    </row>
    <row r="159" spans="1:51" ht="14.5">
      <c r="A159" s="44" t="s">
        <v>150</v>
      </c>
      <c r="B159" s="45" t="s">
        <v>150</v>
      </c>
      <c r="C159" s="106">
        <v>2314</v>
      </c>
      <c r="D159" s="37">
        <v>46</v>
      </c>
      <c r="E159" s="65">
        <v>4220</v>
      </c>
      <c r="F159" s="65" t="s">
        <v>749</v>
      </c>
      <c r="G159" s="99" t="s">
        <v>751</v>
      </c>
      <c r="H159" s="240" t="s">
        <v>147</v>
      </c>
      <c r="I159" s="240"/>
      <c r="J159" s="240" t="s">
        <v>1049</v>
      </c>
      <c r="K159" s="238">
        <v>46752</v>
      </c>
      <c r="L159" s="255">
        <v>0</v>
      </c>
      <c r="M159" s="256">
        <v>0</v>
      </c>
      <c r="N159" s="256">
        <v>0</v>
      </c>
      <c r="O159" s="256">
        <v>0</v>
      </c>
      <c r="P159" s="256">
        <v>0</v>
      </c>
      <c r="Q159" s="256">
        <v>0</v>
      </c>
      <c r="R159" s="256">
        <v>0</v>
      </c>
      <c r="S159" s="256">
        <v>0</v>
      </c>
      <c r="T159" s="256">
        <v>0</v>
      </c>
      <c r="U159" s="257">
        <f t="shared" si="61"/>
        <v>0</v>
      </c>
      <c r="V159" s="323">
        <f>L159*Inflation!$F$19</f>
        <v>0</v>
      </c>
      <c r="W159" s="324">
        <f>M159*Inflation!$F$19</f>
        <v>0</v>
      </c>
      <c r="X159" s="324">
        <f>N159*Inflation!$F$19</f>
        <v>0</v>
      </c>
      <c r="Y159" s="324">
        <f>O159*Inflation!$F$19*Inflation!$F$20</f>
        <v>0</v>
      </c>
      <c r="Z159" s="324">
        <f>P159*Inflation!$F$19*Inflation!$F$20</f>
        <v>0</v>
      </c>
      <c r="AA159" s="324">
        <f>Q159*Inflation!$F$19*Inflation!$F$20</f>
        <v>0</v>
      </c>
      <c r="AB159" s="324">
        <f>R159*Inflation!$F$19*Inflation!$F$20*Inflation!$F$21</f>
        <v>0</v>
      </c>
      <c r="AC159" s="324">
        <f>S159*Inflation!$F$19*Inflation!$F$20*Inflation!$F$21*Inflation!$F$22</f>
        <v>0</v>
      </c>
      <c r="AD159" s="324">
        <f>T159*Inflation!$F$19*Inflation!$F$20*Inflation!$F$21*Inflation!$F$22*Inflation!$F$23</f>
        <v>0</v>
      </c>
      <c r="AE159" s="326">
        <f t="shared" si="62"/>
        <v>0</v>
      </c>
      <c r="AF159" s="303">
        <f>V159/SUM(V$50:V$225)*SUM('Common CWIP'!$AV$68:$BA$68)</f>
        <v>0</v>
      </c>
      <c r="AG159" s="298">
        <f>W159/SUM(W$50:W$225)*SUM('Common CWIP'!$BB$68:$BG$68)</f>
        <v>0</v>
      </c>
      <c r="AH159" s="298">
        <f t="shared" si="63"/>
        <v>0</v>
      </c>
      <c r="AI159" s="298">
        <f>Y159/SUM(Y$50:Y$225)*SUM('Common CWIP'!$BK$68:$BP$68)</f>
        <v>0</v>
      </c>
      <c r="AJ159" s="298">
        <f>Z159/SUM(Z$50:Z$225)*SUM('Common CWIP'!$BQ$68:$BV$68)</f>
        <v>0</v>
      </c>
      <c r="AK159" s="298">
        <f t="shared" si="64"/>
        <v>0</v>
      </c>
      <c r="AL159" s="298">
        <f>AB159/SUM(AB$50:AB$225)*SUM('Common CWIP'!$CL$68)</f>
        <v>0</v>
      </c>
      <c r="AM159" s="298">
        <f>AC159/SUM(AC$50:AC$225)*SUM('Common CWIP'!$DA$68)</f>
        <v>0</v>
      </c>
      <c r="AN159" s="298">
        <f>AD159/SUM(AD$50:AD$225)*SUM('Common CWIP'!$DP$68)</f>
        <v>0</v>
      </c>
      <c r="AO159" s="293">
        <f t="shared" si="65"/>
        <v>0</v>
      </c>
      <c r="AP159" s="304">
        <f t="shared" si="66"/>
        <v>0</v>
      </c>
      <c r="AQ159" s="305">
        <f t="shared" si="67"/>
        <v>0</v>
      </c>
      <c r="AR159" s="305">
        <f t="shared" si="68"/>
        <v>0</v>
      </c>
      <c r="AS159" s="305">
        <f t="shared" si="69"/>
        <v>0</v>
      </c>
      <c r="AT159" s="305">
        <f t="shared" si="70"/>
        <v>0</v>
      </c>
      <c r="AU159" s="305">
        <f t="shared" si="71"/>
        <v>0</v>
      </c>
      <c r="AV159" s="305">
        <f t="shared" si="72"/>
        <v>0</v>
      </c>
      <c r="AW159" s="305">
        <f t="shared" si="73"/>
        <v>0</v>
      </c>
      <c r="AX159" s="305">
        <f t="shared" si="74"/>
        <v>0</v>
      </c>
      <c r="AY159" s="306">
        <f t="shared" si="75"/>
        <v>0</v>
      </c>
    </row>
    <row r="160" spans="1:51" ht="14.5">
      <c r="A160" s="44" t="s">
        <v>150</v>
      </c>
      <c r="B160" s="45" t="s">
        <v>150</v>
      </c>
      <c r="C160" s="106">
        <v>1700</v>
      </c>
      <c r="D160" s="37">
        <v>47</v>
      </c>
      <c r="E160" s="65">
        <v>4220</v>
      </c>
      <c r="F160" s="65" t="s">
        <v>749</v>
      </c>
      <c r="G160" s="99" t="s">
        <v>752</v>
      </c>
      <c r="H160" s="240" t="s">
        <v>148</v>
      </c>
      <c r="I160" s="240"/>
      <c r="J160" s="240" t="s">
        <v>1049</v>
      </c>
      <c r="K160" s="238">
        <v>46995</v>
      </c>
      <c r="L160" s="255">
        <v>0</v>
      </c>
      <c r="M160" s="256">
        <v>0</v>
      </c>
      <c r="N160" s="256">
        <v>0</v>
      </c>
      <c r="O160" s="256">
        <v>0</v>
      </c>
      <c r="P160" s="256">
        <v>0</v>
      </c>
      <c r="Q160" s="256">
        <v>0</v>
      </c>
      <c r="R160" s="256">
        <v>1000</v>
      </c>
      <c r="S160" s="256">
        <v>700</v>
      </c>
      <c r="T160" s="256">
        <v>0</v>
      </c>
      <c r="U160" s="257">
        <f t="shared" si="61"/>
        <v>1700</v>
      </c>
      <c r="V160" s="323">
        <f>L160*Inflation!$F$19</f>
        <v>0</v>
      </c>
      <c r="W160" s="324">
        <f>M160*Inflation!$F$19</f>
        <v>0</v>
      </c>
      <c r="X160" s="324">
        <f>N160*Inflation!$F$19</f>
        <v>0</v>
      </c>
      <c r="Y160" s="324">
        <f>O160*Inflation!$F$19*Inflation!$F$20</f>
        <v>0</v>
      </c>
      <c r="Z160" s="324">
        <f>P160*Inflation!$F$19*Inflation!$F$20</f>
        <v>0</v>
      </c>
      <c r="AA160" s="324">
        <f>Q160*Inflation!$F$19*Inflation!$F$20</f>
        <v>0</v>
      </c>
      <c r="AB160" s="324">
        <f>R160*Inflation!$F$19*Inflation!$F$20*Inflation!$F$21</f>
        <v>1062.6413586413589</v>
      </c>
      <c r="AC160" s="324">
        <f>S160*Inflation!$F$19*Inflation!$F$20*Inflation!$F$21*Inflation!$F$22</f>
        <v>757.98041958041972</v>
      </c>
      <c r="AD160" s="324">
        <f>T160*Inflation!$F$19*Inflation!$F$20*Inflation!$F$21*Inflation!$F$22*Inflation!$F$23</f>
        <v>0</v>
      </c>
      <c r="AE160" s="326">
        <f t="shared" si="62"/>
        <v>1820.6217782217786</v>
      </c>
      <c r="AF160" s="303">
        <f>V160/SUM(V$50:V$225)*SUM('Common CWIP'!$AV$68:$BA$68)</f>
        <v>0</v>
      </c>
      <c r="AG160" s="298">
        <f>W160/SUM(W$50:W$225)*SUM('Common CWIP'!$BB$68:$BG$68)</f>
        <v>0</v>
      </c>
      <c r="AH160" s="298">
        <f t="shared" si="63"/>
        <v>0</v>
      </c>
      <c r="AI160" s="298">
        <f>Y160/SUM(Y$50:Y$225)*SUM('Common CWIP'!$BK$68:$BP$68)</f>
        <v>0</v>
      </c>
      <c r="AJ160" s="298">
        <f>Z160/SUM(Z$50:Z$225)*SUM('Common CWIP'!$BQ$68:$BV$68)</f>
        <v>0</v>
      </c>
      <c r="AK160" s="298">
        <f t="shared" si="64"/>
        <v>0</v>
      </c>
      <c r="AL160" s="298">
        <f>AB160/SUM(AB$50:AB$225)*SUM('Common CWIP'!$CL$68)</f>
        <v>41.180397782576421</v>
      </c>
      <c r="AM160" s="298">
        <f>AC160/SUM(AC$50:AC$225)*SUM('Common CWIP'!$DA$68)</f>
        <v>22.387430501798018</v>
      </c>
      <c r="AN160" s="298">
        <f>AD160/SUM(AD$50:AD$225)*SUM('Common CWIP'!$DP$68)</f>
        <v>0</v>
      </c>
      <c r="AO160" s="293">
        <f t="shared" si="65"/>
        <v>63.567828284374443</v>
      </c>
      <c r="AP160" s="304">
        <f t="shared" si="66"/>
        <v>0</v>
      </c>
      <c r="AQ160" s="305">
        <f t="shared" si="67"/>
        <v>0</v>
      </c>
      <c r="AR160" s="305">
        <f t="shared" si="68"/>
        <v>0</v>
      </c>
      <c r="AS160" s="305">
        <f t="shared" si="69"/>
        <v>0</v>
      </c>
      <c r="AT160" s="305">
        <f t="shared" si="70"/>
        <v>0</v>
      </c>
      <c r="AU160" s="305">
        <f t="shared" si="71"/>
        <v>0</v>
      </c>
      <c r="AV160" s="305">
        <f t="shared" si="72"/>
        <v>1103.8217564239353</v>
      </c>
      <c r="AW160" s="305">
        <f t="shared" si="73"/>
        <v>780.36785008221773</v>
      </c>
      <c r="AX160" s="305">
        <f t="shared" si="74"/>
        <v>0</v>
      </c>
      <c r="AY160" s="306">
        <f t="shared" si="75"/>
        <v>1884.189606506153</v>
      </c>
    </row>
    <row r="161" spans="1:51" ht="14.5">
      <c r="A161" s="44" t="s">
        <v>154</v>
      </c>
      <c r="B161" s="45" t="s">
        <v>150</v>
      </c>
      <c r="C161" s="106">
        <v>0</v>
      </c>
      <c r="D161" s="37">
        <v>48</v>
      </c>
      <c r="E161" s="65">
        <v>4220</v>
      </c>
      <c r="F161" s="65" t="s">
        <v>749</v>
      </c>
      <c r="G161" s="99" t="s">
        <v>753</v>
      </c>
      <c r="H161" s="240" t="s">
        <v>147</v>
      </c>
      <c r="I161" s="240"/>
      <c r="J161" s="240" t="s">
        <v>1049</v>
      </c>
      <c r="K161" s="238" t="s">
        <v>218</v>
      </c>
      <c r="L161" s="255">
        <v>600</v>
      </c>
      <c r="M161" s="256">
        <v>0</v>
      </c>
      <c r="N161" s="256">
        <v>600</v>
      </c>
      <c r="O161" s="256">
        <v>0</v>
      </c>
      <c r="P161" s="256">
        <v>0</v>
      </c>
      <c r="Q161" s="256">
        <v>0</v>
      </c>
      <c r="R161" s="256">
        <v>0</v>
      </c>
      <c r="S161" s="256">
        <v>300</v>
      </c>
      <c r="T161" s="256">
        <v>0</v>
      </c>
      <c r="U161" s="257">
        <f t="shared" si="61"/>
        <v>900</v>
      </c>
      <c r="V161" s="323">
        <f>L161*Inflation!$F$19</f>
        <v>612.82717282717283</v>
      </c>
      <c r="W161" s="324">
        <f>M161*Inflation!$F$19</f>
        <v>0</v>
      </c>
      <c r="X161" s="324">
        <f>N161*Inflation!$F$19</f>
        <v>612.82717282717283</v>
      </c>
      <c r="Y161" s="324">
        <f>O161*Inflation!$F$19*Inflation!$F$20</f>
        <v>0</v>
      </c>
      <c r="Z161" s="324">
        <f>P161*Inflation!$F$19*Inflation!$F$20</f>
        <v>0</v>
      </c>
      <c r="AA161" s="324">
        <f>Q161*Inflation!$F$19*Inflation!$F$20</f>
        <v>0</v>
      </c>
      <c r="AB161" s="324">
        <f>R161*Inflation!$F$19*Inflation!$F$20*Inflation!$F$21</f>
        <v>0</v>
      </c>
      <c r="AC161" s="324">
        <f>S161*Inflation!$F$19*Inflation!$F$20*Inflation!$F$21*Inflation!$F$22</f>
        <v>324.84875124875134</v>
      </c>
      <c r="AD161" s="324">
        <f>T161*Inflation!$F$19*Inflation!$F$20*Inflation!$F$21*Inflation!$F$22*Inflation!$F$23</f>
        <v>0</v>
      </c>
      <c r="AE161" s="326">
        <f t="shared" si="62"/>
        <v>937.67592407592417</v>
      </c>
      <c r="AF161" s="303">
        <f>V161/SUM(V$50:V$225)*SUM('Common CWIP'!$AV$68:$BA$68)</f>
        <v>7.7682486619510245</v>
      </c>
      <c r="AG161" s="298">
        <f>W161/SUM(W$50:W$225)*SUM('Common CWIP'!$BB$68:$BG$68)</f>
        <v>0</v>
      </c>
      <c r="AH161" s="298">
        <f t="shared" si="63"/>
        <v>7.7682486619510245</v>
      </c>
      <c r="AI161" s="298">
        <f>Y161/SUM(Y$50:Y$225)*SUM('Common CWIP'!$BK$68:$BP$68)</f>
        <v>0</v>
      </c>
      <c r="AJ161" s="298">
        <f>Z161/SUM(Z$50:Z$225)*SUM('Common CWIP'!$BQ$68:$BV$68)</f>
        <v>0</v>
      </c>
      <c r="AK161" s="298">
        <f t="shared" si="64"/>
        <v>0</v>
      </c>
      <c r="AL161" s="298">
        <f>AB161/SUM(AB$50:AB$225)*SUM('Common CWIP'!$CL$68)</f>
        <v>0</v>
      </c>
      <c r="AM161" s="298">
        <f>AC161/SUM(AC$50:AC$225)*SUM('Common CWIP'!$DA$68)</f>
        <v>9.5946130721991523</v>
      </c>
      <c r="AN161" s="298">
        <f>AD161/SUM(AD$50:AD$225)*SUM('Common CWIP'!$DP$68)</f>
        <v>0</v>
      </c>
      <c r="AO161" s="293">
        <f t="shared" si="65"/>
        <v>17.362861734150176</v>
      </c>
      <c r="AP161" s="304">
        <f t="shared" si="66"/>
        <v>620.59542148912385</v>
      </c>
      <c r="AQ161" s="305">
        <f t="shared" si="67"/>
        <v>0</v>
      </c>
      <c r="AR161" s="305">
        <f t="shared" si="68"/>
        <v>620.59542148912385</v>
      </c>
      <c r="AS161" s="305">
        <f t="shared" si="69"/>
        <v>0</v>
      </c>
      <c r="AT161" s="305">
        <f t="shared" si="70"/>
        <v>0</v>
      </c>
      <c r="AU161" s="305">
        <f t="shared" si="71"/>
        <v>0</v>
      </c>
      <c r="AV161" s="305">
        <f t="shared" si="72"/>
        <v>0</v>
      </c>
      <c r="AW161" s="305">
        <f t="shared" si="73"/>
        <v>334.44336432095048</v>
      </c>
      <c r="AX161" s="305">
        <f t="shared" si="74"/>
        <v>0</v>
      </c>
      <c r="AY161" s="306">
        <f t="shared" si="75"/>
        <v>955.03878581007439</v>
      </c>
    </row>
    <row r="162" spans="1:51" ht="14.5">
      <c r="A162" s="44" t="s">
        <v>150</v>
      </c>
      <c r="B162" s="45" t="s">
        <v>154</v>
      </c>
      <c r="C162" s="106">
        <v>0</v>
      </c>
      <c r="E162" s="65">
        <v>4220</v>
      </c>
      <c r="F162" s="65" t="s">
        <v>749</v>
      </c>
      <c r="G162" s="99" t="s">
        <v>1098</v>
      </c>
      <c r="H162" s="240" t="s">
        <v>149</v>
      </c>
      <c r="I162" s="240"/>
      <c r="J162" s="240" t="s">
        <v>1049</v>
      </c>
      <c r="K162" s="238">
        <v>46203</v>
      </c>
      <c r="L162" s="255">
        <v>35</v>
      </c>
      <c r="M162" s="256">
        <v>150</v>
      </c>
      <c r="N162" s="256">
        <v>185</v>
      </c>
      <c r="O162" s="256">
        <v>17.5</v>
      </c>
      <c r="P162" s="256">
        <v>17.5</v>
      </c>
      <c r="Q162" s="256">
        <v>35</v>
      </c>
      <c r="R162" s="256">
        <v>0</v>
      </c>
      <c r="S162" s="256">
        <v>0</v>
      </c>
      <c r="T162" s="256">
        <v>0</v>
      </c>
      <c r="U162" s="257">
        <f t="shared" si="61"/>
        <v>220</v>
      </c>
      <c r="V162" s="323">
        <f>L162*Inflation!$F$19</f>
        <v>35.748251748251747</v>
      </c>
      <c r="W162" s="324">
        <f>M162*Inflation!$F$19</f>
        <v>153.20679320679321</v>
      </c>
      <c r="X162" s="324">
        <f>N162*Inflation!$F$19</f>
        <v>188.95504495504494</v>
      </c>
      <c r="Y162" s="324">
        <f>O162*Inflation!$F$19*Inflation!$F$20</f>
        <v>18.249510489510492</v>
      </c>
      <c r="Z162" s="324">
        <f>P162*Inflation!$F$19*Inflation!$F$20</f>
        <v>18.249510489510492</v>
      </c>
      <c r="AA162" s="324">
        <f>Q162*Inflation!$F$19*Inflation!$F$20</f>
        <v>36.499020979020983</v>
      </c>
      <c r="AB162" s="324">
        <f>R162*Inflation!$F$19*Inflation!$F$20*Inflation!$F$21</f>
        <v>0</v>
      </c>
      <c r="AC162" s="324">
        <f>S162*Inflation!$F$19*Inflation!$F$20*Inflation!$F$21*Inflation!$F$22</f>
        <v>0</v>
      </c>
      <c r="AD162" s="324">
        <f>T162*Inflation!$F$19*Inflation!$F$20*Inflation!$F$21*Inflation!$F$22*Inflation!$F$23</f>
        <v>0</v>
      </c>
      <c r="AE162" s="326">
        <f t="shared" si="62"/>
        <v>225.45406593406591</v>
      </c>
      <c r="AF162" s="303">
        <f>V162/SUM(V$50:V$225)*SUM('Common CWIP'!$AV$68:$BA$68)</f>
        <v>0.45314783861380975</v>
      </c>
      <c r="AG162" s="298">
        <f>W162/SUM(W$50:W$225)*SUM('Common CWIP'!$BB$68:$BG$68)</f>
        <v>2.3254816279738497</v>
      </c>
      <c r="AH162" s="298">
        <f t="shared" si="63"/>
        <v>2.7786294665876596</v>
      </c>
      <c r="AI162" s="298">
        <f>Y162/SUM(Y$50:Y$225)*SUM('Common CWIP'!$BK$68:$BP$68)</f>
        <v>0.59204363511343894</v>
      </c>
      <c r="AJ162" s="298">
        <f>Z162/SUM(Z$50:Z$225)*SUM('Common CWIP'!$BQ$68:$BV$68)</f>
        <v>0.80882356706433722</v>
      </c>
      <c r="AK162" s="298">
        <f t="shared" si="64"/>
        <v>1.4008672021777762</v>
      </c>
      <c r="AL162" s="298">
        <f>AB162/SUM(AB$50:AB$225)*SUM('Common CWIP'!$CL$68)</f>
        <v>0</v>
      </c>
      <c r="AM162" s="298">
        <f>AC162/SUM(AC$50:AC$225)*SUM('Common CWIP'!$DA$68)</f>
        <v>0</v>
      </c>
      <c r="AN162" s="298">
        <f>AD162/SUM(AD$50:AD$225)*SUM('Common CWIP'!$DP$68)</f>
        <v>0</v>
      </c>
      <c r="AO162" s="293">
        <f t="shared" si="65"/>
        <v>4.1794966687654362</v>
      </c>
      <c r="AP162" s="304">
        <f t="shared" si="66"/>
        <v>36.201399586865556</v>
      </c>
      <c r="AQ162" s="305">
        <f t="shared" si="67"/>
        <v>155.53227483476707</v>
      </c>
      <c r="AR162" s="305">
        <f t="shared" si="68"/>
        <v>191.7336744216326</v>
      </c>
      <c r="AS162" s="305">
        <f t="shared" si="69"/>
        <v>18.841554124623929</v>
      </c>
      <c r="AT162" s="305">
        <f t="shared" si="70"/>
        <v>19.058334056574829</v>
      </c>
      <c r="AU162" s="305">
        <f t="shared" si="71"/>
        <v>37.899888181198762</v>
      </c>
      <c r="AV162" s="305">
        <f t="shared" si="72"/>
        <v>0</v>
      </c>
      <c r="AW162" s="305">
        <f t="shared" si="73"/>
        <v>0</v>
      </c>
      <c r="AX162" s="305">
        <f t="shared" si="74"/>
        <v>0</v>
      </c>
      <c r="AY162" s="306">
        <f t="shared" si="75"/>
        <v>229.63356260283138</v>
      </c>
    </row>
    <row r="163" spans="1:51" ht="14.5">
      <c r="A163" s="44" t="s">
        <v>150</v>
      </c>
      <c r="B163" s="45" t="s">
        <v>154</v>
      </c>
      <c r="C163" s="106">
        <v>0</v>
      </c>
      <c r="E163" s="65">
        <v>4220</v>
      </c>
      <c r="F163" s="65" t="s">
        <v>749</v>
      </c>
      <c r="G163" s="99" t="s">
        <v>755</v>
      </c>
      <c r="H163" s="240" t="s">
        <v>149</v>
      </c>
      <c r="I163" s="240"/>
      <c r="J163" s="240" t="s">
        <v>1049</v>
      </c>
      <c r="K163" s="238">
        <v>46022</v>
      </c>
      <c r="L163" s="255">
        <v>100</v>
      </c>
      <c r="M163" s="256">
        <v>100</v>
      </c>
      <c r="N163" s="256">
        <v>200</v>
      </c>
      <c r="O163" s="256">
        <v>0</v>
      </c>
      <c r="P163" s="256">
        <v>0</v>
      </c>
      <c r="Q163" s="256">
        <v>0</v>
      </c>
      <c r="R163" s="256">
        <v>0</v>
      </c>
      <c r="S163" s="256">
        <v>0</v>
      </c>
      <c r="T163" s="256">
        <v>0</v>
      </c>
      <c r="U163" s="257">
        <f t="shared" si="61"/>
        <v>200</v>
      </c>
      <c r="V163" s="323">
        <f>L163*Inflation!$F$19</f>
        <v>102.13786213786213</v>
      </c>
      <c r="W163" s="324">
        <f>M163*Inflation!$F$19</f>
        <v>102.13786213786213</v>
      </c>
      <c r="X163" s="324">
        <f>N163*Inflation!$F$19</f>
        <v>204.27572427572426</v>
      </c>
      <c r="Y163" s="324">
        <f>O163*Inflation!$F$19*Inflation!$F$20</f>
        <v>0</v>
      </c>
      <c r="Z163" s="324">
        <f>P163*Inflation!$F$19*Inflation!$F$20</f>
        <v>0</v>
      </c>
      <c r="AA163" s="324">
        <f>Q163*Inflation!$F$19*Inflation!$F$20</f>
        <v>0</v>
      </c>
      <c r="AB163" s="324">
        <f>R163*Inflation!$F$19*Inflation!$F$20*Inflation!$F$21</f>
        <v>0</v>
      </c>
      <c r="AC163" s="324">
        <f>S163*Inflation!$F$19*Inflation!$F$20*Inflation!$F$21*Inflation!$F$22</f>
        <v>0</v>
      </c>
      <c r="AD163" s="324">
        <f>T163*Inflation!$F$19*Inflation!$F$20*Inflation!$F$21*Inflation!$F$22*Inflation!$F$23</f>
        <v>0</v>
      </c>
      <c r="AE163" s="326">
        <f t="shared" si="62"/>
        <v>204.27572427572426</v>
      </c>
      <c r="AF163" s="303">
        <f>V163/SUM(V$50:V$225)*SUM('Common CWIP'!$AV$68:$BA$68)</f>
        <v>1.2947081103251705</v>
      </c>
      <c r="AG163" s="298">
        <f>W163/SUM(W$50:W$225)*SUM('Common CWIP'!$BB$68:$BG$68)</f>
        <v>1.5503210853158997</v>
      </c>
      <c r="AH163" s="298">
        <f t="shared" si="63"/>
        <v>2.8450291956410703</v>
      </c>
      <c r="AI163" s="298">
        <f>Y163/SUM(Y$50:Y$225)*SUM('Common CWIP'!$BK$68:$BP$68)</f>
        <v>0</v>
      </c>
      <c r="AJ163" s="298">
        <f>Z163/SUM(Z$50:Z$225)*SUM('Common CWIP'!$BQ$68:$BV$68)</f>
        <v>0</v>
      </c>
      <c r="AK163" s="298">
        <f t="shared" si="64"/>
        <v>0</v>
      </c>
      <c r="AL163" s="298">
        <f>AB163/SUM(AB$50:AB$225)*SUM('Common CWIP'!$CL$68)</f>
        <v>0</v>
      </c>
      <c r="AM163" s="298">
        <f>AC163/SUM(AC$50:AC$225)*SUM('Common CWIP'!$DA$68)</f>
        <v>0</v>
      </c>
      <c r="AN163" s="298">
        <f>AD163/SUM(AD$50:AD$225)*SUM('Common CWIP'!$DP$68)</f>
        <v>0</v>
      </c>
      <c r="AO163" s="293">
        <f t="shared" si="65"/>
        <v>2.8450291956410703</v>
      </c>
      <c r="AP163" s="304">
        <f t="shared" si="66"/>
        <v>103.4325702481873</v>
      </c>
      <c r="AQ163" s="305">
        <f t="shared" si="67"/>
        <v>103.68818322317803</v>
      </c>
      <c r="AR163" s="305">
        <f t="shared" si="68"/>
        <v>207.12075347136533</v>
      </c>
      <c r="AS163" s="305">
        <f t="shared" si="69"/>
        <v>0</v>
      </c>
      <c r="AT163" s="305">
        <f t="shared" si="70"/>
        <v>0</v>
      </c>
      <c r="AU163" s="305">
        <f t="shared" si="71"/>
        <v>0</v>
      </c>
      <c r="AV163" s="305">
        <f t="shared" si="72"/>
        <v>0</v>
      </c>
      <c r="AW163" s="305">
        <f t="shared" si="73"/>
        <v>0</v>
      </c>
      <c r="AX163" s="305">
        <f t="shared" si="74"/>
        <v>0</v>
      </c>
      <c r="AY163" s="306">
        <f t="shared" si="75"/>
        <v>207.12075347136533</v>
      </c>
    </row>
    <row r="164" spans="1:51" ht="14.5">
      <c r="A164" s="44" t="s">
        <v>150</v>
      </c>
      <c r="B164" s="45" t="s">
        <v>154</v>
      </c>
      <c r="C164" s="106">
        <v>0</v>
      </c>
      <c r="E164" s="65">
        <v>4220</v>
      </c>
      <c r="F164" s="65" t="s">
        <v>749</v>
      </c>
      <c r="G164" s="99" t="s">
        <v>756</v>
      </c>
      <c r="H164" s="240" t="s">
        <v>149</v>
      </c>
      <c r="I164" s="240"/>
      <c r="J164" s="240" t="s">
        <v>1049</v>
      </c>
      <c r="K164" s="238">
        <v>46203</v>
      </c>
      <c r="L164" s="255">
        <v>0</v>
      </c>
      <c r="M164" s="256">
        <v>0</v>
      </c>
      <c r="N164" s="256">
        <v>0</v>
      </c>
      <c r="O164" s="256">
        <v>5</v>
      </c>
      <c r="P164" s="256">
        <v>5</v>
      </c>
      <c r="Q164" s="256">
        <v>10</v>
      </c>
      <c r="R164" s="256">
        <v>0</v>
      </c>
      <c r="S164" s="256">
        <v>0</v>
      </c>
      <c r="T164" s="256">
        <v>0</v>
      </c>
      <c r="U164" s="257">
        <f t="shared" si="61"/>
        <v>10</v>
      </c>
      <c r="V164" s="323">
        <f>L164*Inflation!$F$19</f>
        <v>0</v>
      </c>
      <c r="W164" s="324">
        <f>M164*Inflation!$F$19</f>
        <v>0</v>
      </c>
      <c r="X164" s="324">
        <f>N164*Inflation!$F$19</f>
        <v>0</v>
      </c>
      <c r="Y164" s="324">
        <f>O164*Inflation!$F$19*Inflation!$F$20</f>
        <v>5.2141458541458556</v>
      </c>
      <c r="Z164" s="324">
        <f>P164*Inflation!$F$19*Inflation!$F$20</f>
        <v>5.2141458541458556</v>
      </c>
      <c r="AA164" s="324">
        <f>Q164*Inflation!$F$19*Inflation!$F$20</f>
        <v>10.428291708291711</v>
      </c>
      <c r="AB164" s="324">
        <f>R164*Inflation!$F$19*Inflation!$F$20*Inflation!$F$21</f>
        <v>0</v>
      </c>
      <c r="AC164" s="324">
        <f>S164*Inflation!$F$19*Inflation!$F$20*Inflation!$F$21*Inflation!$F$22</f>
        <v>0</v>
      </c>
      <c r="AD164" s="324">
        <f>T164*Inflation!$F$19*Inflation!$F$20*Inflation!$F$21*Inflation!$F$22*Inflation!$F$23</f>
        <v>0</v>
      </c>
      <c r="AE164" s="326">
        <f t="shared" si="62"/>
        <v>10.428291708291711</v>
      </c>
      <c r="AF164" s="303">
        <f>V164/SUM(V$50:V$225)*SUM('Common CWIP'!$AV$68:$BA$68)</f>
        <v>0</v>
      </c>
      <c r="AG164" s="298">
        <f>W164/SUM(W$50:W$225)*SUM('Common CWIP'!$BB$68:$BG$68)</f>
        <v>0</v>
      </c>
      <c r="AH164" s="298">
        <f t="shared" si="63"/>
        <v>0</v>
      </c>
      <c r="AI164" s="298">
        <f>Y164/SUM(Y$50:Y$225)*SUM('Common CWIP'!$BK$68:$BP$68)</f>
        <v>0.16915532431812547</v>
      </c>
      <c r="AJ164" s="298">
        <f>Z164/SUM(Z$50:Z$225)*SUM('Common CWIP'!$BQ$68:$BV$68)</f>
        <v>0.23109244773266782</v>
      </c>
      <c r="AK164" s="298">
        <f t="shared" si="64"/>
        <v>0.40024777205079332</v>
      </c>
      <c r="AL164" s="298">
        <f>AB164/SUM(AB$50:AB$225)*SUM('Common CWIP'!$CL$68)</f>
        <v>0</v>
      </c>
      <c r="AM164" s="298">
        <f>AC164/SUM(AC$50:AC$225)*SUM('Common CWIP'!$DA$68)</f>
        <v>0</v>
      </c>
      <c r="AN164" s="298">
        <f>AD164/SUM(AD$50:AD$225)*SUM('Common CWIP'!$DP$68)</f>
        <v>0</v>
      </c>
      <c r="AO164" s="293">
        <f t="shared" si="65"/>
        <v>0.40024777205079332</v>
      </c>
      <c r="AP164" s="304">
        <f t="shared" si="66"/>
        <v>0</v>
      </c>
      <c r="AQ164" s="305">
        <f t="shared" si="67"/>
        <v>0</v>
      </c>
      <c r="AR164" s="305">
        <f t="shared" si="68"/>
        <v>0</v>
      </c>
      <c r="AS164" s="305">
        <f t="shared" si="69"/>
        <v>5.3833011784639808</v>
      </c>
      <c r="AT164" s="305">
        <f t="shared" si="70"/>
        <v>5.4452383018785238</v>
      </c>
      <c r="AU164" s="305">
        <f t="shared" si="71"/>
        <v>10.828539480342505</v>
      </c>
      <c r="AV164" s="305">
        <f t="shared" si="72"/>
        <v>0</v>
      </c>
      <c r="AW164" s="305">
        <f t="shared" si="73"/>
        <v>0</v>
      </c>
      <c r="AX164" s="305">
        <f t="shared" si="74"/>
        <v>0</v>
      </c>
      <c r="AY164" s="306">
        <f t="shared" si="75"/>
        <v>10.828539480342505</v>
      </c>
    </row>
    <row r="165" spans="1:51" ht="14.5">
      <c r="A165" s="44" t="s">
        <v>150</v>
      </c>
      <c r="B165" s="45" t="s">
        <v>154</v>
      </c>
      <c r="C165" s="106">
        <v>0</v>
      </c>
      <c r="E165" s="65">
        <v>4220</v>
      </c>
      <c r="F165" s="65" t="s">
        <v>749</v>
      </c>
      <c r="G165" s="99" t="s">
        <v>757</v>
      </c>
      <c r="H165" s="240" t="s">
        <v>148</v>
      </c>
      <c r="I165" s="240"/>
      <c r="J165" s="240" t="s">
        <v>1049</v>
      </c>
      <c r="K165" s="238">
        <v>45838</v>
      </c>
      <c r="L165" s="255">
        <v>50</v>
      </c>
      <c r="M165" s="256">
        <v>0</v>
      </c>
      <c r="N165" s="256">
        <v>50</v>
      </c>
      <c r="O165" s="256">
        <v>0</v>
      </c>
      <c r="P165" s="256">
        <v>0</v>
      </c>
      <c r="Q165" s="256">
        <v>0</v>
      </c>
      <c r="R165" s="256">
        <v>0</v>
      </c>
      <c r="S165" s="256">
        <v>0</v>
      </c>
      <c r="T165" s="256">
        <v>0</v>
      </c>
      <c r="U165" s="257">
        <f t="shared" si="61"/>
        <v>50</v>
      </c>
      <c r="V165" s="323">
        <f>L165*Inflation!$F$19</f>
        <v>51.068931068931064</v>
      </c>
      <c r="W165" s="324">
        <f>M165*Inflation!$F$19</f>
        <v>0</v>
      </c>
      <c r="X165" s="324">
        <f>N165*Inflation!$F$19</f>
        <v>51.068931068931064</v>
      </c>
      <c r="Y165" s="324">
        <f>O165*Inflation!$F$19*Inflation!$F$20</f>
        <v>0</v>
      </c>
      <c r="Z165" s="324">
        <f>P165*Inflation!$F$19*Inflation!$F$20</f>
        <v>0</v>
      </c>
      <c r="AA165" s="324">
        <f>Q165*Inflation!$F$19*Inflation!$F$20</f>
        <v>0</v>
      </c>
      <c r="AB165" s="324">
        <f>R165*Inflation!$F$19*Inflation!$F$20*Inflation!$F$21</f>
        <v>0</v>
      </c>
      <c r="AC165" s="324">
        <f>S165*Inflation!$F$19*Inflation!$F$20*Inflation!$F$21*Inflation!$F$22</f>
        <v>0</v>
      </c>
      <c r="AD165" s="324">
        <f>T165*Inflation!$F$19*Inflation!$F$20*Inflation!$F$21*Inflation!$F$22*Inflation!$F$23</f>
        <v>0</v>
      </c>
      <c r="AE165" s="326">
        <f t="shared" si="62"/>
        <v>51.068931068931064</v>
      </c>
      <c r="AF165" s="303">
        <f>V165/SUM(V$50:V$225)*SUM('Common CWIP'!$AV$68:$BA$68)</f>
        <v>0.64735405516258526</v>
      </c>
      <c r="AG165" s="298">
        <f>W165/SUM(W$50:W$225)*SUM('Common CWIP'!$BB$68:$BG$68)</f>
        <v>0</v>
      </c>
      <c r="AH165" s="298">
        <f t="shared" si="63"/>
        <v>0.64735405516258526</v>
      </c>
      <c r="AI165" s="298">
        <f>Y165/SUM(Y$50:Y$225)*SUM('Common CWIP'!$BK$68:$BP$68)</f>
        <v>0</v>
      </c>
      <c r="AJ165" s="298">
        <f>Z165/SUM(Z$50:Z$225)*SUM('Common CWIP'!$BQ$68:$BV$68)</f>
        <v>0</v>
      </c>
      <c r="AK165" s="298">
        <f t="shared" si="64"/>
        <v>0</v>
      </c>
      <c r="AL165" s="298">
        <f>AB165/SUM(AB$50:AB$225)*SUM('Common CWIP'!$CL$68)</f>
        <v>0</v>
      </c>
      <c r="AM165" s="298">
        <f>AC165/SUM(AC$50:AC$225)*SUM('Common CWIP'!$DA$68)</f>
        <v>0</v>
      </c>
      <c r="AN165" s="298">
        <f>AD165/SUM(AD$50:AD$225)*SUM('Common CWIP'!$DP$68)</f>
        <v>0</v>
      </c>
      <c r="AO165" s="293">
        <f t="shared" si="65"/>
        <v>0.64735405516258526</v>
      </c>
      <c r="AP165" s="304">
        <f t="shared" si="66"/>
        <v>51.716285124093652</v>
      </c>
      <c r="AQ165" s="305">
        <f t="shared" si="67"/>
        <v>0</v>
      </c>
      <c r="AR165" s="305">
        <f t="shared" si="68"/>
        <v>51.716285124093652</v>
      </c>
      <c r="AS165" s="305">
        <f t="shared" si="69"/>
        <v>0</v>
      </c>
      <c r="AT165" s="305">
        <f t="shared" si="70"/>
        <v>0</v>
      </c>
      <c r="AU165" s="305">
        <f t="shared" si="71"/>
        <v>0</v>
      </c>
      <c r="AV165" s="305">
        <f t="shared" si="72"/>
        <v>0</v>
      </c>
      <c r="AW165" s="305">
        <f t="shared" si="73"/>
        <v>0</v>
      </c>
      <c r="AX165" s="305">
        <f t="shared" si="74"/>
        <v>0</v>
      </c>
      <c r="AY165" s="306">
        <f t="shared" si="75"/>
        <v>51.716285124093652</v>
      </c>
    </row>
    <row r="166" spans="1:51" ht="14.5">
      <c r="A166" s="44" t="s">
        <v>154</v>
      </c>
      <c r="B166" s="45" t="s">
        <v>150</v>
      </c>
      <c r="C166" s="106">
        <v>0</v>
      </c>
      <c r="D166" s="37">
        <v>49</v>
      </c>
      <c r="E166" s="65">
        <v>4220</v>
      </c>
      <c r="F166" s="65" t="s">
        <v>749</v>
      </c>
      <c r="G166" s="99" t="s">
        <v>758</v>
      </c>
      <c r="H166" s="240" t="s">
        <v>149</v>
      </c>
      <c r="I166" s="240"/>
      <c r="J166" s="240" t="s">
        <v>1049</v>
      </c>
      <c r="K166" s="238" t="s">
        <v>218</v>
      </c>
      <c r="L166" s="255">
        <v>200</v>
      </c>
      <c r="M166" s="256">
        <v>100</v>
      </c>
      <c r="N166" s="256">
        <v>300</v>
      </c>
      <c r="O166" s="256">
        <v>0</v>
      </c>
      <c r="P166" s="256">
        <v>0</v>
      </c>
      <c r="Q166" s="256">
        <v>0</v>
      </c>
      <c r="R166" s="256">
        <v>0</v>
      </c>
      <c r="S166" s="256">
        <v>300</v>
      </c>
      <c r="T166" s="256">
        <v>0</v>
      </c>
      <c r="U166" s="257">
        <f t="shared" si="61"/>
        <v>600</v>
      </c>
      <c r="V166" s="323">
        <f>L166*Inflation!$F$19</f>
        <v>204.27572427572426</v>
      </c>
      <c r="W166" s="324">
        <f>M166*Inflation!$F$19</f>
        <v>102.13786213786213</v>
      </c>
      <c r="X166" s="324">
        <f>N166*Inflation!$F$19</f>
        <v>306.41358641358642</v>
      </c>
      <c r="Y166" s="324">
        <f>O166*Inflation!$F$19*Inflation!$F$20</f>
        <v>0</v>
      </c>
      <c r="Z166" s="324">
        <f>P166*Inflation!$F$19*Inflation!$F$20</f>
        <v>0</v>
      </c>
      <c r="AA166" s="324">
        <f>Q166*Inflation!$F$19*Inflation!$F$20</f>
        <v>0</v>
      </c>
      <c r="AB166" s="324">
        <f>R166*Inflation!$F$19*Inflation!$F$20*Inflation!$F$21</f>
        <v>0</v>
      </c>
      <c r="AC166" s="324">
        <f>S166*Inflation!$F$19*Inflation!$F$20*Inflation!$F$21*Inflation!$F$22</f>
        <v>324.84875124875134</v>
      </c>
      <c r="AD166" s="324">
        <f>T166*Inflation!$F$19*Inflation!$F$20*Inflation!$F$21*Inflation!$F$22*Inflation!$F$23</f>
        <v>0</v>
      </c>
      <c r="AE166" s="326">
        <f t="shared" si="62"/>
        <v>631.26233766233781</v>
      </c>
      <c r="AF166" s="303">
        <f>V166/SUM(V$50:V$225)*SUM('Common CWIP'!$AV$68:$BA$68)</f>
        <v>2.589416220650341</v>
      </c>
      <c r="AG166" s="298">
        <f>W166/SUM(W$50:W$225)*SUM('Common CWIP'!$BB$68:$BG$68)</f>
        <v>1.5503210853158997</v>
      </c>
      <c r="AH166" s="298">
        <f t="shared" si="63"/>
        <v>4.139737305966241</v>
      </c>
      <c r="AI166" s="298">
        <f>Y166/SUM(Y$50:Y$225)*SUM('Common CWIP'!$BK$68:$BP$68)</f>
        <v>0</v>
      </c>
      <c r="AJ166" s="298">
        <f>Z166/SUM(Z$50:Z$225)*SUM('Common CWIP'!$BQ$68:$BV$68)</f>
        <v>0</v>
      </c>
      <c r="AK166" s="298">
        <f t="shared" si="64"/>
        <v>0</v>
      </c>
      <c r="AL166" s="298">
        <f>AB166/SUM(AB$50:AB$225)*SUM('Common CWIP'!$CL$68)</f>
        <v>0</v>
      </c>
      <c r="AM166" s="298">
        <f>AC166/SUM(AC$50:AC$225)*SUM('Common CWIP'!$DA$68)</f>
        <v>9.5946130721991523</v>
      </c>
      <c r="AN166" s="298">
        <f>AD166/SUM(AD$50:AD$225)*SUM('Common CWIP'!$DP$68)</f>
        <v>0</v>
      </c>
      <c r="AO166" s="293">
        <f t="shared" si="65"/>
        <v>13.734350378165393</v>
      </c>
      <c r="AP166" s="304">
        <f t="shared" si="66"/>
        <v>206.86514049637461</v>
      </c>
      <c r="AQ166" s="305">
        <f t="shared" si="67"/>
        <v>103.68818322317803</v>
      </c>
      <c r="AR166" s="305">
        <f t="shared" si="68"/>
        <v>310.55332371955268</v>
      </c>
      <c r="AS166" s="305">
        <f t="shared" si="69"/>
        <v>0</v>
      </c>
      <c r="AT166" s="305">
        <f t="shared" si="70"/>
        <v>0</v>
      </c>
      <c r="AU166" s="305">
        <f t="shared" si="71"/>
        <v>0</v>
      </c>
      <c r="AV166" s="305">
        <f t="shared" si="72"/>
        <v>0</v>
      </c>
      <c r="AW166" s="305">
        <f t="shared" si="73"/>
        <v>334.44336432095048</v>
      </c>
      <c r="AX166" s="305">
        <f t="shared" si="74"/>
        <v>0</v>
      </c>
      <c r="AY166" s="306">
        <f t="shared" si="75"/>
        <v>644.99668804050316</v>
      </c>
    </row>
    <row r="167" spans="1:51" ht="14.5">
      <c r="A167" s="44" t="s">
        <v>150</v>
      </c>
      <c r="B167" s="45" t="s">
        <v>154</v>
      </c>
      <c r="C167" s="106">
        <v>0</v>
      </c>
      <c r="E167" s="65">
        <v>4220</v>
      </c>
      <c r="F167" s="65" t="s">
        <v>749</v>
      </c>
      <c r="G167" s="99" t="s">
        <v>759</v>
      </c>
      <c r="H167" s="240" t="s">
        <v>149</v>
      </c>
      <c r="I167" s="240"/>
      <c r="J167" s="240" t="s">
        <v>1049</v>
      </c>
      <c r="K167" s="238">
        <v>46022</v>
      </c>
      <c r="L167" s="255">
        <v>150</v>
      </c>
      <c r="M167" s="256">
        <v>150</v>
      </c>
      <c r="N167" s="256">
        <v>300</v>
      </c>
      <c r="O167" s="256">
        <v>0</v>
      </c>
      <c r="P167" s="256">
        <v>0</v>
      </c>
      <c r="Q167" s="256">
        <v>0</v>
      </c>
      <c r="R167" s="256">
        <v>0</v>
      </c>
      <c r="S167" s="256">
        <v>0</v>
      </c>
      <c r="T167" s="256">
        <v>0</v>
      </c>
      <c r="U167" s="257">
        <f t="shared" si="61"/>
        <v>300</v>
      </c>
      <c r="V167" s="323">
        <f>L167*Inflation!$F$19</f>
        <v>153.20679320679321</v>
      </c>
      <c r="W167" s="324">
        <f>M167*Inflation!$F$19</f>
        <v>153.20679320679321</v>
      </c>
      <c r="X167" s="324">
        <f>N167*Inflation!$F$19</f>
        <v>306.41358641358642</v>
      </c>
      <c r="Y167" s="324">
        <f>O167*Inflation!$F$19*Inflation!$F$20</f>
        <v>0</v>
      </c>
      <c r="Z167" s="324">
        <f>P167*Inflation!$F$19*Inflation!$F$20</f>
        <v>0</v>
      </c>
      <c r="AA167" s="324">
        <f>Q167*Inflation!$F$19*Inflation!$F$20</f>
        <v>0</v>
      </c>
      <c r="AB167" s="324">
        <f>R167*Inflation!$F$19*Inflation!$F$20*Inflation!$F$21</f>
        <v>0</v>
      </c>
      <c r="AC167" s="324">
        <f>S167*Inflation!$F$19*Inflation!$F$20*Inflation!$F$21*Inflation!$F$22</f>
        <v>0</v>
      </c>
      <c r="AD167" s="324">
        <f>T167*Inflation!$F$19*Inflation!$F$20*Inflation!$F$21*Inflation!$F$22*Inflation!$F$23</f>
        <v>0</v>
      </c>
      <c r="AE167" s="326">
        <f t="shared" si="62"/>
        <v>306.41358641358642</v>
      </c>
      <c r="AF167" s="303">
        <f>V167/SUM(V$50:V$225)*SUM('Common CWIP'!$AV$68:$BA$68)</f>
        <v>1.9420621654877561</v>
      </c>
      <c r="AG167" s="298">
        <f>W167/SUM(W$50:W$225)*SUM('Common CWIP'!$BB$68:$BG$68)</f>
        <v>2.3254816279738497</v>
      </c>
      <c r="AH167" s="298">
        <f t="shared" si="63"/>
        <v>4.2675437934616056</v>
      </c>
      <c r="AI167" s="298">
        <f>Y167/SUM(Y$50:Y$225)*SUM('Common CWIP'!$BK$68:$BP$68)</f>
        <v>0</v>
      </c>
      <c r="AJ167" s="298">
        <f>Z167/SUM(Z$50:Z$225)*SUM('Common CWIP'!$BQ$68:$BV$68)</f>
        <v>0</v>
      </c>
      <c r="AK167" s="298">
        <f t="shared" si="64"/>
        <v>0</v>
      </c>
      <c r="AL167" s="298">
        <f>AB167/SUM(AB$50:AB$225)*SUM('Common CWIP'!$CL$68)</f>
        <v>0</v>
      </c>
      <c r="AM167" s="298">
        <f>AC167/SUM(AC$50:AC$225)*SUM('Common CWIP'!$DA$68)</f>
        <v>0</v>
      </c>
      <c r="AN167" s="298">
        <f>AD167/SUM(AD$50:AD$225)*SUM('Common CWIP'!$DP$68)</f>
        <v>0</v>
      </c>
      <c r="AO167" s="293">
        <f t="shared" si="65"/>
        <v>4.2675437934616056</v>
      </c>
      <c r="AP167" s="304">
        <f t="shared" si="66"/>
        <v>155.14885537228096</v>
      </c>
      <c r="AQ167" s="305">
        <f t="shared" si="67"/>
        <v>155.53227483476707</v>
      </c>
      <c r="AR167" s="305">
        <f t="shared" si="68"/>
        <v>310.681130207048</v>
      </c>
      <c r="AS167" s="305">
        <f t="shared" si="69"/>
        <v>0</v>
      </c>
      <c r="AT167" s="305">
        <f t="shared" si="70"/>
        <v>0</v>
      </c>
      <c r="AU167" s="305">
        <f t="shared" si="71"/>
        <v>0</v>
      </c>
      <c r="AV167" s="305">
        <f t="shared" si="72"/>
        <v>0</v>
      </c>
      <c r="AW167" s="305">
        <f t="shared" si="73"/>
        <v>0</v>
      </c>
      <c r="AX167" s="305">
        <f t="shared" si="74"/>
        <v>0</v>
      </c>
      <c r="AY167" s="306">
        <f t="shared" si="75"/>
        <v>310.681130207048</v>
      </c>
    </row>
    <row r="168" spans="1:51" ht="14.5">
      <c r="A168" s="44" t="s">
        <v>150</v>
      </c>
      <c r="B168" s="45" t="s">
        <v>154</v>
      </c>
      <c r="C168" s="106">
        <v>0</v>
      </c>
      <c r="E168" s="65">
        <v>4220</v>
      </c>
      <c r="F168" s="65" t="s">
        <v>749</v>
      </c>
      <c r="G168" s="99" t="s">
        <v>760</v>
      </c>
      <c r="H168" s="240" t="s">
        <v>148</v>
      </c>
      <c r="I168" s="240"/>
      <c r="J168" s="240" t="s">
        <v>1049</v>
      </c>
      <c r="K168" s="238">
        <v>46021</v>
      </c>
      <c r="L168" s="255">
        <v>50</v>
      </c>
      <c r="M168" s="256">
        <v>50</v>
      </c>
      <c r="N168" s="256">
        <v>100</v>
      </c>
      <c r="O168" s="256">
        <v>0</v>
      </c>
      <c r="P168" s="256">
        <v>0</v>
      </c>
      <c r="Q168" s="256">
        <v>0</v>
      </c>
      <c r="R168" s="256">
        <v>0</v>
      </c>
      <c r="S168" s="256">
        <v>0</v>
      </c>
      <c r="T168" s="256">
        <v>0</v>
      </c>
      <c r="U168" s="257">
        <f t="shared" si="61"/>
        <v>100</v>
      </c>
      <c r="V168" s="323">
        <f>L168*Inflation!$F$19</f>
        <v>51.068931068931064</v>
      </c>
      <c r="W168" s="324">
        <f>M168*Inflation!$F$19</f>
        <v>51.068931068931064</v>
      </c>
      <c r="X168" s="324">
        <f>N168*Inflation!$F$19</f>
        <v>102.13786213786213</v>
      </c>
      <c r="Y168" s="324">
        <f>O168*Inflation!$F$19*Inflation!$F$20</f>
        <v>0</v>
      </c>
      <c r="Z168" s="324">
        <f>P168*Inflation!$F$19*Inflation!$F$20</f>
        <v>0</v>
      </c>
      <c r="AA168" s="324">
        <f>Q168*Inflation!$F$19*Inflation!$F$20</f>
        <v>0</v>
      </c>
      <c r="AB168" s="324">
        <f>R168*Inflation!$F$19*Inflation!$F$20*Inflation!$F$21</f>
        <v>0</v>
      </c>
      <c r="AC168" s="324">
        <f>S168*Inflation!$F$19*Inflation!$F$20*Inflation!$F$21*Inflation!$F$22</f>
        <v>0</v>
      </c>
      <c r="AD168" s="324">
        <f>T168*Inflation!$F$19*Inflation!$F$20*Inflation!$F$21*Inflation!$F$22*Inflation!$F$23</f>
        <v>0</v>
      </c>
      <c r="AE168" s="326">
        <f t="shared" si="62"/>
        <v>102.13786213786213</v>
      </c>
      <c r="AF168" s="303">
        <f>V168/SUM(V$50:V$225)*SUM('Common CWIP'!$AV$68:$BA$68)</f>
        <v>0.64735405516258526</v>
      </c>
      <c r="AG168" s="298">
        <f>W168/SUM(W$50:W$225)*SUM('Common CWIP'!$BB$68:$BG$68)</f>
        <v>0.77516054265794987</v>
      </c>
      <c r="AH168" s="298">
        <f t="shared" si="63"/>
        <v>1.4225145978205351</v>
      </c>
      <c r="AI168" s="298">
        <f>Y168/SUM(Y$50:Y$225)*SUM('Common CWIP'!$BK$68:$BP$68)</f>
        <v>0</v>
      </c>
      <c r="AJ168" s="298">
        <f>Z168/SUM(Z$50:Z$225)*SUM('Common CWIP'!$BQ$68:$BV$68)</f>
        <v>0</v>
      </c>
      <c r="AK168" s="298">
        <f t="shared" si="64"/>
        <v>0</v>
      </c>
      <c r="AL168" s="298">
        <f>AB168/SUM(AB$50:AB$225)*SUM('Common CWIP'!$CL$68)</f>
        <v>0</v>
      </c>
      <c r="AM168" s="298">
        <f>AC168/SUM(AC$50:AC$225)*SUM('Common CWIP'!$DA$68)</f>
        <v>0</v>
      </c>
      <c r="AN168" s="298">
        <f>AD168/SUM(AD$50:AD$225)*SUM('Common CWIP'!$DP$68)</f>
        <v>0</v>
      </c>
      <c r="AO168" s="293">
        <f t="shared" si="65"/>
        <v>1.4225145978205351</v>
      </c>
      <c r="AP168" s="304">
        <f t="shared" si="66"/>
        <v>51.716285124093652</v>
      </c>
      <c r="AQ168" s="305">
        <f t="shared" si="67"/>
        <v>51.844091611589015</v>
      </c>
      <c r="AR168" s="305">
        <f t="shared" si="68"/>
        <v>103.56037673568267</v>
      </c>
      <c r="AS168" s="305">
        <f t="shared" si="69"/>
        <v>0</v>
      </c>
      <c r="AT168" s="305">
        <f t="shared" si="70"/>
        <v>0</v>
      </c>
      <c r="AU168" s="305">
        <f t="shared" si="71"/>
        <v>0</v>
      </c>
      <c r="AV168" s="305">
        <f t="shared" si="72"/>
        <v>0</v>
      </c>
      <c r="AW168" s="305">
        <f t="shared" si="73"/>
        <v>0</v>
      </c>
      <c r="AX168" s="305">
        <f t="shared" si="74"/>
        <v>0</v>
      </c>
      <c r="AY168" s="306">
        <f t="shared" si="75"/>
        <v>103.56037673568267</v>
      </c>
    </row>
    <row r="169" spans="1:51" ht="14.5">
      <c r="A169" s="44" t="s">
        <v>150</v>
      </c>
      <c r="B169" s="45" t="s">
        <v>150</v>
      </c>
      <c r="C169" s="106">
        <v>500</v>
      </c>
      <c r="D169" s="37">
        <v>50</v>
      </c>
      <c r="E169" s="65">
        <v>4220</v>
      </c>
      <c r="F169" s="65" t="s">
        <v>749</v>
      </c>
      <c r="G169" s="99" t="s">
        <v>761</v>
      </c>
      <c r="H169" s="240" t="s">
        <v>149</v>
      </c>
      <c r="I169" s="240"/>
      <c r="J169" s="240" t="s">
        <v>1049</v>
      </c>
      <c r="K169" s="238">
        <v>46022</v>
      </c>
      <c r="L169" s="255">
        <v>250</v>
      </c>
      <c r="M169" s="256">
        <v>250</v>
      </c>
      <c r="N169" s="256">
        <v>500</v>
      </c>
      <c r="O169" s="256">
        <v>0</v>
      </c>
      <c r="P169" s="256">
        <v>0</v>
      </c>
      <c r="Q169" s="256">
        <v>0</v>
      </c>
      <c r="R169" s="256">
        <v>0</v>
      </c>
      <c r="S169" s="256">
        <v>0</v>
      </c>
      <c r="T169" s="256">
        <v>0</v>
      </c>
      <c r="U169" s="257">
        <f t="shared" si="61"/>
        <v>500</v>
      </c>
      <c r="V169" s="323">
        <f>L169*Inflation!$F$19</f>
        <v>255.34465534465534</v>
      </c>
      <c r="W169" s="324">
        <f>M169*Inflation!$F$19</f>
        <v>255.34465534465534</v>
      </c>
      <c r="X169" s="324">
        <f>N169*Inflation!$F$19</f>
        <v>510.68931068931067</v>
      </c>
      <c r="Y169" s="324">
        <f>O169*Inflation!$F$19*Inflation!$F$20</f>
        <v>0</v>
      </c>
      <c r="Z169" s="324">
        <f>P169*Inflation!$F$19*Inflation!$F$20</f>
        <v>0</v>
      </c>
      <c r="AA169" s="324">
        <f>Q169*Inflation!$F$19*Inflation!$F$20</f>
        <v>0</v>
      </c>
      <c r="AB169" s="324">
        <f>R169*Inflation!$F$19*Inflation!$F$20*Inflation!$F$21</f>
        <v>0</v>
      </c>
      <c r="AC169" s="324">
        <f>S169*Inflation!$F$19*Inflation!$F$20*Inflation!$F$21*Inflation!$F$22</f>
        <v>0</v>
      </c>
      <c r="AD169" s="324">
        <f>T169*Inflation!$F$19*Inflation!$F$20*Inflation!$F$21*Inflation!$F$22*Inflation!$F$23</f>
        <v>0</v>
      </c>
      <c r="AE169" s="326">
        <f t="shared" si="62"/>
        <v>510.68931068931067</v>
      </c>
      <c r="AF169" s="303">
        <f>V169/SUM(V$50:V$225)*SUM('Common CWIP'!$AV$68:$BA$68)</f>
        <v>3.2367702758129262</v>
      </c>
      <c r="AG169" s="298">
        <f>W169/SUM(W$50:W$225)*SUM('Common CWIP'!$BB$68:$BG$68)</f>
        <v>3.8758027132897497</v>
      </c>
      <c r="AH169" s="298">
        <f t="shared" si="63"/>
        <v>7.1125729891026754</v>
      </c>
      <c r="AI169" s="298">
        <f>Y169/SUM(Y$50:Y$225)*SUM('Common CWIP'!$BK$68:$BP$68)</f>
        <v>0</v>
      </c>
      <c r="AJ169" s="298">
        <f>Z169/SUM(Z$50:Z$225)*SUM('Common CWIP'!$BQ$68:$BV$68)</f>
        <v>0</v>
      </c>
      <c r="AK169" s="298">
        <f t="shared" si="64"/>
        <v>0</v>
      </c>
      <c r="AL169" s="298">
        <f>AB169/SUM(AB$50:AB$225)*SUM('Common CWIP'!$CL$68)</f>
        <v>0</v>
      </c>
      <c r="AM169" s="298">
        <f>AC169/SUM(AC$50:AC$225)*SUM('Common CWIP'!$DA$68)</f>
        <v>0</v>
      </c>
      <c r="AN169" s="298">
        <f>AD169/SUM(AD$50:AD$225)*SUM('Common CWIP'!$DP$68)</f>
        <v>0</v>
      </c>
      <c r="AO169" s="293">
        <f t="shared" si="65"/>
        <v>7.1125729891026754</v>
      </c>
      <c r="AP169" s="304">
        <f t="shared" si="66"/>
        <v>258.58142562046828</v>
      </c>
      <c r="AQ169" s="305">
        <f t="shared" si="67"/>
        <v>259.22045805794511</v>
      </c>
      <c r="AR169" s="305">
        <f t="shared" si="68"/>
        <v>517.80188367841333</v>
      </c>
      <c r="AS169" s="305">
        <f t="shared" si="69"/>
        <v>0</v>
      </c>
      <c r="AT169" s="305">
        <f t="shared" si="70"/>
        <v>0</v>
      </c>
      <c r="AU169" s="305">
        <f t="shared" si="71"/>
        <v>0</v>
      </c>
      <c r="AV169" s="305">
        <f t="shared" si="72"/>
        <v>0</v>
      </c>
      <c r="AW169" s="305">
        <f t="shared" si="73"/>
        <v>0</v>
      </c>
      <c r="AX169" s="305">
        <f t="shared" si="74"/>
        <v>0</v>
      </c>
      <c r="AY169" s="306">
        <f t="shared" si="75"/>
        <v>517.80188367841333</v>
      </c>
    </row>
    <row r="170" spans="1:51" ht="14.5">
      <c r="A170" s="44" t="s">
        <v>150</v>
      </c>
      <c r="B170" s="45" t="s">
        <v>154</v>
      </c>
      <c r="C170" s="106">
        <v>0</v>
      </c>
      <c r="E170" s="65">
        <v>4220</v>
      </c>
      <c r="F170" s="65" t="s">
        <v>749</v>
      </c>
      <c r="G170" s="99" t="s">
        <v>762</v>
      </c>
      <c r="H170" s="240" t="s">
        <v>149</v>
      </c>
      <c r="I170" s="240"/>
      <c r="J170" s="240" t="s">
        <v>1049</v>
      </c>
      <c r="K170" s="238">
        <v>45838</v>
      </c>
      <c r="L170" s="255">
        <v>10</v>
      </c>
      <c r="M170" s="256">
        <v>0</v>
      </c>
      <c r="N170" s="256">
        <v>10</v>
      </c>
      <c r="O170" s="256">
        <v>0</v>
      </c>
      <c r="P170" s="256">
        <v>0</v>
      </c>
      <c r="Q170" s="256">
        <v>0</v>
      </c>
      <c r="R170" s="256">
        <v>0</v>
      </c>
      <c r="S170" s="256">
        <v>0</v>
      </c>
      <c r="T170" s="256">
        <v>0</v>
      </c>
      <c r="U170" s="257">
        <f t="shared" si="61"/>
        <v>10</v>
      </c>
      <c r="V170" s="323">
        <f>L170*Inflation!$F$19</f>
        <v>10.213786213786214</v>
      </c>
      <c r="W170" s="324">
        <f>M170*Inflation!$F$19</f>
        <v>0</v>
      </c>
      <c r="X170" s="324">
        <f>N170*Inflation!$F$19</f>
        <v>10.213786213786214</v>
      </c>
      <c r="Y170" s="324">
        <f>O170*Inflation!$F$19*Inflation!$F$20</f>
        <v>0</v>
      </c>
      <c r="Z170" s="324">
        <f>P170*Inflation!$F$19*Inflation!$F$20</f>
        <v>0</v>
      </c>
      <c r="AA170" s="324">
        <f>Q170*Inflation!$F$19*Inflation!$F$20</f>
        <v>0</v>
      </c>
      <c r="AB170" s="324">
        <f>R170*Inflation!$F$19*Inflation!$F$20*Inflation!$F$21</f>
        <v>0</v>
      </c>
      <c r="AC170" s="324">
        <f>S170*Inflation!$F$19*Inflation!$F$20*Inflation!$F$21*Inflation!$F$22</f>
        <v>0</v>
      </c>
      <c r="AD170" s="324">
        <f>T170*Inflation!$F$19*Inflation!$F$20*Inflation!$F$21*Inflation!$F$22*Inflation!$F$23</f>
        <v>0</v>
      </c>
      <c r="AE170" s="326">
        <f t="shared" si="62"/>
        <v>10.213786213786214</v>
      </c>
      <c r="AF170" s="303">
        <f>V170/SUM(V$50:V$225)*SUM('Common CWIP'!$AV$68:$BA$68)</f>
        <v>0.12947081103251706</v>
      </c>
      <c r="AG170" s="298">
        <f>W170/SUM(W$50:W$225)*SUM('Common CWIP'!$BB$68:$BG$68)</f>
        <v>0</v>
      </c>
      <c r="AH170" s="298">
        <f t="shared" si="63"/>
        <v>0.12947081103251706</v>
      </c>
      <c r="AI170" s="298">
        <f>Y170/SUM(Y$50:Y$225)*SUM('Common CWIP'!$BK$68:$BP$68)</f>
        <v>0</v>
      </c>
      <c r="AJ170" s="298">
        <f>Z170/SUM(Z$50:Z$225)*SUM('Common CWIP'!$BQ$68:$BV$68)</f>
        <v>0</v>
      </c>
      <c r="AK170" s="298">
        <f t="shared" si="64"/>
        <v>0</v>
      </c>
      <c r="AL170" s="298">
        <f>AB170/SUM(AB$50:AB$225)*SUM('Common CWIP'!$CL$68)</f>
        <v>0</v>
      </c>
      <c r="AM170" s="298">
        <f>AC170/SUM(AC$50:AC$225)*SUM('Common CWIP'!$DA$68)</f>
        <v>0</v>
      </c>
      <c r="AN170" s="298">
        <f>AD170/SUM(AD$50:AD$225)*SUM('Common CWIP'!$DP$68)</f>
        <v>0</v>
      </c>
      <c r="AO170" s="293">
        <f t="shared" si="65"/>
        <v>0.12947081103251706</v>
      </c>
      <c r="AP170" s="304">
        <f t="shared" si="66"/>
        <v>10.343257024818731</v>
      </c>
      <c r="AQ170" s="305">
        <f t="shared" si="67"/>
        <v>0</v>
      </c>
      <c r="AR170" s="305">
        <f t="shared" si="68"/>
        <v>10.343257024818731</v>
      </c>
      <c r="AS170" s="305">
        <f t="shared" si="69"/>
        <v>0</v>
      </c>
      <c r="AT170" s="305">
        <f t="shared" si="70"/>
        <v>0</v>
      </c>
      <c r="AU170" s="305">
        <f t="shared" si="71"/>
        <v>0</v>
      </c>
      <c r="AV170" s="305">
        <f t="shared" si="72"/>
        <v>0</v>
      </c>
      <c r="AW170" s="305">
        <f t="shared" si="73"/>
        <v>0</v>
      </c>
      <c r="AX170" s="305">
        <f t="shared" si="74"/>
        <v>0</v>
      </c>
      <c r="AY170" s="306">
        <f t="shared" si="75"/>
        <v>10.343257024818731</v>
      </c>
    </row>
    <row r="171" spans="1:51" ht="14.5">
      <c r="A171" s="44" t="s">
        <v>154</v>
      </c>
      <c r="B171" s="45" t="s">
        <v>154</v>
      </c>
      <c r="C171" s="106">
        <v>0</v>
      </c>
      <c r="E171" s="65">
        <v>4220</v>
      </c>
      <c r="F171" s="65" t="s">
        <v>749</v>
      </c>
      <c r="G171" s="99" t="s">
        <v>763</v>
      </c>
      <c r="H171" s="240" t="s">
        <v>149</v>
      </c>
      <c r="I171" s="240"/>
      <c r="J171" s="240" t="s">
        <v>1049</v>
      </c>
      <c r="K171" s="238" t="s">
        <v>218</v>
      </c>
      <c r="L171" s="255">
        <v>55</v>
      </c>
      <c r="M171" s="256">
        <v>0</v>
      </c>
      <c r="N171" s="256">
        <v>55</v>
      </c>
      <c r="O171" s="256">
        <v>27.5</v>
      </c>
      <c r="P171" s="256">
        <v>27.5</v>
      </c>
      <c r="Q171" s="256">
        <v>55</v>
      </c>
      <c r="R171" s="256">
        <v>55</v>
      </c>
      <c r="S171" s="256">
        <v>60</v>
      </c>
      <c r="T171" s="256">
        <v>60</v>
      </c>
      <c r="U171" s="257">
        <f t="shared" si="61"/>
        <v>285</v>
      </c>
      <c r="V171" s="323">
        <f>L171*Inflation!$F$19</f>
        <v>56.175824175824175</v>
      </c>
      <c r="W171" s="324">
        <f>M171*Inflation!$F$19</f>
        <v>0</v>
      </c>
      <c r="X171" s="324">
        <f>N171*Inflation!$F$19</f>
        <v>56.175824175824175</v>
      </c>
      <c r="Y171" s="324">
        <f>O171*Inflation!$F$19*Inflation!$F$20</f>
        <v>28.677802197802201</v>
      </c>
      <c r="Z171" s="324">
        <f>P171*Inflation!$F$19*Inflation!$F$20</f>
        <v>28.677802197802201</v>
      </c>
      <c r="AA171" s="324">
        <f>Q171*Inflation!$F$19*Inflation!$F$20</f>
        <v>57.355604395604402</v>
      </c>
      <c r="AB171" s="324">
        <f>R171*Inflation!$F$19*Inflation!$F$20*Inflation!$F$21</f>
        <v>58.445274725274729</v>
      </c>
      <c r="AC171" s="324">
        <f>S171*Inflation!$F$19*Inflation!$F$20*Inflation!$F$21*Inflation!$F$22</f>
        <v>64.969750249750263</v>
      </c>
      <c r="AD171" s="324">
        <f>T171*Inflation!$F$19*Inflation!$F$20*Inflation!$F$21*Inflation!$F$22*Inflation!$F$23</f>
        <v>66.139300699300705</v>
      </c>
      <c r="AE171" s="326">
        <f t="shared" si="62"/>
        <v>303.08575424575429</v>
      </c>
      <c r="AF171" s="303">
        <f>V171/SUM(V$50:V$225)*SUM('Common CWIP'!$AV$68:$BA$68)</f>
        <v>0.71208946067884393</v>
      </c>
      <c r="AG171" s="298">
        <f>W171/SUM(W$50:W$225)*SUM('Common CWIP'!$BB$68:$BG$68)</f>
        <v>0</v>
      </c>
      <c r="AH171" s="298">
        <f t="shared" si="63"/>
        <v>0.71208946067884393</v>
      </c>
      <c r="AI171" s="298">
        <f>Y171/SUM(Y$50:Y$225)*SUM('Common CWIP'!$BK$68:$BP$68)</f>
        <v>0.93035428374968976</v>
      </c>
      <c r="AJ171" s="298">
        <f>Z171/SUM(Z$50:Z$225)*SUM('Common CWIP'!$BQ$68:$BV$68)</f>
        <v>1.2710084625296727</v>
      </c>
      <c r="AK171" s="298">
        <f t="shared" si="64"/>
        <v>2.2013627462793623</v>
      </c>
      <c r="AL171" s="298">
        <f>AB171/SUM(AB$50:AB$225)*SUM('Common CWIP'!$CL$68)</f>
        <v>2.2649218780417026</v>
      </c>
      <c r="AM171" s="298">
        <f>AC171/SUM(AC$50:AC$225)*SUM('Common CWIP'!$DA$68)</f>
        <v>1.9189226144398304</v>
      </c>
      <c r="AN171" s="298">
        <f>AD171/SUM(AD$50:AD$225)*SUM('Common CWIP'!$DP$68)</f>
        <v>3.3282079874089634</v>
      </c>
      <c r="AO171" s="293">
        <f t="shared" si="65"/>
        <v>10.425504686848701</v>
      </c>
      <c r="AP171" s="304">
        <f t="shared" si="66"/>
        <v>56.887913636503022</v>
      </c>
      <c r="AQ171" s="305">
        <f t="shared" si="67"/>
        <v>0</v>
      </c>
      <c r="AR171" s="305">
        <f t="shared" si="68"/>
        <v>56.887913636503022</v>
      </c>
      <c r="AS171" s="305">
        <f t="shared" si="69"/>
        <v>29.608156481551891</v>
      </c>
      <c r="AT171" s="305">
        <f t="shared" si="70"/>
        <v>29.948810660331873</v>
      </c>
      <c r="AU171" s="305">
        <f t="shared" si="71"/>
        <v>59.556967141883767</v>
      </c>
      <c r="AV171" s="305">
        <f t="shared" si="72"/>
        <v>60.710196603316433</v>
      </c>
      <c r="AW171" s="305">
        <f t="shared" si="73"/>
        <v>66.888672864190099</v>
      </c>
      <c r="AX171" s="305">
        <f t="shared" si="74"/>
        <v>69.467508686709664</v>
      </c>
      <c r="AY171" s="306">
        <f t="shared" si="75"/>
        <v>313.51125893260297</v>
      </c>
    </row>
    <row r="172" spans="1:51" ht="14.5">
      <c r="A172" s="44" t="s">
        <v>150</v>
      </c>
      <c r="B172" s="45" t="s">
        <v>154</v>
      </c>
      <c r="C172" s="106">
        <v>0</v>
      </c>
      <c r="E172" s="65">
        <v>4220</v>
      </c>
      <c r="F172" s="65" t="s">
        <v>749</v>
      </c>
      <c r="G172" s="99" t="s">
        <v>764</v>
      </c>
      <c r="H172" s="240" t="s">
        <v>149</v>
      </c>
      <c r="I172" s="240"/>
      <c r="J172" s="240" t="s">
        <v>1049</v>
      </c>
      <c r="K172" s="238">
        <v>46022</v>
      </c>
      <c r="L172" s="255">
        <v>150</v>
      </c>
      <c r="M172" s="256">
        <v>150</v>
      </c>
      <c r="N172" s="256">
        <v>300</v>
      </c>
      <c r="O172" s="256">
        <v>0</v>
      </c>
      <c r="P172" s="256">
        <v>0</v>
      </c>
      <c r="Q172" s="256">
        <v>0</v>
      </c>
      <c r="R172" s="256">
        <v>0</v>
      </c>
      <c r="S172" s="256">
        <v>0</v>
      </c>
      <c r="T172" s="256">
        <v>0</v>
      </c>
      <c r="U172" s="257">
        <f t="shared" si="61"/>
        <v>300</v>
      </c>
      <c r="V172" s="323">
        <f>L172*Inflation!$F$19</f>
        <v>153.20679320679321</v>
      </c>
      <c r="W172" s="324">
        <f>M172*Inflation!$F$19</f>
        <v>153.20679320679321</v>
      </c>
      <c r="X172" s="324">
        <f>N172*Inflation!$F$19</f>
        <v>306.41358641358642</v>
      </c>
      <c r="Y172" s="324">
        <f>O172*Inflation!$F$19*Inflation!$F$20</f>
        <v>0</v>
      </c>
      <c r="Z172" s="324">
        <f>P172*Inflation!$F$19*Inflation!$F$20</f>
        <v>0</v>
      </c>
      <c r="AA172" s="324">
        <f>Q172*Inflation!$F$19*Inflation!$F$20</f>
        <v>0</v>
      </c>
      <c r="AB172" s="324">
        <f>R172*Inflation!$F$19*Inflation!$F$20*Inflation!$F$21</f>
        <v>0</v>
      </c>
      <c r="AC172" s="324">
        <f>S172*Inflation!$F$19*Inflation!$F$20*Inflation!$F$21*Inflation!$F$22</f>
        <v>0</v>
      </c>
      <c r="AD172" s="324">
        <f>T172*Inflation!$F$19*Inflation!$F$20*Inflation!$F$21*Inflation!$F$22*Inflation!$F$23</f>
        <v>0</v>
      </c>
      <c r="AE172" s="326">
        <f t="shared" si="62"/>
        <v>306.41358641358642</v>
      </c>
      <c r="AF172" s="303">
        <f>V172/SUM(V$50:V$225)*SUM('Common CWIP'!$AV$68:$BA$68)</f>
        <v>1.9420621654877561</v>
      </c>
      <c r="AG172" s="298">
        <f>W172/SUM(W$50:W$225)*SUM('Common CWIP'!$BB$68:$BG$68)</f>
        <v>2.3254816279738497</v>
      </c>
      <c r="AH172" s="298">
        <f t="shared" si="63"/>
        <v>4.2675437934616056</v>
      </c>
      <c r="AI172" s="298">
        <f>Y172/SUM(Y$50:Y$225)*SUM('Common CWIP'!$BK$68:$BP$68)</f>
        <v>0</v>
      </c>
      <c r="AJ172" s="298">
        <f>Z172/SUM(Z$50:Z$225)*SUM('Common CWIP'!$BQ$68:$BV$68)</f>
        <v>0</v>
      </c>
      <c r="AK172" s="298">
        <f t="shared" si="64"/>
        <v>0</v>
      </c>
      <c r="AL172" s="298">
        <f>AB172/SUM(AB$50:AB$225)*SUM('Common CWIP'!$CL$68)</f>
        <v>0</v>
      </c>
      <c r="AM172" s="298">
        <f>AC172/SUM(AC$50:AC$225)*SUM('Common CWIP'!$DA$68)</f>
        <v>0</v>
      </c>
      <c r="AN172" s="298">
        <f>AD172/SUM(AD$50:AD$225)*SUM('Common CWIP'!$DP$68)</f>
        <v>0</v>
      </c>
      <c r="AO172" s="293">
        <f t="shared" si="65"/>
        <v>4.2675437934616056</v>
      </c>
      <c r="AP172" s="304">
        <f t="shared" si="66"/>
        <v>155.14885537228096</v>
      </c>
      <c r="AQ172" s="305">
        <f t="shared" si="67"/>
        <v>155.53227483476707</v>
      </c>
      <c r="AR172" s="305">
        <f t="shared" si="68"/>
        <v>310.681130207048</v>
      </c>
      <c r="AS172" s="305">
        <f t="shared" si="69"/>
        <v>0</v>
      </c>
      <c r="AT172" s="305">
        <f t="shared" si="70"/>
        <v>0</v>
      </c>
      <c r="AU172" s="305">
        <f t="shared" si="71"/>
        <v>0</v>
      </c>
      <c r="AV172" s="305">
        <f t="shared" si="72"/>
        <v>0</v>
      </c>
      <c r="AW172" s="305">
        <f t="shared" si="73"/>
        <v>0</v>
      </c>
      <c r="AX172" s="305">
        <f t="shared" si="74"/>
        <v>0</v>
      </c>
      <c r="AY172" s="306">
        <f t="shared" si="75"/>
        <v>310.681130207048</v>
      </c>
    </row>
    <row r="173" spans="1:51" ht="14.5">
      <c r="A173" s="44" t="s">
        <v>150</v>
      </c>
      <c r="B173" s="45" t="s">
        <v>150</v>
      </c>
      <c r="C173" s="106">
        <v>950</v>
      </c>
      <c r="D173" s="37">
        <v>51</v>
      </c>
      <c r="E173" s="65">
        <v>4220</v>
      </c>
      <c r="F173" s="65" t="s">
        <v>749</v>
      </c>
      <c r="G173" s="99" t="s">
        <v>765</v>
      </c>
      <c r="H173" s="240" t="s">
        <v>149</v>
      </c>
      <c r="I173" s="240"/>
      <c r="J173" s="240" t="s">
        <v>1049</v>
      </c>
      <c r="K173" s="238">
        <v>46387</v>
      </c>
      <c r="L173" s="255">
        <v>0</v>
      </c>
      <c r="M173" s="256">
        <v>0</v>
      </c>
      <c r="N173" s="256">
        <v>0</v>
      </c>
      <c r="O173" s="256">
        <v>225</v>
      </c>
      <c r="P173" s="256">
        <v>225</v>
      </c>
      <c r="Q173" s="256">
        <v>450</v>
      </c>
      <c r="R173" s="256">
        <v>0</v>
      </c>
      <c r="S173" s="256">
        <v>0</v>
      </c>
      <c r="T173" s="256">
        <v>500</v>
      </c>
      <c r="U173" s="257">
        <f t="shared" si="61"/>
        <v>950</v>
      </c>
      <c r="V173" s="323">
        <f>L173*Inflation!$F$19</f>
        <v>0</v>
      </c>
      <c r="W173" s="324">
        <f>M173*Inflation!$F$19</f>
        <v>0</v>
      </c>
      <c r="X173" s="324">
        <f>N173*Inflation!$F$19</f>
        <v>0</v>
      </c>
      <c r="Y173" s="324">
        <f>O173*Inflation!$F$19*Inflation!$F$20</f>
        <v>234.63656343656348</v>
      </c>
      <c r="Z173" s="324">
        <f>P173*Inflation!$F$19*Inflation!$F$20</f>
        <v>234.63656343656348</v>
      </c>
      <c r="AA173" s="324">
        <f>Q173*Inflation!$F$19*Inflation!$F$20</f>
        <v>469.27312687312696</v>
      </c>
      <c r="AB173" s="324">
        <f>R173*Inflation!$F$19*Inflation!$F$20*Inflation!$F$21</f>
        <v>0</v>
      </c>
      <c r="AC173" s="324">
        <f>S173*Inflation!$F$19*Inflation!$F$20*Inflation!$F$21*Inflation!$F$22</f>
        <v>0</v>
      </c>
      <c r="AD173" s="324">
        <f>T173*Inflation!$F$19*Inflation!$F$20*Inflation!$F$21*Inflation!$F$22*Inflation!$F$23</f>
        <v>551.16083916083937</v>
      </c>
      <c r="AE173" s="326">
        <f t="shared" si="62"/>
        <v>1020.4339660339663</v>
      </c>
      <c r="AF173" s="303">
        <f>V173/SUM(V$50:V$225)*SUM('Common CWIP'!$AV$68:$BA$68)</f>
        <v>0</v>
      </c>
      <c r="AG173" s="298">
        <f>W173/SUM(W$50:W$225)*SUM('Common CWIP'!$BB$68:$BG$68)</f>
        <v>0</v>
      </c>
      <c r="AH173" s="298">
        <f t="shared" si="63"/>
        <v>0</v>
      </c>
      <c r="AI173" s="298">
        <f>Y173/SUM(Y$50:Y$225)*SUM('Common CWIP'!$BK$68:$BP$68)</f>
        <v>7.611989594315645</v>
      </c>
      <c r="AJ173" s="298">
        <f>Z173/SUM(Z$50:Z$225)*SUM('Common CWIP'!$BQ$68:$BV$68)</f>
        <v>10.399160147970051</v>
      </c>
      <c r="AK173" s="298">
        <f t="shared" si="64"/>
        <v>18.011149742285696</v>
      </c>
      <c r="AL173" s="298">
        <f>AB173/SUM(AB$50:AB$225)*SUM('Common CWIP'!$CL$68)</f>
        <v>0</v>
      </c>
      <c r="AM173" s="298">
        <f>AC173/SUM(AC$50:AC$225)*SUM('Common CWIP'!$DA$68)</f>
        <v>0</v>
      </c>
      <c r="AN173" s="298">
        <f>AD173/SUM(AD$50:AD$225)*SUM('Common CWIP'!$DP$68)</f>
        <v>27.735066561741373</v>
      </c>
      <c r="AO173" s="293">
        <f t="shared" si="65"/>
        <v>45.746216304027072</v>
      </c>
      <c r="AP173" s="304">
        <f t="shared" si="66"/>
        <v>0</v>
      </c>
      <c r="AQ173" s="305">
        <f t="shared" si="67"/>
        <v>0</v>
      </c>
      <c r="AR173" s="305">
        <f t="shared" si="68"/>
        <v>0</v>
      </c>
      <c r="AS173" s="305">
        <f t="shared" si="69"/>
        <v>242.24855303087912</v>
      </c>
      <c r="AT173" s="305">
        <f t="shared" si="70"/>
        <v>245.03572358453351</v>
      </c>
      <c r="AU173" s="305">
        <f t="shared" si="71"/>
        <v>487.28427661541264</v>
      </c>
      <c r="AV173" s="305">
        <f t="shared" si="72"/>
        <v>0</v>
      </c>
      <c r="AW173" s="305">
        <f t="shared" si="73"/>
        <v>0</v>
      </c>
      <c r="AX173" s="305">
        <f t="shared" si="74"/>
        <v>578.89590572258078</v>
      </c>
      <c r="AY173" s="306">
        <f t="shared" si="75"/>
        <v>1066.1801823379933</v>
      </c>
    </row>
    <row r="174" spans="1:51" ht="14.5">
      <c r="A174" s="44" t="s">
        <v>150</v>
      </c>
      <c r="B174" s="45" t="s">
        <v>154</v>
      </c>
      <c r="C174" s="106">
        <v>0</v>
      </c>
      <c r="E174" s="65">
        <v>4220</v>
      </c>
      <c r="F174" s="65" t="s">
        <v>749</v>
      </c>
      <c r="G174" s="99" t="s">
        <v>766</v>
      </c>
      <c r="H174" s="240" t="s">
        <v>149</v>
      </c>
      <c r="I174" s="240"/>
      <c r="J174" s="240" t="s">
        <v>1049</v>
      </c>
      <c r="K174" s="238">
        <v>46265</v>
      </c>
      <c r="L174" s="255">
        <v>0</v>
      </c>
      <c r="M174" s="256">
        <v>0</v>
      </c>
      <c r="N174" s="256">
        <v>0</v>
      </c>
      <c r="O174" s="256">
        <v>12.5</v>
      </c>
      <c r="P174" s="256">
        <v>12.5</v>
      </c>
      <c r="Q174" s="256">
        <v>25</v>
      </c>
      <c r="R174" s="256">
        <v>0</v>
      </c>
      <c r="S174" s="256">
        <v>0</v>
      </c>
      <c r="T174" s="256">
        <v>0</v>
      </c>
      <c r="U174" s="257">
        <f t="shared" si="61"/>
        <v>25</v>
      </c>
      <c r="V174" s="323">
        <f>L174*Inflation!$F$19</f>
        <v>0</v>
      </c>
      <c r="W174" s="324">
        <f>M174*Inflation!$F$19</f>
        <v>0</v>
      </c>
      <c r="X174" s="324">
        <f>N174*Inflation!$F$19</f>
        <v>0</v>
      </c>
      <c r="Y174" s="324">
        <f>O174*Inflation!$F$19*Inflation!$F$20</f>
        <v>13.035364635364637</v>
      </c>
      <c r="Z174" s="324">
        <f>P174*Inflation!$F$19*Inflation!$F$20</f>
        <v>13.035364635364637</v>
      </c>
      <c r="AA174" s="324">
        <f>Q174*Inflation!$F$19*Inflation!$F$20</f>
        <v>26.070729270729274</v>
      </c>
      <c r="AB174" s="324">
        <f>R174*Inflation!$F$19*Inflation!$F$20*Inflation!$F$21</f>
        <v>0</v>
      </c>
      <c r="AC174" s="324">
        <f>S174*Inflation!$F$19*Inflation!$F$20*Inflation!$F$21*Inflation!$F$22</f>
        <v>0</v>
      </c>
      <c r="AD174" s="324">
        <f>T174*Inflation!$F$19*Inflation!$F$20*Inflation!$F$21*Inflation!$F$22*Inflation!$F$23</f>
        <v>0</v>
      </c>
      <c r="AE174" s="326">
        <f t="shared" si="62"/>
        <v>26.070729270729274</v>
      </c>
      <c r="AF174" s="303">
        <f>V174/SUM(V$50:V$225)*SUM('Common CWIP'!$AV$68:$BA$68)</f>
        <v>0</v>
      </c>
      <c r="AG174" s="298">
        <f>W174/SUM(W$50:W$225)*SUM('Common CWIP'!$BB$68:$BG$68)</f>
        <v>0</v>
      </c>
      <c r="AH174" s="298">
        <f t="shared" si="63"/>
        <v>0</v>
      </c>
      <c r="AI174" s="298">
        <f>Y174/SUM(Y$50:Y$225)*SUM('Common CWIP'!$BK$68:$BP$68)</f>
        <v>0.42288831079531353</v>
      </c>
      <c r="AJ174" s="298">
        <f>Z174/SUM(Z$50:Z$225)*SUM('Common CWIP'!$BQ$68:$BV$68)</f>
        <v>0.57773111933166943</v>
      </c>
      <c r="AK174" s="298">
        <f t="shared" si="64"/>
        <v>1.0006194301269828</v>
      </c>
      <c r="AL174" s="298">
        <f>AB174/SUM(AB$50:AB$225)*SUM('Common CWIP'!$CL$68)</f>
        <v>0</v>
      </c>
      <c r="AM174" s="298">
        <f>AC174/SUM(AC$50:AC$225)*SUM('Common CWIP'!$DA$68)</f>
        <v>0</v>
      </c>
      <c r="AN174" s="298">
        <f>AD174/SUM(AD$50:AD$225)*SUM('Common CWIP'!$DP$68)</f>
        <v>0</v>
      </c>
      <c r="AO174" s="293">
        <f t="shared" si="65"/>
        <v>1.0006194301269828</v>
      </c>
      <c r="AP174" s="304">
        <f t="shared" si="66"/>
        <v>0</v>
      </c>
      <c r="AQ174" s="305">
        <f t="shared" si="67"/>
        <v>0</v>
      </c>
      <c r="AR174" s="305">
        <f t="shared" si="68"/>
        <v>0</v>
      </c>
      <c r="AS174" s="305">
        <f t="shared" si="69"/>
        <v>13.45825294615995</v>
      </c>
      <c r="AT174" s="305">
        <f t="shared" si="70"/>
        <v>13.613095754696307</v>
      </c>
      <c r="AU174" s="305">
        <f t="shared" si="71"/>
        <v>27.071348700856255</v>
      </c>
      <c r="AV174" s="305">
        <f t="shared" si="72"/>
        <v>0</v>
      </c>
      <c r="AW174" s="305">
        <f t="shared" si="73"/>
        <v>0</v>
      </c>
      <c r="AX174" s="305">
        <f t="shared" si="74"/>
        <v>0</v>
      </c>
      <c r="AY174" s="306">
        <f t="shared" si="75"/>
        <v>27.071348700856255</v>
      </c>
    </row>
    <row r="175" spans="1:51" ht="14.5">
      <c r="A175" s="44" t="s">
        <v>154</v>
      </c>
      <c r="B175" s="45" t="s">
        <v>154</v>
      </c>
      <c r="C175" s="106">
        <v>0</v>
      </c>
      <c r="E175" s="65">
        <v>4220</v>
      </c>
      <c r="F175" s="65" t="s">
        <v>749</v>
      </c>
      <c r="G175" s="99" t="s">
        <v>767</v>
      </c>
      <c r="H175" s="240" t="s">
        <v>149</v>
      </c>
      <c r="I175" s="240"/>
      <c r="J175" s="240" t="s">
        <v>1049</v>
      </c>
      <c r="K175" s="238" t="s">
        <v>627</v>
      </c>
      <c r="L175" s="255">
        <v>0</v>
      </c>
      <c r="M175" s="256">
        <v>0</v>
      </c>
      <c r="N175" s="256">
        <v>0</v>
      </c>
      <c r="O175" s="256">
        <v>0</v>
      </c>
      <c r="P175" s="256">
        <v>0</v>
      </c>
      <c r="Q175" s="256">
        <v>0</v>
      </c>
      <c r="R175" s="256">
        <v>0</v>
      </c>
      <c r="S175" s="256">
        <v>0</v>
      </c>
      <c r="T175" s="256">
        <v>0</v>
      </c>
      <c r="U175" s="257">
        <f t="shared" si="61"/>
        <v>0</v>
      </c>
      <c r="V175" s="323">
        <f>L175*Inflation!$F$19</f>
        <v>0</v>
      </c>
      <c r="W175" s="324">
        <f>M175*Inflation!$F$19</f>
        <v>0</v>
      </c>
      <c r="X175" s="324">
        <f>N175*Inflation!$F$19</f>
        <v>0</v>
      </c>
      <c r="Y175" s="324">
        <f>O175*Inflation!$F$19*Inflation!$F$20</f>
        <v>0</v>
      </c>
      <c r="Z175" s="324">
        <f>P175*Inflation!$F$19*Inflation!$F$20</f>
        <v>0</v>
      </c>
      <c r="AA175" s="324">
        <f>Q175*Inflation!$F$19*Inflation!$F$20</f>
        <v>0</v>
      </c>
      <c r="AB175" s="324">
        <f>R175*Inflation!$F$19*Inflation!$F$20*Inflation!$F$21</f>
        <v>0</v>
      </c>
      <c r="AC175" s="324">
        <f>S175*Inflation!$F$19*Inflation!$F$20*Inflation!$F$21*Inflation!$F$22</f>
        <v>0</v>
      </c>
      <c r="AD175" s="324">
        <f>T175*Inflation!$F$19*Inflation!$F$20*Inflation!$F$21*Inflation!$F$22*Inflation!$F$23</f>
        <v>0</v>
      </c>
      <c r="AE175" s="326">
        <f t="shared" si="62"/>
        <v>0</v>
      </c>
      <c r="AF175" s="303">
        <f>V175/SUM(V$50:V$225)*SUM('Common CWIP'!$AV$68:$BA$68)</f>
        <v>0</v>
      </c>
      <c r="AG175" s="298">
        <f>W175/SUM(W$50:W$225)*SUM('Common CWIP'!$BB$68:$BG$68)</f>
        <v>0</v>
      </c>
      <c r="AH175" s="298">
        <f t="shared" si="63"/>
        <v>0</v>
      </c>
      <c r="AI175" s="298">
        <f>Y175/SUM(Y$50:Y$225)*SUM('Common CWIP'!$BK$68:$BP$68)</f>
        <v>0</v>
      </c>
      <c r="AJ175" s="298">
        <f>Z175/SUM(Z$50:Z$225)*SUM('Common CWIP'!$BQ$68:$BV$68)</f>
        <v>0</v>
      </c>
      <c r="AK175" s="298">
        <f t="shared" si="64"/>
        <v>0</v>
      </c>
      <c r="AL175" s="298">
        <f>AB175/SUM(AB$50:AB$225)*SUM('Common CWIP'!$CL$68)</f>
        <v>0</v>
      </c>
      <c r="AM175" s="298">
        <f>AC175/SUM(AC$50:AC$225)*SUM('Common CWIP'!$DA$68)</f>
        <v>0</v>
      </c>
      <c r="AN175" s="298">
        <f>AD175/SUM(AD$50:AD$225)*SUM('Common CWIP'!$DP$68)</f>
        <v>0</v>
      </c>
      <c r="AO175" s="293">
        <f t="shared" si="65"/>
        <v>0</v>
      </c>
      <c r="AP175" s="304">
        <f t="shared" si="66"/>
        <v>0</v>
      </c>
      <c r="AQ175" s="305">
        <f t="shared" si="67"/>
        <v>0</v>
      </c>
      <c r="AR175" s="305">
        <f t="shared" si="68"/>
        <v>0</v>
      </c>
      <c r="AS175" s="305">
        <f t="shared" si="69"/>
        <v>0</v>
      </c>
      <c r="AT175" s="305">
        <f t="shared" si="70"/>
        <v>0</v>
      </c>
      <c r="AU175" s="305">
        <f t="shared" si="71"/>
        <v>0</v>
      </c>
      <c r="AV175" s="305">
        <f t="shared" si="72"/>
        <v>0</v>
      </c>
      <c r="AW175" s="305">
        <f t="shared" si="73"/>
        <v>0</v>
      </c>
      <c r="AX175" s="305">
        <f t="shared" si="74"/>
        <v>0</v>
      </c>
      <c r="AY175" s="306">
        <f t="shared" si="75"/>
        <v>0</v>
      </c>
    </row>
    <row r="176" spans="1:51" ht="14.5">
      <c r="A176" s="44" t="s">
        <v>154</v>
      </c>
      <c r="B176" s="45" t="s">
        <v>154</v>
      </c>
      <c r="C176" s="106">
        <v>0</v>
      </c>
      <c r="E176" s="65">
        <v>4220</v>
      </c>
      <c r="F176" s="65" t="s">
        <v>749</v>
      </c>
      <c r="G176" s="99" t="s">
        <v>768</v>
      </c>
      <c r="H176" s="240" t="s">
        <v>149</v>
      </c>
      <c r="I176" s="240"/>
      <c r="J176" s="240" t="s">
        <v>1049</v>
      </c>
      <c r="K176" s="238" t="s">
        <v>218</v>
      </c>
      <c r="L176" s="255">
        <v>0</v>
      </c>
      <c r="M176" s="256">
        <v>0</v>
      </c>
      <c r="N176" s="256">
        <v>0</v>
      </c>
      <c r="O176" s="256">
        <v>50</v>
      </c>
      <c r="P176" s="256">
        <v>50</v>
      </c>
      <c r="Q176" s="256">
        <v>100</v>
      </c>
      <c r="R176" s="256">
        <v>0</v>
      </c>
      <c r="S176" s="256">
        <v>100</v>
      </c>
      <c r="T176" s="256">
        <v>0</v>
      </c>
      <c r="U176" s="257">
        <f t="shared" si="61"/>
        <v>200</v>
      </c>
      <c r="V176" s="323">
        <f>L176*Inflation!$F$19</f>
        <v>0</v>
      </c>
      <c r="W176" s="324">
        <f>M176*Inflation!$F$19</f>
        <v>0</v>
      </c>
      <c r="X176" s="324">
        <f>N176*Inflation!$F$19</f>
        <v>0</v>
      </c>
      <c r="Y176" s="324">
        <f>O176*Inflation!$F$19*Inflation!$F$20</f>
        <v>52.141458541458547</v>
      </c>
      <c r="Z176" s="324">
        <f>P176*Inflation!$F$19*Inflation!$F$20</f>
        <v>52.141458541458547</v>
      </c>
      <c r="AA176" s="324">
        <f>Q176*Inflation!$F$19*Inflation!$F$20</f>
        <v>104.28291708291709</v>
      </c>
      <c r="AB176" s="324">
        <f>R176*Inflation!$F$19*Inflation!$F$20*Inflation!$F$21</f>
        <v>0</v>
      </c>
      <c r="AC176" s="324">
        <f>S176*Inflation!$F$19*Inflation!$F$20*Inflation!$F$21*Inflation!$F$22</f>
        <v>108.28291708291709</v>
      </c>
      <c r="AD176" s="324">
        <f>T176*Inflation!$F$19*Inflation!$F$20*Inflation!$F$21*Inflation!$F$22*Inflation!$F$23</f>
        <v>0</v>
      </c>
      <c r="AE176" s="326">
        <f t="shared" si="62"/>
        <v>212.56583416583419</v>
      </c>
      <c r="AF176" s="303">
        <f>V176/SUM(V$50:V$225)*SUM('Common CWIP'!$AV$68:$BA$68)</f>
        <v>0</v>
      </c>
      <c r="AG176" s="298">
        <f>W176/SUM(W$50:W$225)*SUM('Common CWIP'!$BB$68:$BG$68)</f>
        <v>0</v>
      </c>
      <c r="AH176" s="298">
        <f t="shared" si="63"/>
        <v>0</v>
      </c>
      <c r="AI176" s="298">
        <f>Y176/SUM(Y$50:Y$225)*SUM('Common CWIP'!$BK$68:$BP$68)</f>
        <v>1.6915532431812541</v>
      </c>
      <c r="AJ176" s="298">
        <f>Z176/SUM(Z$50:Z$225)*SUM('Common CWIP'!$BQ$68:$BV$68)</f>
        <v>2.3109244773266777</v>
      </c>
      <c r="AK176" s="298">
        <f t="shared" si="64"/>
        <v>4.0024777205079314</v>
      </c>
      <c r="AL176" s="298">
        <f>AB176/SUM(AB$50:AB$225)*SUM('Common CWIP'!$CL$68)</f>
        <v>0</v>
      </c>
      <c r="AM176" s="298">
        <f>AC176/SUM(AC$50:AC$225)*SUM('Common CWIP'!$DA$68)</f>
        <v>3.198204357399717</v>
      </c>
      <c r="AN176" s="298">
        <f>AD176/SUM(AD$50:AD$225)*SUM('Common CWIP'!$DP$68)</f>
        <v>0</v>
      </c>
      <c r="AO176" s="293">
        <f t="shared" si="65"/>
        <v>7.2006820779076488</v>
      </c>
      <c r="AP176" s="304">
        <f t="shared" si="66"/>
        <v>0</v>
      </c>
      <c r="AQ176" s="305">
        <f t="shared" si="67"/>
        <v>0</v>
      </c>
      <c r="AR176" s="305">
        <f t="shared" si="68"/>
        <v>0</v>
      </c>
      <c r="AS176" s="305">
        <f t="shared" si="69"/>
        <v>53.833011784639801</v>
      </c>
      <c r="AT176" s="305">
        <f t="shared" si="70"/>
        <v>54.452383018785227</v>
      </c>
      <c r="AU176" s="305">
        <f t="shared" si="71"/>
        <v>108.28539480342502</v>
      </c>
      <c r="AV176" s="305">
        <f t="shared" si="72"/>
        <v>0</v>
      </c>
      <c r="AW176" s="305">
        <f t="shared" si="73"/>
        <v>111.48112144031681</v>
      </c>
      <c r="AX176" s="305">
        <f t="shared" si="74"/>
        <v>0</v>
      </c>
      <c r="AY176" s="306">
        <f t="shared" si="75"/>
        <v>219.76651624374182</v>
      </c>
    </row>
    <row r="177" spans="1:51" ht="14.5">
      <c r="A177" s="44" t="s">
        <v>150</v>
      </c>
      <c r="B177" s="45" t="s">
        <v>154</v>
      </c>
      <c r="C177" s="106">
        <v>0</v>
      </c>
      <c r="E177" s="65">
        <v>4220</v>
      </c>
      <c r="F177" s="65" t="s">
        <v>749</v>
      </c>
      <c r="G177" s="99" t="s">
        <v>769</v>
      </c>
      <c r="H177" s="240" t="s">
        <v>149</v>
      </c>
      <c r="I177" s="240"/>
      <c r="J177" s="240" t="s">
        <v>1049</v>
      </c>
      <c r="K177" s="238">
        <v>46387</v>
      </c>
      <c r="L177" s="255">
        <v>0</v>
      </c>
      <c r="M177" s="256">
        <v>0</v>
      </c>
      <c r="N177" s="256">
        <v>0</v>
      </c>
      <c r="O177" s="256">
        <v>200</v>
      </c>
      <c r="P177" s="256">
        <v>200</v>
      </c>
      <c r="Q177" s="256">
        <v>400</v>
      </c>
      <c r="R177" s="256">
        <v>0</v>
      </c>
      <c r="S177" s="256">
        <v>0</v>
      </c>
      <c r="T177" s="256">
        <v>0</v>
      </c>
      <c r="U177" s="257">
        <f t="shared" si="61"/>
        <v>400</v>
      </c>
      <c r="V177" s="323">
        <f>L177*Inflation!$F$19</f>
        <v>0</v>
      </c>
      <c r="W177" s="324">
        <f>M177*Inflation!$F$19</f>
        <v>0</v>
      </c>
      <c r="X177" s="324">
        <f>N177*Inflation!$F$19</f>
        <v>0</v>
      </c>
      <c r="Y177" s="324">
        <f>O177*Inflation!$F$19*Inflation!$F$20</f>
        <v>208.56583416583419</v>
      </c>
      <c r="Z177" s="324">
        <f>P177*Inflation!$F$19*Inflation!$F$20</f>
        <v>208.56583416583419</v>
      </c>
      <c r="AA177" s="324">
        <f>Q177*Inflation!$F$19*Inflation!$F$20</f>
        <v>417.13166833166838</v>
      </c>
      <c r="AB177" s="324">
        <f>R177*Inflation!$F$19*Inflation!$F$20*Inflation!$F$21</f>
        <v>0</v>
      </c>
      <c r="AC177" s="324">
        <f>S177*Inflation!$F$19*Inflation!$F$20*Inflation!$F$21*Inflation!$F$22</f>
        <v>0</v>
      </c>
      <c r="AD177" s="324">
        <f>T177*Inflation!$F$19*Inflation!$F$20*Inflation!$F$21*Inflation!$F$22*Inflation!$F$23</f>
        <v>0</v>
      </c>
      <c r="AE177" s="326">
        <f t="shared" si="62"/>
        <v>417.13166833166838</v>
      </c>
      <c r="AF177" s="303">
        <f>V177/SUM(V$50:V$225)*SUM('Common CWIP'!$AV$68:$BA$68)</f>
        <v>0</v>
      </c>
      <c r="AG177" s="298">
        <f>W177/SUM(W$50:W$225)*SUM('Common CWIP'!$BB$68:$BG$68)</f>
        <v>0</v>
      </c>
      <c r="AH177" s="298">
        <f t="shared" si="63"/>
        <v>0</v>
      </c>
      <c r="AI177" s="298">
        <f>Y177/SUM(Y$50:Y$225)*SUM('Common CWIP'!$BK$68:$BP$68)</f>
        <v>6.7662129727250164</v>
      </c>
      <c r="AJ177" s="298">
        <f>Z177/SUM(Z$50:Z$225)*SUM('Common CWIP'!$BQ$68:$BV$68)</f>
        <v>9.2436979093067109</v>
      </c>
      <c r="AK177" s="298">
        <f t="shared" si="64"/>
        <v>16.009910882031726</v>
      </c>
      <c r="AL177" s="298">
        <f>AB177/SUM(AB$50:AB$225)*SUM('Common CWIP'!$CL$68)</f>
        <v>0</v>
      </c>
      <c r="AM177" s="298">
        <f>AC177/SUM(AC$50:AC$225)*SUM('Common CWIP'!$DA$68)</f>
        <v>0</v>
      </c>
      <c r="AN177" s="298">
        <f>AD177/SUM(AD$50:AD$225)*SUM('Common CWIP'!$DP$68)</f>
        <v>0</v>
      </c>
      <c r="AO177" s="293">
        <f t="shared" si="65"/>
        <v>16.009910882031726</v>
      </c>
      <c r="AP177" s="304">
        <f t="shared" si="66"/>
        <v>0</v>
      </c>
      <c r="AQ177" s="305">
        <f t="shared" si="67"/>
        <v>0</v>
      </c>
      <c r="AR177" s="305">
        <f t="shared" si="68"/>
        <v>0</v>
      </c>
      <c r="AS177" s="305">
        <f t="shared" si="69"/>
        <v>215.3320471385592</v>
      </c>
      <c r="AT177" s="305">
        <f t="shared" si="70"/>
        <v>217.80953207514091</v>
      </c>
      <c r="AU177" s="305">
        <f t="shared" si="71"/>
        <v>433.14157921370008</v>
      </c>
      <c r="AV177" s="305">
        <f t="shared" si="72"/>
        <v>0</v>
      </c>
      <c r="AW177" s="305">
        <f t="shared" si="73"/>
        <v>0</v>
      </c>
      <c r="AX177" s="305">
        <f t="shared" si="74"/>
        <v>0</v>
      </c>
      <c r="AY177" s="306">
        <f t="shared" si="75"/>
        <v>433.14157921370008</v>
      </c>
    </row>
    <row r="178" spans="1:51" ht="14.5">
      <c r="A178" s="44" t="s">
        <v>150</v>
      </c>
      <c r="B178" s="45" t="s">
        <v>154</v>
      </c>
      <c r="C178" s="106">
        <v>0</v>
      </c>
      <c r="E178" s="65">
        <v>4220</v>
      </c>
      <c r="F178" s="65" t="s">
        <v>749</v>
      </c>
      <c r="G178" s="99" t="s">
        <v>770</v>
      </c>
      <c r="H178" s="240" t="s">
        <v>149</v>
      </c>
      <c r="I178" s="240"/>
      <c r="J178" s="240" t="s">
        <v>1049</v>
      </c>
      <c r="K178" s="238">
        <v>46265</v>
      </c>
      <c r="L178" s="255">
        <v>0</v>
      </c>
      <c r="M178" s="256">
        <v>0</v>
      </c>
      <c r="N178" s="256">
        <v>0</v>
      </c>
      <c r="O178" s="256">
        <v>25</v>
      </c>
      <c r="P178" s="256">
        <v>25</v>
      </c>
      <c r="Q178" s="256">
        <v>50</v>
      </c>
      <c r="R178" s="256">
        <v>0</v>
      </c>
      <c r="S178" s="256">
        <v>0</v>
      </c>
      <c r="T178" s="256">
        <v>0</v>
      </c>
      <c r="U178" s="257">
        <f t="shared" si="61"/>
        <v>50</v>
      </c>
      <c r="V178" s="323">
        <f>L178*Inflation!$F$19</f>
        <v>0</v>
      </c>
      <c r="W178" s="324">
        <f>M178*Inflation!$F$19</f>
        <v>0</v>
      </c>
      <c r="X178" s="324">
        <f>N178*Inflation!$F$19</f>
        <v>0</v>
      </c>
      <c r="Y178" s="324">
        <f>O178*Inflation!$F$19*Inflation!$F$20</f>
        <v>26.070729270729274</v>
      </c>
      <c r="Z178" s="324">
        <f>P178*Inflation!$F$19*Inflation!$F$20</f>
        <v>26.070729270729274</v>
      </c>
      <c r="AA178" s="324">
        <f>Q178*Inflation!$F$19*Inflation!$F$20</f>
        <v>52.141458541458547</v>
      </c>
      <c r="AB178" s="324">
        <f>R178*Inflation!$F$19*Inflation!$F$20*Inflation!$F$21</f>
        <v>0</v>
      </c>
      <c r="AC178" s="324">
        <f>S178*Inflation!$F$19*Inflation!$F$20*Inflation!$F$21*Inflation!$F$22</f>
        <v>0</v>
      </c>
      <c r="AD178" s="324">
        <f>T178*Inflation!$F$19*Inflation!$F$20*Inflation!$F$21*Inflation!$F$22*Inflation!$F$23</f>
        <v>0</v>
      </c>
      <c r="AE178" s="326">
        <f t="shared" si="62"/>
        <v>52.141458541458547</v>
      </c>
      <c r="AF178" s="303">
        <f>V178/SUM(V$50:V$225)*SUM('Common CWIP'!$AV$68:$BA$68)</f>
        <v>0</v>
      </c>
      <c r="AG178" s="298">
        <f>W178/SUM(W$50:W$225)*SUM('Common CWIP'!$BB$68:$BG$68)</f>
        <v>0</v>
      </c>
      <c r="AH178" s="298">
        <f t="shared" si="63"/>
        <v>0</v>
      </c>
      <c r="AI178" s="298">
        <f>Y178/SUM(Y$50:Y$225)*SUM('Common CWIP'!$BK$68:$BP$68)</f>
        <v>0.84577662159062705</v>
      </c>
      <c r="AJ178" s="298">
        <f>Z178/SUM(Z$50:Z$225)*SUM('Common CWIP'!$BQ$68:$BV$68)</f>
        <v>1.1554622386633389</v>
      </c>
      <c r="AK178" s="298">
        <f t="shared" si="64"/>
        <v>2.0012388602539657</v>
      </c>
      <c r="AL178" s="298">
        <f>AB178/SUM(AB$50:AB$225)*SUM('Common CWIP'!$CL$68)</f>
        <v>0</v>
      </c>
      <c r="AM178" s="298">
        <f>AC178/SUM(AC$50:AC$225)*SUM('Common CWIP'!$DA$68)</f>
        <v>0</v>
      </c>
      <c r="AN178" s="298">
        <f>AD178/SUM(AD$50:AD$225)*SUM('Common CWIP'!$DP$68)</f>
        <v>0</v>
      </c>
      <c r="AO178" s="293">
        <f t="shared" si="65"/>
        <v>2.0012388602539657</v>
      </c>
      <c r="AP178" s="304">
        <f t="shared" si="66"/>
        <v>0</v>
      </c>
      <c r="AQ178" s="305">
        <f t="shared" si="67"/>
        <v>0</v>
      </c>
      <c r="AR178" s="305">
        <f t="shared" si="68"/>
        <v>0</v>
      </c>
      <c r="AS178" s="305">
        <f t="shared" si="69"/>
        <v>26.916505892319901</v>
      </c>
      <c r="AT178" s="305">
        <f t="shared" si="70"/>
        <v>27.226191509392613</v>
      </c>
      <c r="AU178" s="305">
        <f t="shared" si="71"/>
        <v>54.14269740171251</v>
      </c>
      <c r="AV178" s="305">
        <f t="shared" si="72"/>
        <v>0</v>
      </c>
      <c r="AW178" s="305">
        <f t="shared" si="73"/>
        <v>0</v>
      </c>
      <c r="AX178" s="305">
        <f t="shared" si="74"/>
        <v>0</v>
      </c>
      <c r="AY178" s="306">
        <f t="shared" si="75"/>
        <v>54.14269740171251</v>
      </c>
    </row>
    <row r="179" spans="1:51" ht="14.5">
      <c r="A179" s="44" t="s">
        <v>150</v>
      </c>
      <c r="B179" s="45" t="s">
        <v>154</v>
      </c>
      <c r="C179" s="106">
        <v>0</v>
      </c>
      <c r="E179" s="65">
        <v>4220</v>
      </c>
      <c r="F179" s="65" t="s">
        <v>749</v>
      </c>
      <c r="G179" s="99" t="s">
        <v>771</v>
      </c>
      <c r="H179" s="240" t="s">
        <v>149</v>
      </c>
      <c r="I179" s="240"/>
      <c r="J179" s="240" t="s">
        <v>1049</v>
      </c>
      <c r="K179" s="238">
        <v>46387</v>
      </c>
      <c r="L179" s="255">
        <v>0</v>
      </c>
      <c r="M179" s="256">
        <v>0</v>
      </c>
      <c r="N179" s="256">
        <v>0</v>
      </c>
      <c r="O179" s="256">
        <v>150</v>
      </c>
      <c r="P179" s="256">
        <v>150</v>
      </c>
      <c r="Q179" s="256">
        <v>300</v>
      </c>
      <c r="R179" s="256">
        <v>0</v>
      </c>
      <c r="S179" s="256">
        <v>0</v>
      </c>
      <c r="T179" s="256">
        <v>0</v>
      </c>
      <c r="U179" s="257">
        <f t="shared" si="61"/>
        <v>300</v>
      </c>
      <c r="V179" s="323">
        <f>L179*Inflation!$F$19</f>
        <v>0</v>
      </c>
      <c r="W179" s="324">
        <f>M179*Inflation!$F$19</f>
        <v>0</v>
      </c>
      <c r="X179" s="324">
        <f>N179*Inflation!$F$19</f>
        <v>0</v>
      </c>
      <c r="Y179" s="324">
        <f>O179*Inflation!$F$19*Inflation!$F$20</f>
        <v>156.42437562437564</v>
      </c>
      <c r="Z179" s="324">
        <f>P179*Inflation!$F$19*Inflation!$F$20</f>
        <v>156.42437562437564</v>
      </c>
      <c r="AA179" s="324">
        <f>Q179*Inflation!$F$19*Inflation!$F$20</f>
        <v>312.84875124875128</v>
      </c>
      <c r="AB179" s="324">
        <f>R179*Inflation!$F$19*Inflation!$F$20*Inflation!$F$21</f>
        <v>0</v>
      </c>
      <c r="AC179" s="324">
        <f>S179*Inflation!$F$19*Inflation!$F$20*Inflation!$F$21*Inflation!$F$22</f>
        <v>0</v>
      </c>
      <c r="AD179" s="324">
        <f>T179*Inflation!$F$19*Inflation!$F$20*Inflation!$F$21*Inflation!$F$22*Inflation!$F$23</f>
        <v>0</v>
      </c>
      <c r="AE179" s="326">
        <f t="shared" si="62"/>
        <v>312.84875124875128</v>
      </c>
      <c r="AF179" s="303">
        <f>V179/SUM(V$50:V$225)*SUM('Common CWIP'!$AV$68:$BA$68)</f>
        <v>0</v>
      </c>
      <c r="AG179" s="298">
        <f>W179/SUM(W$50:W$225)*SUM('Common CWIP'!$BB$68:$BG$68)</f>
        <v>0</v>
      </c>
      <c r="AH179" s="298">
        <f t="shared" si="63"/>
        <v>0</v>
      </c>
      <c r="AI179" s="298">
        <f>Y179/SUM(Y$50:Y$225)*SUM('Common CWIP'!$BK$68:$BP$68)</f>
        <v>5.0746597295437628</v>
      </c>
      <c r="AJ179" s="298">
        <f>Z179/SUM(Z$50:Z$225)*SUM('Common CWIP'!$BQ$68:$BV$68)</f>
        <v>6.9327734319800332</v>
      </c>
      <c r="AK179" s="298">
        <f t="shared" si="64"/>
        <v>12.007433161523796</v>
      </c>
      <c r="AL179" s="298">
        <f>AB179/SUM(AB$50:AB$225)*SUM('Common CWIP'!$CL$68)</f>
        <v>0</v>
      </c>
      <c r="AM179" s="298">
        <f>AC179/SUM(AC$50:AC$225)*SUM('Common CWIP'!$DA$68)</f>
        <v>0</v>
      </c>
      <c r="AN179" s="298">
        <f>AD179/SUM(AD$50:AD$225)*SUM('Common CWIP'!$DP$68)</f>
        <v>0</v>
      </c>
      <c r="AO179" s="293">
        <f t="shared" si="65"/>
        <v>12.007433161523796</v>
      </c>
      <c r="AP179" s="304">
        <f t="shared" si="66"/>
        <v>0</v>
      </c>
      <c r="AQ179" s="305">
        <f t="shared" si="67"/>
        <v>0</v>
      </c>
      <c r="AR179" s="305">
        <f t="shared" si="68"/>
        <v>0</v>
      </c>
      <c r="AS179" s="305">
        <f t="shared" si="69"/>
        <v>161.4990353539194</v>
      </c>
      <c r="AT179" s="305">
        <f t="shared" si="70"/>
        <v>163.35714905635567</v>
      </c>
      <c r="AU179" s="305">
        <f t="shared" si="71"/>
        <v>324.85618441027509</v>
      </c>
      <c r="AV179" s="305">
        <f t="shared" si="72"/>
        <v>0</v>
      </c>
      <c r="AW179" s="305">
        <f t="shared" si="73"/>
        <v>0</v>
      </c>
      <c r="AX179" s="305">
        <f t="shared" si="74"/>
        <v>0</v>
      </c>
      <c r="AY179" s="306">
        <f t="shared" si="75"/>
        <v>324.85618441027509</v>
      </c>
    </row>
    <row r="180" spans="1:51" ht="14.5">
      <c r="A180" s="44" t="s">
        <v>150</v>
      </c>
      <c r="B180" s="45" t="s">
        <v>154</v>
      </c>
      <c r="C180" s="106">
        <v>0</v>
      </c>
      <c r="E180" s="65">
        <v>4220</v>
      </c>
      <c r="F180" s="65" t="s">
        <v>749</v>
      </c>
      <c r="G180" s="99" t="s">
        <v>772</v>
      </c>
      <c r="H180" s="240" t="s">
        <v>149</v>
      </c>
      <c r="I180" s="240"/>
      <c r="J180" s="240" t="s">
        <v>1049</v>
      </c>
      <c r="K180" s="238">
        <v>46022</v>
      </c>
      <c r="L180" s="255">
        <v>50</v>
      </c>
      <c r="M180" s="256">
        <v>50</v>
      </c>
      <c r="N180" s="256">
        <v>100</v>
      </c>
      <c r="O180" s="256">
        <v>0</v>
      </c>
      <c r="P180" s="256">
        <v>0</v>
      </c>
      <c r="Q180" s="256">
        <v>0</v>
      </c>
      <c r="R180" s="256">
        <v>0</v>
      </c>
      <c r="S180" s="256">
        <v>0</v>
      </c>
      <c r="T180" s="256">
        <v>0</v>
      </c>
      <c r="U180" s="257">
        <f t="shared" si="61"/>
        <v>100</v>
      </c>
      <c r="V180" s="323">
        <f>L180*Inflation!$F$19</f>
        <v>51.068931068931064</v>
      </c>
      <c r="W180" s="324">
        <f>M180*Inflation!$F$19</f>
        <v>51.068931068931064</v>
      </c>
      <c r="X180" s="324">
        <f>N180*Inflation!$F$19</f>
        <v>102.13786213786213</v>
      </c>
      <c r="Y180" s="324">
        <f>O180*Inflation!$F$19*Inflation!$F$20</f>
        <v>0</v>
      </c>
      <c r="Z180" s="324">
        <f>P180*Inflation!$F$19*Inflation!$F$20</f>
        <v>0</v>
      </c>
      <c r="AA180" s="324">
        <f>Q180*Inflation!$F$19*Inflation!$F$20</f>
        <v>0</v>
      </c>
      <c r="AB180" s="324">
        <f>R180*Inflation!$F$19*Inflation!$F$20*Inflation!$F$21</f>
        <v>0</v>
      </c>
      <c r="AC180" s="324">
        <f>S180*Inflation!$F$19*Inflation!$F$20*Inflation!$F$21*Inflation!$F$22</f>
        <v>0</v>
      </c>
      <c r="AD180" s="324">
        <f>T180*Inflation!$F$19*Inflation!$F$20*Inflation!$F$21*Inflation!$F$22*Inflation!$F$23</f>
        <v>0</v>
      </c>
      <c r="AE180" s="326">
        <f t="shared" si="62"/>
        <v>102.13786213786213</v>
      </c>
      <c r="AF180" s="303">
        <f>V180/SUM(V$50:V$225)*SUM('Common CWIP'!$AV$68:$BA$68)</f>
        <v>0.64735405516258526</v>
      </c>
      <c r="AG180" s="298">
        <f>W180/SUM(W$50:W$225)*SUM('Common CWIP'!$BB$68:$BG$68)</f>
        <v>0.77516054265794987</v>
      </c>
      <c r="AH180" s="298">
        <f t="shared" si="63"/>
        <v>1.4225145978205351</v>
      </c>
      <c r="AI180" s="298">
        <f>Y180/SUM(Y$50:Y$225)*SUM('Common CWIP'!$BK$68:$BP$68)</f>
        <v>0</v>
      </c>
      <c r="AJ180" s="298">
        <f>Z180/SUM(Z$50:Z$225)*SUM('Common CWIP'!$BQ$68:$BV$68)</f>
        <v>0</v>
      </c>
      <c r="AK180" s="298">
        <f t="shared" si="64"/>
        <v>0</v>
      </c>
      <c r="AL180" s="298">
        <f>AB180/SUM(AB$50:AB$225)*SUM('Common CWIP'!$CL$68)</f>
        <v>0</v>
      </c>
      <c r="AM180" s="298">
        <f>AC180/SUM(AC$50:AC$225)*SUM('Common CWIP'!$DA$68)</f>
        <v>0</v>
      </c>
      <c r="AN180" s="298">
        <f>AD180/SUM(AD$50:AD$225)*SUM('Common CWIP'!$DP$68)</f>
        <v>0</v>
      </c>
      <c r="AO180" s="293">
        <f t="shared" si="65"/>
        <v>1.4225145978205351</v>
      </c>
      <c r="AP180" s="304">
        <f t="shared" si="66"/>
        <v>51.716285124093652</v>
      </c>
      <c r="AQ180" s="305">
        <f t="shared" si="67"/>
        <v>51.844091611589015</v>
      </c>
      <c r="AR180" s="305">
        <f t="shared" si="68"/>
        <v>103.56037673568267</v>
      </c>
      <c r="AS180" s="305">
        <f t="shared" si="69"/>
        <v>0</v>
      </c>
      <c r="AT180" s="305">
        <f t="shared" si="70"/>
        <v>0</v>
      </c>
      <c r="AU180" s="305">
        <f t="shared" si="71"/>
        <v>0</v>
      </c>
      <c r="AV180" s="305">
        <f t="shared" si="72"/>
        <v>0</v>
      </c>
      <c r="AW180" s="305">
        <f t="shared" si="73"/>
        <v>0</v>
      </c>
      <c r="AX180" s="305">
        <f t="shared" si="74"/>
        <v>0</v>
      </c>
      <c r="AY180" s="306">
        <f t="shared" si="75"/>
        <v>103.56037673568267</v>
      </c>
    </row>
    <row r="181" spans="1:51" ht="14.5">
      <c r="A181" s="44" t="s">
        <v>150</v>
      </c>
      <c r="B181" s="45" t="s">
        <v>154</v>
      </c>
      <c r="C181" s="106">
        <v>0</v>
      </c>
      <c r="E181" s="65">
        <v>4220</v>
      </c>
      <c r="F181" s="65" t="s">
        <v>749</v>
      </c>
      <c r="G181" s="99" t="s">
        <v>773</v>
      </c>
      <c r="H181" s="240" t="s">
        <v>148</v>
      </c>
      <c r="I181" s="240"/>
      <c r="J181" s="240" t="s">
        <v>1049</v>
      </c>
      <c r="K181" s="238">
        <v>46387</v>
      </c>
      <c r="L181" s="255">
        <v>0</v>
      </c>
      <c r="M181" s="256">
        <v>0</v>
      </c>
      <c r="N181" s="256">
        <v>0</v>
      </c>
      <c r="O181" s="256">
        <v>50</v>
      </c>
      <c r="P181" s="256">
        <v>50</v>
      </c>
      <c r="Q181" s="256">
        <v>100</v>
      </c>
      <c r="R181" s="256">
        <v>0</v>
      </c>
      <c r="S181" s="256">
        <v>0</v>
      </c>
      <c r="T181" s="256">
        <v>0</v>
      </c>
      <c r="U181" s="257">
        <f t="shared" si="61"/>
        <v>100</v>
      </c>
      <c r="V181" s="323">
        <f>L181*Inflation!$F$19</f>
        <v>0</v>
      </c>
      <c r="W181" s="324">
        <f>M181*Inflation!$F$19</f>
        <v>0</v>
      </c>
      <c r="X181" s="324">
        <f>N181*Inflation!$F$19</f>
        <v>0</v>
      </c>
      <c r="Y181" s="324">
        <f>O181*Inflation!$F$19*Inflation!$F$20</f>
        <v>52.141458541458547</v>
      </c>
      <c r="Z181" s="324">
        <f>P181*Inflation!$F$19*Inflation!$F$20</f>
        <v>52.141458541458547</v>
      </c>
      <c r="AA181" s="324">
        <f>Q181*Inflation!$F$19*Inflation!$F$20</f>
        <v>104.28291708291709</v>
      </c>
      <c r="AB181" s="324">
        <f>R181*Inflation!$F$19*Inflation!$F$20*Inflation!$F$21</f>
        <v>0</v>
      </c>
      <c r="AC181" s="324">
        <f>S181*Inflation!$F$19*Inflation!$F$20*Inflation!$F$21*Inflation!$F$22</f>
        <v>0</v>
      </c>
      <c r="AD181" s="324">
        <f>T181*Inflation!$F$19*Inflation!$F$20*Inflation!$F$21*Inflation!$F$22*Inflation!$F$23</f>
        <v>0</v>
      </c>
      <c r="AE181" s="326">
        <f t="shared" si="62"/>
        <v>104.28291708291709</v>
      </c>
      <c r="AF181" s="303">
        <f>V181/SUM(V$50:V$225)*SUM('Common CWIP'!$AV$68:$BA$68)</f>
        <v>0</v>
      </c>
      <c r="AG181" s="298">
        <f>W181/SUM(W$50:W$225)*SUM('Common CWIP'!$BB$68:$BG$68)</f>
        <v>0</v>
      </c>
      <c r="AH181" s="298">
        <f t="shared" si="63"/>
        <v>0</v>
      </c>
      <c r="AI181" s="298">
        <f>Y181/SUM(Y$50:Y$225)*SUM('Common CWIP'!$BK$68:$BP$68)</f>
        <v>1.6915532431812541</v>
      </c>
      <c r="AJ181" s="298">
        <f>Z181/SUM(Z$50:Z$225)*SUM('Common CWIP'!$BQ$68:$BV$68)</f>
        <v>2.3109244773266777</v>
      </c>
      <c r="AK181" s="298">
        <f t="shared" si="64"/>
        <v>4.0024777205079314</v>
      </c>
      <c r="AL181" s="298">
        <f>AB181/SUM(AB$50:AB$225)*SUM('Common CWIP'!$CL$68)</f>
        <v>0</v>
      </c>
      <c r="AM181" s="298">
        <f>AC181/SUM(AC$50:AC$225)*SUM('Common CWIP'!$DA$68)</f>
        <v>0</v>
      </c>
      <c r="AN181" s="298">
        <f>AD181/SUM(AD$50:AD$225)*SUM('Common CWIP'!$DP$68)</f>
        <v>0</v>
      </c>
      <c r="AO181" s="293">
        <f t="shared" si="65"/>
        <v>4.0024777205079314</v>
      </c>
      <c r="AP181" s="304">
        <f t="shared" si="66"/>
        <v>0</v>
      </c>
      <c r="AQ181" s="305">
        <f t="shared" si="67"/>
        <v>0</v>
      </c>
      <c r="AR181" s="305">
        <f t="shared" si="68"/>
        <v>0</v>
      </c>
      <c r="AS181" s="305">
        <f t="shared" si="69"/>
        <v>53.833011784639801</v>
      </c>
      <c r="AT181" s="305">
        <f t="shared" si="70"/>
        <v>54.452383018785227</v>
      </c>
      <c r="AU181" s="305">
        <f t="shared" si="71"/>
        <v>108.28539480342502</v>
      </c>
      <c r="AV181" s="305">
        <f t="shared" si="72"/>
        <v>0</v>
      </c>
      <c r="AW181" s="305">
        <f t="shared" si="73"/>
        <v>0</v>
      </c>
      <c r="AX181" s="305">
        <f t="shared" si="74"/>
        <v>0</v>
      </c>
      <c r="AY181" s="306">
        <f t="shared" si="75"/>
        <v>108.28539480342502</v>
      </c>
    </row>
    <row r="182" spans="1:51" ht="14.5">
      <c r="A182" s="44" t="s">
        <v>154</v>
      </c>
      <c r="B182" s="45" t="s">
        <v>154</v>
      </c>
      <c r="C182" s="106">
        <v>0</v>
      </c>
      <c r="E182" s="65">
        <v>4220</v>
      </c>
      <c r="F182" s="65" t="s">
        <v>749</v>
      </c>
      <c r="G182" s="99" t="s">
        <v>774</v>
      </c>
      <c r="H182" s="240" t="s">
        <v>148</v>
      </c>
      <c r="I182" s="240"/>
      <c r="J182" s="240" t="s">
        <v>1049</v>
      </c>
      <c r="K182" s="238" t="s">
        <v>218</v>
      </c>
      <c r="L182" s="255">
        <v>0</v>
      </c>
      <c r="M182" s="256">
        <v>0</v>
      </c>
      <c r="N182" s="256">
        <v>0</v>
      </c>
      <c r="O182" s="256">
        <v>0</v>
      </c>
      <c r="P182" s="256">
        <v>60</v>
      </c>
      <c r="Q182" s="256">
        <v>60</v>
      </c>
      <c r="R182" s="256">
        <v>0</v>
      </c>
      <c r="S182" s="256">
        <v>0</v>
      </c>
      <c r="T182" s="256">
        <v>100</v>
      </c>
      <c r="U182" s="257">
        <f t="shared" si="61"/>
        <v>160</v>
      </c>
      <c r="V182" s="323">
        <f>L182*Inflation!$F$19</f>
        <v>0</v>
      </c>
      <c r="W182" s="324">
        <f>M182*Inflation!$F$19</f>
        <v>0</v>
      </c>
      <c r="X182" s="324">
        <f>N182*Inflation!$F$19</f>
        <v>0</v>
      </c>
      <c r="Y182" s="324">
        <f>O182*Inflation!$F$19*Inflation!$F$20</f>
        <v>0</v>
      </c>
      <c r="Z182" s="324">
        <f>P182*Inflation!$F$19*Inflation!$F$20</f>
        <v>62.569750249750257</v>
      </c>
      <c r="AA182" s="324">
        <f>Q182*Inflation!$F$19*Inflation!$F$20</f>
        <v>62.569750249750257</v>
      </c>
      <c r="AB182" s="324">
        <f>R182*Inflation!$F$19*Inflation!$F$20*Inflation!$F$21</f>
        <v>0</v>
      </c>
      <c r="AC182" s="324">
        <f>S182*Inflation!$F$19*Inflation!$F$20*Inflation!$F$21*Inflation!$F$22</f>
        <v>0</v>
      </c>
      <c r="AD182" s="324">
        <f>T182*Inflation!$F$19*Inflation!$F$20*Inflation!$F$21*Inflation!$F$22*Inflation!$F$23</f>
        <v>110.23216783216785</v>
      </c>
      <c r="AE182" s="326">
        <f t="shared" si="62"/>
        <v>172.8019180819181</v>
      </c>
      <c r="AF182" s="303">
        <f>V182/SUM(V$50:V$225)*SUM('Common CWIP'!$AV$68:$BA$68)</f>
        <v>0</v>
      </c>
      <c r="AG182" s="298">
        <f>W182/SUM(W$50:W$225)*SUM('Common CWIP'!$BB$68:$BG$68)</f>
        <v>0</v>
      </c>
      <c r="AH182" s="298">
        <f t="shared" si="63"/>
        <v>0</v>
      </c>
      <c r="AI182" s="298">
        <f>Y182/SUM(Y$50:Y$225)*SUM('Common CWIP'!$BK$68:$BP$68)</f>
        <v>0</v>
      </c>
      <c r="AJ182" s="298">
        <f>Z182/SUM(Z$50:Z$225)*SUM('Common CWIP'!$BQ$68:$BV$68)</f>
        <v>2.7731093727920135</v>
      </c>
      <c r="AK182" s="298">
        <f t="shared" si="64"/>
        <v>2.7731093727920135</v>
      </c>
      <c r="AL182" s="298">
        <f>AB182/SUM(AB$50:AB$225)*SUM('Common CWIP'!$CL$68)</f>
        <v>0</v>
      </c>
      <c r="AM182" s="298">
        <f>AC182/SUM(AC$50:AC$225)*SUM('Common CWIP'!$DA$68)</f>
        <v>0</v>
      </c>
      <c r="AN182" s="298">
        <f>AD182/SUM(AD$50:AD$225)*SUM('Common CWIP'!$DP$68)</f>
        <v>5.5470133123482732</v>
      </c>
      <c r="AO182" s="293">
        <f t="shared" si="65"/>
        <v>8.3201226851402872</v>
      </c>
      <c r="AP182" s="304">
        <f t="shared" si="66"/>
        <v>0</v>
      </c>
      <c r="AQ182" s="305">
        <f t="shared" si="67"/>
        <v>0</v>
      </c>
      <c r="AR182" s="305">
        <f t="shared" si="68"/>
        <v>0</v>
      </c>
      <c r="AS182" s="305">
        <f t="shared" si="69"/>
        <v>0</v>
      </c>
      <c r="AT182" s="305">
        <f t="shared" si="70"/>
        <v>65.342859622542264</v>
      </c>
      <c r="AU182" s="305">
        <f t="shared" si="71"/>
        <v>65.342859622542264</v>
      </c>
      <c r="AV182" s="305">
        <f t="shared" si="72"/>
        <v>0</v>
      </c>
      <c r="AW182" s="305">
        <f t="shared" si="73"/>
        <v>0</v>
      </c>
      <c r="AX182" s="305">
        <f t="shared" si="74"/>
        <v>115.77918114451612</v>
      </c>
      <c r="AY182" s="306">
        <f t="shared" si="75"/>
        <v>181.12204076705837</v>
      </c>
    </row>
    <row r="183" spans="1:51" ht="14.5">
      <c r="A183" s="44" t="s">
        <v>150</v>
      </c>
      <c r="B183" s="45" t="s">
        <v>150</v>
      </c>
      <c r="C183" s="106">
        <v>500</v>
      </c>
      <c r="D183" s="37">
        <v>52</v>
      </c>
      <c r="E183" s="65">
        <v>4220</v>
      </c>
      <c r="F183" s="65" t="s">
        <v>749</v>
      </c>
      <c r="G183" s="99" t="s">
        <v>775</v>
      </c>
      <c r="H183" s="240" t="s">
        <v>148</v>
      </c>
      <c r="I183" s="240"/>
      <c r="J183" s="240" t="s">
        <v>1049</v>
      </c>
      <c r="K183" s="238">
        <v>46387</v>
      </c>
      <c r="L183" s="255">
        <v>0</v>
      </c>
      <c r="M183" s="256">
        <v>0</v>
      </c>
      <c r="N183" s="256">
        <v>0</v>
      </c>
      <c r="O183" s="256">
        <v>250</v>
      </c>
      <c r="P183" s="256">
        <v>250</v>
      </c>
      <c r="Q183" s="256">
        <v>500</v>
      </c>
      <c r="R183" s="256">
        <v>0</v>
      </c>
      <c r="S183" s="256">
        <v>0</v>
      </c>
      <c r="T183" s="256">
        <v>0</v>
      </c>
      <c r="U183" s="257">
        <f t="shared" si="61"/>
        <v>500</v>
      </c>
      <c r="V183" s="323">
        <f>L183*Inflation!$F$19</f>
        <v>0</v>
      </c>
      <c r="W183" s="324">
        <f>M183*Inflation!$F$19</f>
        <v>0</v>
      </c>
      <c r="X183" s="324">
        <f>N183*Inflation!$F$19</f>
        <v>0</v>
      </c>
      <c r="Y183" s="324">
        <f>O183*Inflation!$F$19*Inflation!$F$20</f>
        <v>260.70729270729277</v>
      </c>
      <c r="Z183" s="324">
        <f>P183*Inflation!$F$19*Inflation!$F$20</f>
        <v>260.70729270729277</v>
      </c>
      <c r="AA183" s="324">
        <f>Q183*Inflation!$F$19*Inflation!$F$20</f>
        <v>521.41458541458553</v>
      </c>
      <c r="AB183" s="324">
        <f>R183*Inflation!$F$19*Inflation!$F$20*Inflation!$F$21</f>
        <v>0</v>
      </c>
      <c r="AC183" s="324">
        <f>S183*Inflation!$F$19*Inflation!$F$20*Inflation!$F$21*Inflation!$F$22</f>
        <v>0</v>
      </c>
      <c r="AD183" s="324">
        <f>T183*Inflation!$F$19*Inflation!$F$20*Inflation!$F$21*Inflation!$F$22*Inflation!$F$23</f>
        <v>0</v>
      </c>
      <c r="AE183" s="326">
        <f t="shared" si="62"/>
        <v>521.41458541458553</v>
      </c>
      <c r="AF183" s="303">
        <f>V183/SUM(V$50:V$225)*SUM('Common CWIP'!$AV$68:$BA$68)</f>
        <v>0</v>
      </c>
      <c r="AG183" s="298">
        <f>W183/SUM(W$50:W$225)*SUM('Common CWIP'!$BB$68:$BG$68)</f>
        <v>0</v>
      </c>
      <c r="AH183" s="298">
        <f t="shared" si="63"/>
        <v>0</v>
      </c>
      <c r="AI183" s="298">
        <f>Y183/SUM(Y$50:Y$225)*SUM('Common CWIP'!$BK$68:$BP$68)</f>
        <v>8.4577662159062736</v>
      </c>
      <c r="AJ183" s="298">
        <f>Z183/SUM(Z$50:Z$225)*SUM('Common CWIP'!$BQ$68:$BV$68)</f>
        <v>11.55462238663339</v>
      </c>
      <c r="AK183" s="298">
        <f t="shared" si="64"/>
        <v>20.012388602539666</v>
      </c>
      <c r="AL183" s="298">
        <f>AB183/SUM(AB$50:AB$225)*SUM('Common CWIP'!$CL$68)</f>
        <v>0</v>
      </c>
      <c r="AM183" s="298">
        <f>AC183/SUM(AC$50:AC$225)*SUM('Common CWIP'!$DA$68)</f>
        <v>0</v>
      </c>
      <c r="AN183" s="298">
        <f>AD183/SUM(AD$50:AD$225)*SUM('Common CWIP'!$DP$68)</f>
        <v>0</v>
      </c>
      <c r="AO183" s="293">
        <f t="shared" si="65"/>
        <v>20.012388602539666</v>
      </c>
      <c r="AP183" s="304">
        <f t="shared" si="66"/>
        <v>0</v>
      </c>
      <c r="AQ183" s="305">
        <f t="shared" si="67"/>
        <v>0</v>
      </c>
      <c r="AR183" s="305">
        <f t="shared" si="68"/>
        <v>0</v>
      </c>
      <c r="AS183" s="305">
        <f t="shared" si="69"/>
        <v>269.16505892319901</v>
      </c>
      <c r="AT183" s="305">
        <f t="shared" si="70"/>
        <v>272.26191509392618</v>
      </c>
      <c r="AU183" s="305">
        <f t="shared" si="71"/>
        <v>541.42697401712519</v>
      </c>
      <c r="AV183" s="305">
        <f t="shared" si="72"/>
        <v>0</v>
      </c>
      <c r="AW183" s="305">
        <f t="shared" si="73"/>
        <v>0</v>
      </c>
      <c r="AX183" s="305">
        <f t="shared" si="74"/>
        <v>0</v>
      </c>
      <c r="AY183" s="306">
        <f t="shared" si="75"/>
        <v>541.42697401712519</v>
      </c>
    </row>
    <row r="184" spans="1:51" ht="14.5">
      <c r="A184" s="44" t="s">
        <v>150</v>
      </c>
      <c r="B184" s="45" t="s">
        <v>150</v>
      </c>
      <c r="C184" s="106">
        <v>1000</v>
      </c>
      <c r="D184" s="37">
        <v>53</v>
      </c>
      <c r="E184" s="65">
        <v>4220</v>
      </c>
      <c r="F184" s="65" t="s">
        <v>776</v>
      </c>
      <c r="G184" s="99" t="s">
        <v>777</v>
      </c>
      <c r="H184" s="240" t="s">
        <v>148</v>
      </c>
      <c r="I184" s="240"/>
      <c r="J184" s="240" t="s">
        <v>1049</v>
      </c>
      <c r="K184" s="238">
        <v>46752</v>
      </c>
      <c r="L184" s="255">
        <v>0</v>
      </c>
      <c r="M184" s="256">
        <v>0</v>
      </c>
      <c r="N184" s="256">
        <v>0</v>
      </c>
      <c r="O184" s="256">
        <v>0</v>
      </c>
      <c r="P184" s="256">
        <v>0</v>
      </c>
      <c r="Q184" s="256">
        <v>0</v>
      </c>
      <c r="R184" s="256">
        <v>1000</v>
      </c>
      <c r="S184" s="256">
        <v>0</v>
      </c>
      <c r="T184" s="256">
        <v>0</v>
      </c>
      <c r="U184" s="257">
        <f t="shared" si="61"/>
        <v>1000</v>
      </c>
      <c r="V184" s="323">
        <f>L184*Inflation!$F$19</f>
        <v>0</v>
      </c>
      <c r="W184" s="324">
        <f>M184*Inflation!$F$19</f>
        <v>0</v>
      </c>
      <c r="X184" s="324">
        <f>N184*Inflation!$F$19</f>
        <v>0</v>
      </c>
      <c r="Y184" s="324">
        <f>O184*Inflation!$F$19*Inflation!$F$20</f>
        <v>0</v>
      </c>
      <c r="Z184" s="324">
        <f>P184*Inflation!$F$19*Inflation!$F$20</f>
        <v>0</v>
      </c>
      <c r="AA184" s="324">
        <f>Q184*Inflation!$F$19*Inflation!$F$20</f>
        <v>0</v>
      </c>
      <c r="AB184" s="324">
        <f>R184*Inflation!$F$19*Inflation!$F$20*Inflation!$F$21</f>
        <v>1062.6413586413589</v>
      </c>
      <c r="AC184" s="324">
        <f>S184*Inflation!$F$19*Inflation!$F$20*Inflation!$F$21*Inflation!$F$22</f>
        <v>0</v>
      </c>
      <c r="AD184" s="324">
        <f>T184*Inflation!$F$19*Inflation!$F$20*Inflation!$F$21*Inflation!$F$22*Inflation!$F$23</f>
        <v>0</v>
      </c>
      <c r="AE184" s="326">
        <f t="shared" si="62"/>
        <v>1062.6413586413589</v>
      </c>
      <c r="AF184" s="303">
        <f>V184/SUM(V$50:V$225)*SUM('Common CWIP'!$AV$68:$BA$68)</f>
        <v>0</v>
      </c>
      <c r="AG184" s="298">
        <f>W184/SUM(W$50:W$225)*SUM('Common CWIP'!$BB$68:$BG$68)</f>
        <v>0</v>
      </c>
      <c r="AH184" s="298">
        <f t="shared" si="63"/>
        <v>0</v>
      </c>
      <c r="AI184" s="298">
        <f>Y184/SUM(Y$50:Y$225)*SUM('Common CWIP'!$BK$68:$BP$68)</f>
        <v>0</v>
      </c>
      <c r="AJ184" s="298">
        <f>Z184/SUM(Z$50:Z$225)*SUM('Common CWIP'!$BQ$68:$BV$68)</f>
        <v>0</v>
      </c>
      <c r="AK184" s="298">
        <f t="shared" si="64"/>
        <v>0</v>
      </c>
      <c r="AL184" s="298">
        <f>AB184/SUM(AB$50:AB$225)*SUM('Common CWIP'!$CL$68)</f>
        <v>41.180397782576421</v>
      </c>
      <c r="AM184" s="298">
        <f>AC184/SUM(AC$50:AC$225)*SUM('Common CWIP'!$DA$68)</f>
        <v>0</v>
      </c>
      <c r="AN184" s="298">
        <f>AD184/SUM(AD$50:AD$225)*SUM('Common CWIP'!$DP$68)</f>
        <v>0</v>
      </c>
      <c r="AO184" s="293">
        <f t="shared" si="65"/>
        <v>41.180397782576421</v>
      </c>
      <c r="AP184" s="304">
        <f t="shared" si="66"/>
        <v>0</v>
      </c>
      <c r="AQ184" s="305">
        <f t="shared" si="67"/>
        <v>0</v>
      </c>
      <c r="AR184" s="305">
        <f t="shared" si="68"/>
        <v>0</v>
      </c>
      <c r="AS184" s="305">
        <f t="shared" si="69"/>
        <v>0</v>
      </c>
      <c r="AT184" s="305">
        <f t="shared" si="70"/>
        <v>0</v>
      </c>
      <c r="AU184" s="305">
        <f t="shared" si="71"/>
        <v>0</v>
      </c>
      <c r="AV184" s="305">
        <f t="shared" si="72"/>
        <v>1103.8217564239353</v>
      </c>
      <c r="AW184" s="305">
        <f t="shared" si="73"/>
        <v>0</v>
      </c>
      <c r="AX184" s="305">
        <f t="shared" si="74"/>
        <v>0</v>
      </c>
      <c r="AY184" s="306">
        <f t="shared" si="75"/>
        <v>1103.8217564239353</v>
      </c>
    </row>
    <row r="185" spans="1:51" ht="14.5">
      <c r="A185" s="44" t="s">
        <v>150</v>
      </c>
      <c r="B185" s="45" t="s">
        <v>150</v>
      </c>
      <c r="C185" s="106">
        <v>2880</v>
      </c>
      <c r="D185" s="37">
        <v>54</v>
      </c>
      <c r="E185" s="65">
        <v>4220</v>
      </c>
      <c r="F185" s="65" t="s">
        <v>776</v>
      </c>
      <c r="G185" s="99" t="s">
        <v>778</v>
      </c>
      <c r="H185" s="240" t="s">
        <v>148</v>
      </c>
      <c r="I185" s="240"/>
      <c r="J185" s="240" t="s">
        <v>1049</v>
      </c>
      <c r="K185" s="238">
        <v>46629</v>
      </c>
      <c r="L185" s="255">
        <v>150</v>
      </c>
      <c r="M185" s="256">
        <v>150</v>
      </c>
      <c r="N185" s="256">
        <v>300</v>
      </c>
      <c r="O185" s="256">
        <v>950</v>
      </c>
      <c r="P185" s="256">
        <v>950</v>
      </c>
      <c r="Q185" s="256">
        <v>1900</v>
      </c>
      <c r="R185" s="256">
        <v>680</v>
      </c>
      <c r="S185" s="256">
        <v>0</v>
      </c>
      <c r="T185" s="256">
        <v>0</v>
      </c>
      <c r="U185" s="257">
        <f t="shared" si="61"/>
        <v>2880</v>
      </c>
      <c r="V185" s="323">
        <f>L185*Inflation!$F$19</f>
        <v>153.20679320679321</v>
      </c>
      <c r="W185" s="324">
        <f>M185*Inflation!$F$19</f>
        <v>153.20679320679321</v>
      </c>
      <c r="X185" s="324">
        <f>N185*Inflation!$F$19</f>
        <v>306.41358641358642</v>
      </c>
      <c r="Y185" s="324">
        <f>O185*Inflation!$F$19*Inflation!$F$20</f>
        <v>990.68771228771243</v>
      </c>
      <c r="Z185" s="324">
        <f>P185*Inflation!$F$19*Inflation!$F$20</f>
        <v>990.68771228771243</v>
      </c>
      <c r="AA185" s="324">
        <f>Q185*Inflation!$F$19*Inflation!$F$20</f>
        <v>1981.3754245754249</v>
      </c>
      <c r="AB185" s="324">
        <f>R185*Inflation!$F$19*Inflation!$F$20*Inflation!$F$21</f>
        <v>722.5961238761239</v>
      </c>
      <c r="AC185" s="324">
        <f>S185*Inflation!$F$19*Inflation!$F$20*Inflation!$F$21*Inflation!$F$22</f>
        <v>0</v>
      </c>
      <c r="AD185" s="324">
        <f>T185*Inflation!$F$19*Inflation!$F$20*Inflation!$F$21*Inflation!$F$22*Inflation!$F$23</f>
        <v>0</v>
      </c>
      <c r="AE185" s="326">
        <f t="shared" si="62"/>
        <v>3010.3851348651351</v>
      </c>
      <c r="AF185" s="303">
        <f>V185/SUM(V$50:V$225)*SUM('Common CWIP'!$AV$68:$BA$68)</f>
        <v>1.9420621654877561</v>
      </c>
      <c r="AG185" s="298">
        <f>W185/SUM(W$50:W$225)*SUM('Common CWIP'!$BB$68:$BG$68)</f>
        <v>2.3254816279738497</v>
      </c>
      <c r="AH185" s="298">
        <f t="shared" si="63"/>
        <v>4.2675437934616056</v>
      </c>
      <c r="AI185" s="298">
        <f>Y185/SUM(Y$50:Y$225)*SUM('Common CWIP'!$BK$68:$BP$68)</f>
        <v>32.139511620443827</v>
      </c>
      <c r="AJ185" s="298">
        <f>Z185/SUM(Z$50:Z$225)*SUM('Common CWIP'!$BQ$68:$BV$68)</f>
        <v>43.907565069206882</v>
      </c>
      <c r="AK185" s="298">
        <f t="shared" si="64"/>
        <v>76.047076689650709</v>
      </c>
      <c r="AL185" s="298">
        <f>AB185/SUM(AB$50:AB$225)*SUM('Common CWIP'!$CL$68)</f>
        <v>28.002670492151957</v>
      </c>
      <c r="AM185" s="298">
        <f>AC185/SUM(AC$50:AC$225)*SUM('Common CWIP'!$DA$68)</f>
        <v>0</v>
      </c>
      <c r="AN185" s="298">
        <f>AD185/SUM(AD$50:AD$225)*SUM('Common CWIP'!$DP$68)</f>
        <v>0</v>
      </c>
      <c r="AO185" s="293">
        <f t="shared" si="65"/>
        <v>108.31729097526429</v>
      </c>
      <c r="AP185" s="304">
        <f t="shared" si="66"/>
        <v>155.14885537228096</v>
      </c>
      <c r="AQ185" s="305">
        <f t="shared" si="67"/>
        <v>155.53227483476707</v>
      </c>
      <c r="AR185" s="305">
        <f t="shared" si="68"/>
        <v>310.681130207048</v>
      </c>
      <c r="AS185" s="305">
        <f t="shared" si="69"/>
        <v>1022.8272239081563</v>
      </c>
      <c r="AT185" s="305">
        <f t="shared" si="70"/>
        <v>1034.5952773569193</v>
      </c>
      <c r="AU185" s="305">
        <f t="shared" si="71"/>
        <v>2057.4225012650754</v>
      </c>
      <c r="AV185" s="305">
        <f t="shared" si="72"/>
        <v>750.59879436827589</v>
      </c>
      <c r="AW185" s="305">
        <f t="shared" si="73"/>
        <v>0</v>
      </c>
      <c r="AX185" s="305">
        <f t="shared" si="74"/>
        <v>0</v>
      </c>
      <c r="AY185" s="306">
        <f t="shared" si="75"/>
        <v>3118.702425840399</v>
      </c>
    </row>
    <row r="186" spans="1:51" ht="14.5">
      <c r="A186" s="44" t="s">
        <v>150</v>
      </c>
      <c r="B186" s="45" t="s">
        <v>154</v>
      </c>
      <c r="C186" s="106">
        <v>0</v>
      </c>
      <c r="E186" s="65">
        <v>4220</v>
      </c>
      <c r="F186" s="65" t="s">
        <v>776</v>
      </c>
      <c r="G186" s="99" t="s">
        <v>779</v>
      </c>
      <c r="H186" s="240" t="s">
        <v>147</v>
      </c>
      <c r="I186" s="240"/>
      <c r="J186" s="240" t="s">
        <v>1049</v>
      </c>
      <c r="K186" s="238">
        <v>45688</v>
      </c>
      <c r="L186" s="255">
        <v>100</v>
      </c>
      <c r="M186" s="256">
        <v>0</v>
      </c>
      <c r="N186" s="256">
        <v>100</v>
      </c>
      <c r="O186" s="256">
        <v>0</v>
      </c>
      <c r="P186" s="256">
        <v>0</v>
      </c>
      <c r="Q186" s="256">
        <v>0</v>
      </c>
      <c r="R186" s="256">
        <v>0</v>
      </c>
      <c r="S186" s="256">
        <v>0</v>
      </c>
      <c r="T186" s="256">
        <v>0</v>
      </c>
      <c r="U186" s="257">
        <f t="shared" si="61"/>
        <v>100</v>
      </c>
      <c r="V186" s="323">
        <f>L186*Inflation!$F$19</f>
        <v>102.13786213786213</v>
      </c>
      <c r="W186" s="324">
        <f>M186*Inflation!$F$19</f>
        <v>0</v>
      </c>
      <c r="X186" s="324">
        <f>N186*Inflation!$F$19</f>
        <v>102.13786213786213</v>
      </c>
      <c r="Y186" s="324">
        <f>O186*Inflation!$F$19*Inflation!$F$20</f>
        <v>0</v>
      </c>
      <c r="Z186" s="324">
        <f>P186*Inflation!$F$19*Inflation!$F$20</f>
        <v>0</v>
      </c>
      <c r="AA186" s="324">
        <f>Q186*Inflation!$F$19*Inflation!$F$20</f>
        <v>0</v>
      </c>
      <c r="AB186" s="324">
        <f>R186*Inflation!$F$19*Inflation!$F$20*Inflation!$F$21</f>
        <v>0</v>
      </c>
      <c r="AC186" s="324">
        <f>S186*Inflation!$F$19*Inflation!$F$20*Inflation!$F$21*Inflation!$F$22</f>
        <v>0</v>
      </c>
      <c r="AD186" s="324">
        <f>T186*Inflation!$F$19*Inflation!$F$20*Inflation!$F$21*Inflation!$F$22*Inflation!$F$23</f>
        <v>0</v>
      </c>
      <c r="AE186" s="326">
        <f t="shared" si="62"/>
        <v>102.13786213786213</v>
      </c>
      <c r="AF186" s="303">
        <f>V186/SUM(V$50:V$225)*SUM('Common CWIP'!$AV$68:$BA$68)</f>
        <v>1.2947081103251705</v>
      </c>
      <c r="AG186" s="298">
        <f>W186/SUM(W$50:W$225)*SUM('Common CWIP'!$BB$68:$BG$68)</f>
        <v>0</v>
      </c>
      <c r="AH186" s="298">
        <f t="shared" si="63"/>
        <v>1.2947081103251705</v>
      </c>
      <c r="AI186" s="298">
        <f>Y186/SUM(Y$50:Y$225)*SUM('Common CWIP'!$BK$68:$BP$68)</f>
        <v>0</v>
      </c>
      <c r="AJ186" s="298">
        <f>Z186/SUM(Z$50:Z$225)*SUM('Common CWIP'!$BQ$68:$BV$68)</f>
        <v>0</v>
      </c>
      <c r="AK186" s="298">
        <f t="shared" si="64"/>
        <v>0</v>
      </c>
      <c r="AL186" s="298">
        <f>AB186/SUM(AB$50:AB$225)*SUM('Common CWIP'!$CL$68)</f>
        <v>0</v>
      </c>
      <c r="AM186" s="298">
        <f>AC186/SUM(AC$50:AC$225)*SUM('Common CWIP'!$DA$68)</f>
        <v>0</v>
      </c>
      <c r="AN186" s="298">
        <f>AD186/SUM(AD$50:AD$225)*SUM('Common CWIP'!$DP$68)</f>
        <v>0</v>
      </c>
      <c r="AO186" s="293">
        <f t="shared" si="65"/>
        <v>1.2947081103251705</v>
      </c>
      <c r="AP186" s="304">
        <f t="shared" si="66"/>
        <v>103.4325702481873</v>
      </c>
      <c r="AQ186" s="305">
        <f t="shared" si="67"/>
        <v>0</v>
      </c>
      <c r="AR186" s="305">
        <f t="shared" si="68"/>
        <v>103.4325702481873</v>
      </c>
      <c r="AS186" s="305">
        <f t="shared" si="69"/>
        <v>0</v>
      </c>
      <c r="AT186" s="305">
        <f t="shared" si="70"/>
        <v>0</v>
      </c>
      <c r="AU186" s="305">
        <f t="shared" si="71"/>
        <v>0</v>
      </c>
      <c r="AV186" s="305">
        <f t="shared" si="72"/>
        <v>0</v>
      </c>
      <c r="AW186" s="305">
        <f t="shared" si="73"/>
        <v>0</v>
      </c>
      <c r="AX186" s="305">
        <f t="shared" si="74"/>
        <v>0</v>
      </c>
      <c r="AY186" s="306">
        <f t="shared" si="75"/>
        <v>103.4325702481873</v>
      </c>
    </row>
    <row r="187" spans="1:51" ht="14.5">
      <c r="A187" s="44" t="s">
        <v>150</v>
      </c>
      <c r="B187" s="45" t="s">
        <v>154</v>
      </c>
      <c r="C187" s="106">
        <v>0</v>
      </c>
      <c r="E187" s="65">
        <v>4220</v>
      </c>
      <c r="F187" s="65" t="s">
        <v>776</v>
      </c>
      <c r="G187" s="99" t="s">
        <v>780</v>
      </c>
      <c r="H187" s="240" t="s">
        <v>148</v>
      </c>
      <c r="I187" s="240"/>
      <c r="J187" s="240" t="s">
        <v>1049</v>
      </c>
      <c r="K187" s="238">
        <v>46021</v>
      </c>
      <c r="L187" s="255">
        <v>75</v>
      </c>
      <c r="M187" s="256">
        <v>75</v>
      </c>
      <c r="N187" s="256">
        <v>150</v>
      </c>
      <c r="O187" s="256">
        <v>0</v>
      </c>
      <c r="P187" s="256">
        <v>0</v>
      </c>
      <c r="Q187" s="256">
        <v>0</v>
      </c>
      <c r="R187" s="256">
        <v>0</v>
      </c>
      <c r="S187" s="256">
        <v>200</v>
      </c>
      <c r="T187" s="256">
        <v>0</v>
      </c>
      <c r="U187" s="257">
        <f t="shared" si="61"/>
        <v>350</v>
      </c>
      <c r="V187" s="323">
        <f>L187*Inflation!$F$19</f>
        <v>76.603396603396604</v>
      </c>
      <c r="W187" s="324">
        <f>M187*Inflation!$F$19</f>
        <v>76.603396603396604</v>
      </c>
      <c r="X187" s="324">
        <f>N187*Inflation!$F$19</f>
        <v>153.20679320679321</v>
      </c>
      <c r="Y187" s="324">
        <f>O187*Inflation!$F$19*Inflation!$F$20</f>
        <v>0</v>
      </c>
      <c r="Z187" s="324">
        <f>P187*Inflation!$F$19*Inflation!$F$20</f>
        <v>0</v>
      </c>
      <c r="AA187" s="324">
        <f>Q187*Inflation!$F$19*Inflation!$F$20</f>
        <v>0</v>
      </c>
      <c r="AB187" s="324">
        <f>R187*Inflation!$F$19*Inflation!$F$20*Inflation!$F$21</f>
        <v>0</v>
      </c>
      <c r="AC187" s="324">
        <f>S187*Inflation!$F$19*Inflation!$F$20*Inflation!$F$21*Inflation!$F$22</f>
        <v>216.56583416583419</v>
      </c>
      <c r="AD187" s="324">
        <f>T187*Inflation!$F$19*Inflation!$F$20*Inflation!$F$21*Inflation!$F$22*Inflation!$F$23</f>
        <v>0</v>
      </c>
      <c r="AE187" s="326">
        <f t="shared" si="62"/>
        <v>369.77262737262743</v>
      </c>
      <c r="AF187" s="303">
        <f>V187/SUM(V$50:V$225)*SUM('Common CWIP'!$AV$68:$BA$68)</f>
        <v>0.97103108274387806</v>
      </c>
      <c r="AG187" s="298">
        <f>W187/SUM(W$50:W$225)*SUM('Common CWIP'!$BB$68:$BG$68)</f>
        <v>1.1627408139869249</v>
      </c>
      <c r="AH187" s="298">
        <f t="shared" si="63"/>
        <v>2.1337718967308028</v>
      </c>
      <c r="AI187" s="298">
        <f>Y187/SUM(Y$50:Y$225)*SUM('Common CWIP'!$BK$68:$BP$68)</f>
        <v>0</v>
      </c>
      <c r="AJ187" s="298">
        <f>Z187/SUM(Z$50:Z$225)*SUM('Common CWIP'!$BQ$68:$BV$68)</f>
        <v>0</v>
      </c>
      <c r="AK187" s="298">
        <f t="shared" si="64"/>
        <v>0</v>
      </c>
      <c r="AL187" s="298">
        <f>AB187/SUM(AB$50:AB$225)*SUM('Common CWIP'!$CL$68)</f>
        <v>0</v>
      </c>
      <c r="AM187" s="298">
        <f>AC187/SUM(AC$50:AC$225)*SUM('Common CWIP'!$DA$68)</f>
        <v>6.396408714799434</v>
      </c>
      <c r="AN187" s="298">
        <f>AD187/SUM(AD$50:AD$225)*SUM('Common CWIP'!$DP$68)</f>
        <v>0</v>
      </c>
      <c r="AO187" s="293">
        <f t="shared" si="65"/>
        <v>8.5301806115302377</v>
      </c>
      <c r="AP187" s="304">
        <f t="shared" si="66"/>
        <v>77.574427686140481</v>
      </c>
      <c r="AQ187" s="305">
        <f t="shared" si="67"/>
        <v>77.766137417383533</v>
      </c>
      <c r="AR187" s="305">
        <f t="shared" si="68"/>
        <v>155.340565103524</v>
      </c>
      <c r="AS187" s="305">
        <f t="shared" si="69"/>
        <v>0</v>
      </c>
      <c r="AT187" s="305">
        <f t="shared" si="70"/>
        <v>0</v>
      </c>
      <c r="AU187" s="305">
        <f t="shared" si="71"/>
        <v>0</v>
      </c>
      <c r="AV187" s="305">
        <f t="shared" si="72"/>
        <v>0</v>
      </c>
      <c r="AW187" s="305">
        <f t="shared" si="73"/>
        <v>222.96224288063362</v>
      </c>
      <c r="AX187" s="305">
        <f t="shared" si="74"/>
        <v>0</v>
      </c>
      <c r="AY187" s="306">
        <f t="shared" si="75"/>
        <v>378.30280798415765</v>
      </c>
    </row>
    <row r="188" spans="1:51" ht="14.5">
      <c r="A188" s="44" t="s">
        <v>150</v>
      </c>
      <c r="B188" s="45" t="s">
        <v>150</v>
      </c>
      <c r="C188" s="106">
        <v>3350</v>
      </c>
      <c r="D188" s="37">
        <v>55</v>
      </c>
      <c r="E188" s="65">
        <v>4220</v>
      </c>
      <c r="F188" s="65" t="s">
        <v>776</v>
      </c>
      <c r="G188" s="99" t="s">
        <v>781</v>
      </c>
      <c r="H188" s="240" t="s">
        <v>148</v>
      </c>
      <c r="I188" s="240"/>
      <c r="J188" s="240" t="s">
        <v>1049</v>
      </c>
      <c r="K188" s="238">
        <v>46752</v>
      </c>
      <c r="L188" s="255">
        <v>925</v>
      </c>
      <c r="M188" s="256">
        <v>925</v>
      </c>
      <c r="N188" s="256">
        <v>1850</v>
      </c>
      <c r="O188" s="256">
        <v>625</v>
      </c>
      <c r="P188" s="256">
        <v>625</v>
      </c>
      <c r="Q188" s="256">
        <v>1250</v>
      </c>
      <c r="R188" s="256">
        <v>250</v>
      </c>
      <c r="S188" s="256">
        <v>0</v>
      </c>
      <c r="T188" s="256">
        <v>0</v>
      </c>
      <c r="U188" s="257">
        <f t="shared" si="61"/>
        <v>3350</v>
      </c>
      <c r="V188" s="323">
        <f>L188*Inflation!$F$19</f>
        <v>944.77522477522473</v>
      </c>
      <c r="W188" s="324">
        <f>M188*Inflation!$F$19</f>
        <v>944.77522477522473</v>
      </c>
      <c r="X188" s="324">
        <f>N188*Inflation!$F$19</f>
        <v>1889.5504495504495</v>
      </c>
      <c r="Y188" s="324">
        <f>O188*Inflation!$F$19*Inflation!$F$20</f>
        <v>651.76823176823189</v>
      </c>
      <c r="Z188" s="324">
        <f>P188*Inflation!$F$19*Inflation!$F$20</f>
        <v>651.76823176823189</v>
      </c>
      <c r="AA188" s="324">
        <f>Q188*Inflation!$F$19*Inflation!$F$20</f>
        <v>1303.5364635364638</v>
      </c>
      <c r="AB188" s="324">
        <f>R188*Inflation!$F$19*Inflation!$F$20*Inflation!$F$21</f>
        <v>265.66033966033973</v>
      </c>
      <c r="AC188" s="324">
        <f>S188*Inflation!$F$19*Inflation!$F$20*Inflation!$F$21*Inflation!$F$22</f>
        <v>0</v>
      </c>
      <c r="AD188" s="324">
        <f>T188*Inflation!$F$19*Inflation!$F$20*Inflation!$F$21*Inflation!$F$22*Inflation!$F$23</f>
        <v>0</v>
      </c>
      <c r="AE188" s="326">
        <f t="shared" si="62"/>
        <v>3458.7472527472528</v>
      </c>
      <c r="AF188" s="303">
        <f>V188/SUM(V$50:V$225)*SUM('Common CWIP'!$AV$68:$BA$68)</f>
        <v>11.976050020507827</v>
      </c>
      <c r="AG188" s="298">
        <f>W188/SUM(W$50:W$225)*SUM('Common CWIP'!$BB$68:$BG$68)</f>
        <v>14.340470039172073</v>
      </c>
      <c r="AH188" s="298">
        <f t="shared" si="63"/>
        <v>26.316520059679902</v>
      </c>
      <c r="AI188" s="298">
        <f>Y188/SUM(Y$50:Y$225)*SUM('Common CWIP'!$BK$68:$BP$68)</f>
        <v>21.144415539765678</v>
      </c>
      <c r="AJ188" s="298">
        <f>Z188/SUM(Z$50:Z$225)*SUM('Common CWIP'!$BQ$68:$BV$68)</f>
        <v>28.886555966583476</v>
      </c>
      <c r="AK188" s="298">
        <f t="shared" si="64"/>
        <v>50.030971506349154</v>
      </c>
      <c r="AL188" s="298">
        <f>AB188/SUM(AB$50:AB$225)*SUM('Common CWIP'!$CL$68)</f>
        <v>10.295099445644105</v>
      </c>
      <c r="AM188" s="298">
        <f>AC188/SUM(AC$50:AC$225)*SUM('Common CWIP'!$DA$68)</f>
        <v>0</v>
      </c>
      <c r="AN188" s="298">
        <f>AD188/SUM(AD$50:AD$225)*SUM('Common CWIP'!$DP$68)</f>
        <v>0</v>
      </c>
      <c r="AO188" s="293">
        <f t="shared" si="65"/>
        <v>86.642591011673161</v>
      </c>
      <c r="AP188" s="304">
        <f t="shared" si="66"/>
        <v>956.75127479573257</v>
      </c>
      <c r="AQ188" s="305">
        <f t="shared" si="67"/>
        <v>959.11569481439676</v>
      </c>
      <c r="AR188" s="305">
        <f t="shared" si="68"/>
        <v>1915.8669696101294</v>
      </c>
      <c r="AS188" s="305">
        <f t="shared" si="69"/>
        <v>672.91264730799753</v>
      </c>
      <c r="AT188" s="305">
        <f t="shared" si="70"/>
        <v>680.65478773481539</v>
      </c>
      <c r="AU188" s="305">
        <f t="shared" si="71"/>
        <v>1353.567435042813</v>
      </c>
      <c r="AV188" s="305">
        <f t="shared" si="72"/>
        <v>275.95543910598383</v>
      </c>
      <c r="AW188" s="305">
        <f t="shared" si="73"/>
        <v>0</v>
      </c>
      <c r="AX188" s="305">
        <f t="shared" si="74"/>
        <v>0</v>
      </c>
      <c r="AY188" s="306">
        <f t="shared" si="75"/>
        <v>3545.389843758926</v>
      </c>
    </row>
    <row r="189" spans="1:51" ht="14.5">
      <c r="A189" s="44" t="s">
        <v>150</v>
      </c>
      <c r="B189" s="45" t="s">
        <v>154</v>
      </c>
      <c r="C189" s="106">
        <v>0</v>
      </c>
      <c r="E189" s="65">
        <v>4220</v>
      </c>
      <c r="F189" s="65" t="s">
        <v>776</v>
      </c>
      <c r="G189" s="99" t="s">
        <v>782</v>
      </c>
      <c r="H189" s="240" t="s">
        <v>147</v>
      </c>
      <c r="I189" s="240"/>
      <c r="J189" s="240" t="s">
        <v>1049</v>
      </c>
      <c r="K189" s="238">
        <v>45870</v>
      </c>
      <c r="L189" s="255">
        <v>75</v>
      </c>
      <c r="M189" s="256">
        <v>75</v>
      </c>
      <c r="N189" s="256">
        <v>150</v>
      </c>
      <c r="O189" s="256">
        <v>0</v>
      </c>
      <c r="P189" s="256">
        <v>0</v>
      </c>
      <c r="Q189" s="256">
        <v>0</v>
      </c>
      <c r="R189" s="256">
        <v>0</v>
      </c>
      <c r="S189" s="256">
        <v>0</v>
      </c>
      <c r="T189" s="256">
        <v>0</v>
      </c>
      <c r="U189" s="257">
        <f t="shared" si="61"/>
        <v>150</v>
      </c>
      <c r="V189" s="323">
        <f>L189*Inflation!$F$19</f>
        <v>76.603396603396604</v>
      </c>
      <c r="W189" s="324">
        <f>M189*Inflation!$F$19</f>
        <v>76.603396603396604</v>
      </c>
      <c r="X189" s="324">
        <f>N189*Inflation!$F$19</f>
        <v>153.20679320679321</v>
      </c>
      <c r="Y189" s="324">
        <f>O189*Inflation!$F$19*Inflation!$F$20</f>
        <v>0</v>
      </c>
      <c r="Z189" s="324">
        <f>P189*Inflation!$F$19*Inflation!$F$20</f>
        <v>0</v>
      </c>
      <c r="AA189" s="324">
        <f>Q189*Inflation!$F$19*Inflation!$F$20</f>
        <v>0</v>
      </c>
      <c r="AB189" s="324">
        <f>R189*Inflation!$F$19*Inflation!$F$20*Inflation!$F$21</f>
        <v>0</v>
      </c>
      <c r="AC189" s="324">
        <f>S189*Inflation!$F$19*Inflation!$F$20*Inflation!$F$21*Inflation!$F$22</f>
        <v>0</v>
      </c>
      <c r="AD189" s="324">
        <f>T189*Inflation!$F$19*Inflation!$F$20*Inflation!$F$21*Inflation!$F$22*Inflation!$F$23</f>
        <v>0</v>
      </c>
      <c r="AE189" s="326">
        <f t="shared" si="62"/>
        <v>153.20679320679321</v>
      </c>
      <c r="AF189" s="303">
        <f>V189/SUM(V$50:V$225)*SUM('Common CWIP'!$AV$68:$BA$68)</f>
        <v>0.97103108274387806</v>
      </c>
      <c r="AG189" s="298">
        <f>W189/SUM(W$50:W$225)*SUM('Common CWIP'!$BB$68:$BG$68)</f>
        <v>1.1627408139869249</v>
      </c>
      <c r="AH189" s="298">
        <f t="shared" si="63"/>
        <v>2.1337718967308028</v>
      </c>
      <c r="AI189" s="298">
        <f>Y189/SUM(Y$50:Y$225)*SUM('Common CWIP'!$BK$68:$BP$68)</f>
        <v>0</v>
      </c>
      <c r="AJ189" s="298">
        <f>Z189/SUM(Z$50:Z$225)*SUM('Common CWIP'!$BQ$68:$BV$68)</f>
        <v>0</v>
      </c>
      <c r="AK189" s="298">
        <f t="shared" si="64"/>
        <v>0</v>
      </c>
      <c r="AL189" s="298">
        <f>AB189/SUM(AB$50:AB$225)*SUM('Common CWIP'!$CL$68)</f>
        <v>0</v>
      </c>
      <c r="AM189" s="298">
        <f>AC189/SUM(AC$50:AC$225)*SUM('Common CWIP'!$DA$68)</f>
        <v>0</v>
      </c>
      <c r="AN189" s="298">
        <f>AD189/SUM(AD$50:AD$225)*SUM('Common CWIP'!$DP$68)</f>
        <v>0</v>
      </c>
      <c r="AO189" s="293">
        <f t="shared" si="65"/>
        <v>2.1337718967308028</v>
      </c>
      <c r="AP189" s="304">
        <f t="shared" si="66"/>
        <v>77.574427686140481</v>
      </c>
      <c r="AQ189" s="305">
        <f t="shared" si="67"/>
        <v>77.766137417383533</v>
      </c>
      <c r="AR189" s="305">
        <f t="shared" si="68"/>
        <v>155.340565103524</v>
      </c>
      <c r="AS189" s="305">
        <f t="shared" si="69"/>
        <v>0</v>
      </c>
      <c r="AT189" s="305">
        <f t="shared" si="70"/>
        <v>0</v>
      </c>
      <c r="AU189" s="305">
        <f t="shared" si="71"/>
        <v>0</v>
      </c>
      <c r="AV189" s="305">
        <f t="shared" si="72"/>
        <v>0</v>
      </c>
      <c r="AW189" s="305">
        <f t="shared" si="73"/>
        <v>0</v>
      </c>
      <c r="AX189" s="305">
        <f t="shared" si="74"/>
        <v>0</v>
      </c>
      <c r="AY189" s="306">
        <f t="shared" si="75"/>
        <v>155.340565103524</v>
      </c>
    </row>
    <row r="190" spans="1:51" ht="14.5">
      <c r="A190" s="44" t="s">
        <v>150</v>
      </c>
      <c r="B190" s="45" t="s">
        <v>150</v>
      </c>
      <c r="C190" s="106">
        <v>1400</v>
      </c>
      <c r="D190" s="37">
        <v>56</v>
      </c>
      <c r="E190" s="65">
        <v>4220</v>
      </c>
      <c r="F190" s="65" t="s">
        <v>776</v>
      </c>
      <c r="G190" s="99" t="s">
        <v>783</v>
      </c>
      <c r="H190" s="240" t="s">
        <v>148</v>
      </c>
      <c r="I190" s="240"/>
      <c r="J190" s="240" t="s">
        <v>1049</v>
      </c>
      <c r="K190" s="238">
        <v>46022</v>
      </c>
      <c r="L190" s="255">
        <v>312.5</v>
      </c>
      <c r="M190" s="256">
        <v>312.5</v>
      </c>
      <c r="N190" s="256">
        <v>625</v>
      </c>
      <c r="O190" s="256">
        <v>0</v>
      </c>
      <c r="P190" s="256">
        <v>0</v>
      </c>
      <c r="Q190" s="256">
        <v>0</v>
      </c>
      <c r="R190" s="256">
        <v>0</v>
      </c>
      <c r="S190" s="256">
        <v>775</v>
      </c>
      <c r="T190" s="256">
        <v>0</v>
      </c>
      <c r="U190" s="257">
        <f t="shared" si="61"/>
        <v>1400</v>
      </c>
      <c r="V190" s="323">
        <f>L190*Inflation!$F$19</f>
        <v>319.18081918081919</v>
      </c>
      <c r="W190" s="324">
        <f>M190*Inflation!$F$19</f>
        <v>319.18081918081919</v>
      </c>
      <c r="X190" s="324">
        <f>N190*Inflation!$F$19</f>
        <v>638.36163836163837</v>
      </c>
      <c r="Y190" s="324">
        <f>O190*Inflation!$F$19*Inflation!$F$20</f>
        <v>0</v>
      </c>
      <c r="Z190" s="324">
        <f>P190*Inflation!$F$19*Inflation!$F$20</f>
        <v>0</v>
      </c>
      <c r="AA190" s="324">
        <f>Q190*Inflation!$F$19*Inflation!$F$20</f>
        <v>0</v>
      </c>
      <c r="AB190" s="324">
        <f>R190*Inflation!$F$19*Inflation!$F$20*Inflation!$F$21</f>
        <v>0</v>
      </c>
      <c r="AC190" s="324">
        <f>S190*Inflation!$F$19*Inflation!$F$20*Inflation!$F$21*Inflation!$F$22</f>
        <v>839.19260739260744</v>
      </c>
      <c r="AD190" s="324">
        <f>T190*Inflation!$F$19*Inflation!$F$20*Inflation!$F$21*Inflation!$F$22*Inflation!$F$23</f>
        <v>0</v>
      </c>
      <c r="AE190" s="326">
        <f t="shared" si="62"/>
        <v>1477.5542457542458</v>
      </c>
      <c r="AF190" s="303">
        <f>V190/SUM(V$50:V$225)*SUM('Common CWIP'!$AV$68:$BA$68)</f>
        <v>4.0459628447661578</v>
      </c>
      <c r="AG190" s="298">
        <f>W190/SUM(W$50:W$225)*SUM('Common CWIP'!$BB$68:$BG$68)</f>
        <v>4.844753391612187</v>
      </c>
      <c r="AH190" s="298">
        <f t="shared" si="63"/>
        <v>8.8907162363783456</v>
      </c>
      <c r="AI190" s="298">
        <f>Y190/SUM(Y$50:Y$225)*SUM('Common CWIP'!$BK$68:$BP$68)</f>
        <v>0</v>
      </c>
      <c r="AJ190" s="298">
        <f>Z190/SUM(Z$50:Z$225)*SUM('Common CWIP'!$BQ$68:$BV$68)</f>
        <v>0</v>
      </c>
      <c r="AK190" s="298">
        <f t="shared" si="64"/>
        <v>0</v>
      </c>
      <c r="AL190" s="298">
        <f>AB190/SUM(AB$50:AB$225)*SUM('Common CWIP'!$CL$68)</f>
        <v>0</v>
      </c>
      <c r="AM190" s="298">
        <f>AC190/SUM(AC$50:AC$225)*SUM('Common CWIP'!$DA$68)</f>
        <v>24.786083769847806</v>
      </c>
      <c r="AN190" s="298">
        <f>AD190/SUM(AD$50:AD$225)*SUM('Common CWIP'!$DP$68)</f>
        <v>0</v>
      </c>
      <c r="AO190" s="293">
        <f t="shared" si="65"/>
        <v>33.676800006226152</v>
      </c>
      <c r="AP190" s="304">
        <f t="shared" si="66"/>
        <v>323.22678202558535</v>
      </c>
      <c r="AQ190" s="305">
        <f t="shared" si="67"/>
        <v>324.02557257243137</v>
      </c>
      <c r="AR190" s="305">
        <f t="shared" si="68"/>
        <v>647.25235459801672</v>
      </c>
      <c r="AS190" s="305">
        <f t="shared" si="69"/>
        <v>0</v>
      </c>
      <c r="AT190" s="305">
        <f t="shared" si="70"/>
        <v>0</v>
      </c>
      <c r="AU190" s="305">
        <f t="shared" si="71"/>
        <v>0</v>
      </c>
      <c r="AV190" s="305">
        <f t="shared" si="72"/>
        <v>0</v>
      </c>
      <c r="AW190" s="305">
        <f t="shared" si="73"/>
        <v>863.97869116245522</v>
      </c>
      <c r="AX190" s="305">
        <f t="shared" si="74"/>
        <v>0</v>
      </c>
      <c r="AY190" s="306">
        <f t="shared" si="75"/>
        <v>1511.2310457604719</v>
      </c>
    </row>
    <row r="191" spans="1:51" ht="14.5">
      <c r="A191" s="44" t="s">
        <v>150</v>
      </c>
      <c r="B191" s="45" t="s">
        <v>150</v>
      </c>
      <c r="C191" s="106">
        <v>890</v>
      </c>
      <c r="D191" s="37">
        <v>57</v>
      </c>
      <c r="E191" s="65">
        <v>4220</v>
      </c>
      <c r="F191" s="65" t="s">
        <v>776</v>
      </c>
      <c r="G191" s="99" t="s">
        <v>784</v>
      </c>
      <c r="H191" s="240" t="s">
        <v>148</v>
      </c>
      <c r="I191" s="240"/>
      <c r="J191" s="240" t="s">
        <v>1049</v>
      </c>
      <c r="K191" s="238">
        <v>46387</v>
      </c>
      <c r="L191" s="255">
        <v>0</v>
      </c>
      <c r="M191" s="256">
        <v>0</v>
      </c>
      <c r="N191" s="256">
        <v>0</v>
      </c>
      <c r="O191" s="256">
        <v>445</v>
      </c>
      <c r="P191" s="256">
        <v>445</v>
      </c>
      <c r="Q191" s="256">
        <v>890</v>
      </c>
      <c r="R191" s="256">
        <v>0</v>
      </c>
      <c r="S191" s="256">
        <v>0</v>
      </c>
      <c r="T191" s="256">
        <v>0</v>
      </c>
      <c r="U191" s="257">
        <f t="shared" si="61"/>
        <v>890</v>
      </c>
      <c r="V191" s="323">
        <f>L191*Inflation!$F$19</f>
        <v>0</v>
      </c>
      <c r="W191" s="324">
        <f>M191*Inflation!$F$19</f>
        <v>0</v>
      </c>
      <c r="X191" s="324">
        <f>N191*Inflation!$F$19</f>
        <v>0</v>
      </c>
      <c r="Y191" s="324">
        <f>O191*Inflation!$F$19*Inflation!$F$20</f>
        <v>464.05898101898106</v>
      </c>
      <c r="Z191" s="324">
        <f>P191*Inflation!$F$19*Inflation!$F$20</f>
        <v>464.05898101898106</v>
      </c>
      <c r="AA191" s="324">
        <f>Q191*Inflation!$F$19*Inflation!$F$20</f>
        <v>928.11796203796212</v>
      </c>
      <c r="AB191" s="324">
        <f>R191*Inflation!$F$19*Inflation!$F$20*Inflation!$F$21</f>
        <v>0</v>
      </c>
      <c r="AC191" s="324">
        <f>S191*Inflation!$F$19*Inflation!$F$20*Inflation!$F$21*Inflation!$F$22</f>
        <v>0</v>
      </c>
      <c r="AD191" s="324">
        <f>T191*Inflation!$F$19*Inflation!$F$20*Inflation!$F$21*Inflation!$F$22*Inflation!$F$23</f>
        <v>0</v>
      </c>
      <c r="AE191" s="326">
        <f t="shared" si="62"/>
        <v>928.11796203796212</v>
      </c>
      <c r="AF191" s="303">
        <f>V191/SUM(V$50:V$225)*SUM('Common CWIP'!$AV$68:$BA$68)</f>
        <v>0</v>
      </c>
      <c r="AG191" s="298">
        <f>W191/SUM(W$50:W$225)*SUM('Common CWIP'!$BB$68:$BG$68)</f>
        <v>0</v>
      </c>
      <c r="AH191" s="298">
        <f t="shared" si="63"/>
        <v>0</v>
      </c>
      <c r="AI191" s="298">
        <f>Y191/SUM(Y$50:Y$225)*SUM('Common CWIP'!$BK$68:$BP$68)</f>
        <v>15.05482386431316</v>
      </c>
      <c r="AJ191" s="298">
        <f>Z191/SUM(Z$50:Z$225)*SUM('Common CWIP'!$BQ$68:$BV$68)</f>
        <v>20.567227848207434</v>
      </c>
      <c r="AK191" s="298">
        <f t="shared" si="64"/>
        <v>35.622051712520594</v>
      </c>
      <c r="AL191" s="298">
        <f>AB191/SUM(AB$50:AB$225)*SUM('Common CWIP'!$CL$68)</f>
        <v>0</v>
      </c>
      <c r="AM191" s="298">
        <f>AC191/SUM(AC$50:AC$225)*SUM('Common CWIP'!$DA$68)</f>
        <v>0</v>
      </c>
      <c r="AN191" s="298">
        <f>AD191/SUM(AD$50:AD$225)*SUM('Common CWIP'!$DP$68)</f>
        <v>0</v>
      </c>
      <c r="AO191" s="293">
        <f t="shared" si="65"/>
        <v>35.622051712520594</v>
      </c>
      <c r="AP191" s="304">
        <f t="shared" si="66"/>
        <v>0</v>
      </c>
      <c r="AQ191" s="305">
        <f t="shared" si="67"/>
        <v>0</v>
      </c>
      <c r="AR191" s="305">
        <f t="shared" si="68"/>
        <v>0</v>
      </c>
      <c r="AS191" s="305">
        <f t="shared" si="69"/>
        <v>479.11380488329422</v>
      </c>
      <c r="AT191" s="305">
        <f t="shared" si="70"/>
        <v>484.6262088671885</v>
      </c>
      <c r="AU191" s="305">
        <f t="shared" si="71"/>
        <v>963.74001375048272</v>
      </c>
      <c r="AV191" s="305">
        <f t="shared" si="72"/>
        <v>0</v>
      </c>
      <c r="AW191" s="305">
        <f t="shared" si="73"/>
        <v>0</v>
      </c>
      <c r="AX191" s="305">
        <f t="shared" si="74"/>
        <v>0</v>
      </c>
      <c r="AY191" s="306">
        <f t="shared" si="75"/>
        <v>963.74001375048272</v>
      </c>
    </row>
    <row r="192" spans="1:51" ht="14.5">
      <c r="A192" s="44" t="s">
        <v>150</v>
      </c>
      <c r="B192" s="45" t="s">
        <v>154</v>
      </c>
      <c r="C192" s="106">
        <v>0</v>
      </c>
      <c r="E192" s="65">
        <v>4220</v>
      </c>
      <c r="F192" s="65" t="s">
        <v>776</v>
      </c>
      <c r="G192" s="99" t="s">
        <v>785</v>
      </c>
      <c r="H192" s="240" t="s">
        <v>149</v>
      </c>
      <c r="I192" s="240"/>
      <c r="J192" s="240" t="s">
        <v>1049</v>
      </c>
      <c r="K192" s="238">
        <v>46172</v>
      </c>
      <c r="L192" s="255">
        <v>0</v>
      </c>
      <c r="M192" s="256">
        <v>0</v>
      </c>
      <c r="N192" s="256">
        <v>0</v>
      </c>
      <c r="O192" s="256">
        <v>7.5</v>
      </c>
      <c r="P192" s="256">
        <v>7.5</v>
      </c>
      <c r="Q192" s="256">
        <v>15</v>
      </c>
      <c r="R192" s="256">
        <v>0</v>
      </c>
      <c r="S192" s="256">
        <v>0</v>
      </c>
      <c r="T192" s="256">
        <v>0</v>
      </c>
      <c r="U192" s="257">
        <f t="shared" si="61"/>
        <v>15</v>
      </c>
      <c r="V192" s="323">
        <f>L192*Inflation!$F$19</f>
        <v>0</v>
      </c>
      <c r="W192" s="324">
        <f>M192*Inflation!$F$19</f>
        <v>0</v>
      </c>
      <c r="X192" s="324">
        <f>N192*Inflation!$F$19</f>
        <v>0</v>
      </c>
      <c r="Y192" s="324">
        <f>O192*Inflation!$F$19*Inflation!$F$20</f>
        <v>7.8212187812187821</v>
      </c>
      <c r="Z192" s="324">
        <f>P192*Inflation!$F$19*Inflation!$F$20</f>
        <v>7.8212187812187821</v>
      </c>
      <c r="AA192" s="324">
        <f>Q192*Inflation!$F$19*Inflation!$F$20</f>
        <v>15.642437562437564</v>
      </c>
      <c r="AB192" s="324">
        <f>R192*Inflation!$F$19*Inflation!$F$20*Inflation!$F$21</f>
        <v>0</v>
      </c>
      <c r="AC192" s="324">
        <f>S192*Inflation!$F$19*Inflation!$F$20*Inflation!$F$21*Inflation!$F$22</f>
        <v>0</v>
      </c>
      <c r="AD192" s="324">
        <f>T192*Inflation!$F$19*Inflation!$F$20*Inflation!$F$21*Inflation!$F$22*Inflation!$F$23</f>
        <v>0</v>
      </c>
      <c r="AE192" s="326">
        <f t="shared" si="62"/>
        <v>15.642437562437564</v>
      </c>
      <c r="AF192" s="303">
        <f>V192/SUM(V$50:V$225)*SUM('Common CWIP'!$AV$68:$BA$68)</f>
        <v>0</v>
      </c>
      <c r="AG192" s="298">
        <f>W192/SUM(W$50:W$225)*SUM('Common CWIP'!$BB$68:$BG$68)</f>
        <v>0</v>
      </c>
      <c r="AH192" s="298">
        <f t="shared" si="63"/>
        <v>0</v>
      </c>
      <c r="AI192" s="298">
        <f>Y192/SUM(Y$50:Y$225)*SUM('Common CWIP'!$BK$68:$BP$68)</f>
        <v>0.25373298647718817</v>
      </c>
      <c r="AJ192" s="298">
        <f>Z192/SUM(Z$50:Z$225)*SUM('Common CWIP'!$BQ$68:$BV$68)</f>
        <v>0.34663867159900169</v>
      </c>
      <c r="AK192" s="298">
        <f t="shared" si="64"/>
        <v>0.60037165807618986</v>
      </c>
      <c r="AL192" s="298">
        <f>AB192/SUM(AB$50:AB$225)*SUM('Common CWIP'!$CL$68)</f>
        <v>0</v>
      </c>
      <c r="AM192" s="298">
        <f>AC192/SUM(AC$50:AC$225)*SUM('Common CWIP'!$DA$68)</f>
        <v>0</v>
      </c>
      <c r="AN192" s="298">
        <f>AD192/SUM(AD$50:AD$225)*SUM('Common CWIP'!$DP$68)</f>
        <v>0</v>
      </c>
      <c r="AO192" s="293">
        <f t="shared" si="65"/>
        <v>0.60037165807618986</v>
      </c>
      <c r="AP192" s="304">
        <f t="shared" si="66"/>
        <v>0</v>
      </c>
      <c r="AQ192" s="305">
        <f t="shared" si="67"/>
        <v>0</v>
      </c>
      <c r="AR192" s="305">
        <f t="shared" si="68"/>
        <v>0</v>
      </c>
      <c r="AS192" s="305">
        <f t="shared" si="69"/>
        <v>8.0749517676959695</v>
      </c>
      <c r="AT192" s="305">
        <f t="shared" si="70"/>
        <v>8.167857452817783</v>
      </c>
      <c r="AU192" s="305">
        <f t="shared" si="71"/>
        <v>16.242809220513752</v>
      </c>
      <c r="AV192" s="305">
        <f t="shared" si="72"/>
        <v>0</v>
      </c>
      <c r="AW192" s="305">
        <f t="shared" si="73"/>
        <v>0</v>
      </c>
      <c r="AX192" s="305">
        <f t="shared" si="74"/>
        <v>0</v>
      </c>
      <c r="AY192" s="306">
        <f t="shared" si="75"/>
        <v>16.242809220513752</v>
      </c>
    </row>
    <row r="193" spans="1:51" ht="14.5">
      <c r="A193" s="44" t="s">
        <v>150</v>
      </c>
      <c r="B193" s="45" t="s">
        <v>154</v>
      </c>
      <c r="C193" s="106">
        <v>0</v>
      </c>
      <c r="E193" s="65">
        <v>4220</v>
      </c>
      <c r="F193" s="65" t="s">
        <v>776</v>
      </c>
      <c r="G193" s="99" t="s">
        <v>786</v>
      </c>
      <c r="H193" s="240" t="s">
        <v>149</v>
      </c>
      <c r="I193" s="240"/>
      <c r="J193" s="240" t="s">
        <v>1049</v>
      </c>
      <c r="K193" s="238">
        <v>45839</v>
      </c>
      <c r="L193" s="255">
        <v>25</v>
      </c>
      <c r="M193" s="256">
        <v>25</v>
      </c>
      <c r="N193" s="256">
        <v>50</v>
      </c>
      <c r="O193" s="256">
        <v>0</v>
      </c>
      <c r="P193" s="256">
        <v>0</v>
      </c>
      <c r="Q193" s="256">
        <v>0</v>
      </c>
      <c r="R193" s="256">
        <v>0</v>
      </c>
      <c r="S193" s="256">
        <v>0</v>
      </c>
      <c r="T193" s="256">
        <v>0</v>
      </c>
      <c r="U193" s="257">
        <f t="shared" si="61"/>
        <v>50</v>
      </c>
      <c r="V193" s="323">
        <f>L193*Inflation!$F$19</f>
        <v>25.534465534465532</v>
      </c>
      <c r="W193" s="324">
        <f>M193*Inflation!$F$19</f>
        <v>25.534465534465532</v>
      </c>
      <c r="X193" s="324">
        <f>N193*Inflation!$F$19</f>
        <v>51.068931068931064</v>
      </c>
      <c r="Y193" s="324">
        <f>O193*Inflation!$F$19*Inflation!$F$20</f>
        <v>0</v>
      </c>
      <c r="Z193" s="324">
        <f>P193*Inflation!$F$19*Inflation!$F$20</f>
        <v>0</v>
      </c>
      <c r="AA193" s="324">
        <f>Q193*Inflation!$F$19*Inflation!$F$20</f>
        <v>0</v>
      </c>
      <c r="AB193" s="324">
        <f>R193*Inflation!$F$19*Inflation!$F$20*Inflation!$F$21</f>
        <v>0</v>
      </c>
      <c r="AC193" s="324">
        <f>S193*Inflation!$F$19*Inflation!$F$20*Inflation!$F$21*Inflation!$F$22</f>
        <v>0</v>
      </c>
      <c r="AD193" s="324">
        <f>T193*Inflation!$F$19*Inflation!$F$20*Inflation!$F$21*Inflation!$F$22*Inflation!$F$23</f>
        <v>0</v>
      </c>
      <c r="AE193" s="326">
        <f t="shared" si="62"/>
        <v>51.068931068931064</v>
      </c>
      <c r="AF193" s="303">
        <f>V193/SUM(V$50:V$225)*SUM('Common CWIP'!$AV$68:$BA$68)</f>
        <v>0.32367702758129263</v>
      </c>
      <c r="AG193" s="298">
        <f>W193/SUM(W$50:W$225)*SUM('Common CWIP'!$BB$68:$BG$68)</f>
        <v>0.38758027132897493</v>
      </c>
      <c r="AH193" s="298">
        <f t="shared" si="63"/>
        <v>0.71125729891026757</v>
      </c>
      <c r="AI193" s="298">
        <f>Y193/SUM(Y$50:Y$225)*SUM('Common CWIP'!$BK$68:$BP$68)</f>
        <v>0</v>
      </c>
      <c r="AJ193" s="298">
        <f>Z193/SUM(Z$50:Z$225)*SUM('Common CWIP'!$BQ$68:$BV$68)</f>
        <v>0</v>
      </c>
      <c r="AK193" s="298">
        <f t="shared" si="64"/>
        <v>0</v>
      </c>
      <c r="AL193" s="298">
        <f>AB193/SUM(AB$50:AB$225)*SUM('Common CWIP'!$CL$68)</f>
        <v>0</v>
      </c>
      <c r="AM193" s="298">
        <f>AC193/SUM(AC$50:AC$225)*SUM('Common CWIP'!$DA$68)</f>
        <v>0</v>
      </c>
      <c r="AN193" s="298">
        <f>AD193/SUM(AD$50:AD$225)*SUM('Common CWIP'!$DP$68)</f>
        <v>0</v>
      </c>
      <c r="AO193" s="293">
        <f t="shared" si="65"/>
        <v>0.71125729891026757</v>
      </c>
      <c r="AP193" s="304">
        <f t="shared" si="66"/>
        <v>25.858142562046826</v>
      </c>
      <c r="AQ193" s="305">
        <f t="shared" si="67"/>
        <v>25.922045805794507</v>
      </c>
      <c r="AR193" s="305">
        <f t="shared" si="68"/>
        <v>51.780188367841333</v>
      </c>
      <c r="AS193" s="305">
        <f t="shared" si="69"/>
        <v>0</v>
      </c>
      <c r="AT193" s="305">
        <f t="shared" si="70"/>
        <v>0</v>
      </c>
      <c r="AU193" s="305">
        <f t="shared" si="71"/>
        <v>0</v>
      </c>
      <c r="AV193" s="305">
        <f t="shared" si="72"/>
        <v>0</v>
      </c>
      <c r="AW193" s="305">
        <f t="shared" si="73"/>
        <v>0</v>
      </c>
      <c r="AX193" s="305">
        <f t="shared" si="74"/>
        <v>0</v>
      </c>
      <c r="AY193" s="306">
        <f t="shared" si="75"/>
        <v>51.780188367841333</v>
      </c>
    </row>
    <row r="194" spans="1:51" ht="14.5">
      <c r="A194" s="44" t="s">
        <v>150</v>
      </c>
      <c r="B194" s="45" t="s">
        <v>154</v>
      </c>
      <c r="C194" s="106">
        <v>0</v>
      </c>
      <c r="E194" s="65">
        <v>4220</v>
      </c>
      <c r="F194" s="65" t="s">
        <v>776</v>
      </c>
      <c r="G194" s="99" t="s">
        <v>787</v>
      </c>
      <c r="H194" s="240" t="s">
        <v>148</v>
      </c>
      <c r="I194" s="240"/>
      <c r="J194" s="240" t="s">
        <v>1049</v>
      </c>
      <c r="K194" s="238">
        <v>46022</v>
      </c>
      <c r="L194" s="255">
        <v>50</v>
      </c>
      <c r="M194" s="256">
        <v>50</v>
      </c>
      <c r="N194" s="256">
        <v>100</v>
      </c>
      <c r="O194" s="256">
        <v>0</v>
      </c>
      <c r="P194" s="256">
        <v>0</v>
      </c>
      <c r="Q194" s="256">
        <v>0</v>
      </c>
      <c r="R194" s="256">
        <v>0</v>
      </c>
      <c r="S194" s="256">
        <v>0</v>
      </c>
      <c r="T194" s="256">
        <v>0</v>
      </c>
      <c r="U194" s="257">
        <f t="shared" si="61"/>
        <v>100</v>
      </c>
      <c r="V194" s="323">
        <f>L194*Inflation!$F$19</f>
        <v>51.068931068931064</v>
      </c>
      <c r="W194" s="324">
        <f>M194*Inflation!$F$19</f>
        <v>51.068931068931064</v>
      </c>
      <c r="X194" s="324">
        <f>N194*Inflation!$F$19</f>
        <v>102.13786213786213</v>
      </c>
      <c r="Y194" s="324">
        <f>O194*Inflation!$F$19*Inflation!$F$20</f>
        <v>0</v>
      </c>
      <c r="Z194" s="324">
        <f>P194*Inflation!$F$19*Inflation!$F$20</f>
        <v>0</v>
      </c>
      <c r="AA194" s="324">
        <f>Q194*Inflation!$F$19*Inflation!$F$20</f>
        <v>0</v>
      </c>
      <c r="AB194" s="324">
        <f>R194*Inflation!$F$19*Inflation!$F$20*Inflation!$F$21</f>
        <v>0</v>
      </c>
      <c r="AC194" s="324">
        <f>S194*Inflation!$F$19*Inflation!$F$20*Inflation!$F$21*Inflation!$F$22</f>
        <v>0</v>
      </c>
      <c r="AD194" s="324">
        <f>T194*Inflation!$F$19*Inflation!$F$20*Inflation!$F$21*Inflation!$F$22*Inflation!$F$23</f>
        <v>0</v>
      </c>
      <c r="AE194" s="326">
        <f t="shared" si="62"/>
        <v>102.13786213786213</v>
      </c>
      <c r="AF194" s="303">
        <f>V194/SUM(V$50:V$225)*SUM('Common CWIP'!$AV$68:$BA$68)</f>
        <v>0.64735405516258526</v>
      </c>
      <c r="AG194" s="298">
        <f>W194/SUM(W$50:W$225)*SUM('Common CWIP'!$BB$68:$BG$68)</f>
        <v>0.77516054265794987</v>
      </c>
      <c r="AH194" s="298">
        <f t="shared" si="63"/>
        <v>1.4225145978205351</v>
      </c>
      <c r="AI194" s="298">
        <f>Y194/SUM(Y$50:Y$225)*SUM('Common CWIP'!$BK$68:$BP$68)</f>
        <v>0</v>
      </c>
      <c r="AJ194" s="298">
        <f>Z194/SUM(Z$50:Z$225)*SUM('Common CWIP'!$BQ$68:$BV$68)</f>
        <v>0</v>
      </c>
      <c r="AK194" s="298">
        <f t="shared" si="64"/>
        <v>0</v>
      </c>
      <c r="AL194" s="298">
        <f>AB194/SUM(AB$50:AB$225)*SUM('Common CWIP'!$CL$68)</f>
        <v>0</v>
      </c>
      <c r="AM194" s="298">
        <f>AC194/SUM(AC$50:AC$225)*SUM('Common CWIP'!$DA$68)</f>
        <v>0</v>
      </c>
      <c r="AN194" s="298">
        <f>AD194/SUM(AD$50:AD$225)*SUM('Common CWIP'!$DP$68)</f>
        <v>0</v>
      </c>
      <c r="AO194" s="293">
        <f t="shared" si="65"/>
        <v>1.4225145978205351</v>
      </c>
      <c r="AP194" s="304">
        <f t="shared" si="66"/>
        <v>51.716285124093652</v>
      </c>
      <c r="AQ194" s="305">
        <f t="shared" si="67"/>
        <v>51.844091611589015</v>
      </c>
      <c r="AR194" s="305">
        <f t="shared" si="68"/>
        <v>103.56037673568267</v>
      </c>
      <c r="AS194" s="305">
        <f t="shared" si="69"/>
        <v>0</v>
      </c>
      <c r="AT194" s="305">
        <f t="shared" si="70"/>
        <v>0</v>
      </c>
      <c r="AU194" s="305">
        <f t="shared" si="71"/>
        <v>0</v>
      </c>
      <c r="AV194" s="305">
        <f t="shared" si="72"/>
        <v>0</v>
      </c>
      <c r="AW194" s="305">
        <f t="shared" si="73"/>
        <v>0</v>
      </c>
      <c r="AX194" s="305">
        <f t="shared" si="74"/>
        <v>0</v>
      </c>
      <c r="AY194" s="306">
        <f t="shared" si="75"/>
        <v>103.56037673568267</v>
      </c>
    </row>
    <row r="195" spans="1:51" ht="14.5">
      <c r="A195" s="44" t="s">
        <v>150</v>
      </c>
      <c r="B195" s="45" t="s">
        <v>154</v>
      </c>
      <c r="C195" s="106">
        <v>0</v>
      </c>
      <c r="E195" s="65">
        <v>4220</v>
      </c>
      <c r="F195" s="65" t="s">
        <v>776</v>
      </c>
      <c r="G195" s="99" t="s">
        <v>788</v>
      </c>
      <c r="H195" s="240" t="s">
        <v>148</v>
      </c>
      <c r="I195" s="240"/>
      <c r="J195" s="240" t="s">
        <v>1049</v>
      </c>
      <c r="K195" s="238">
        <v>45838</v>
      </c>
      <c r="L195" s="255">
        <v>25</v>
      </c>
      <c r="M195" s="256">
        <v>25</v>
      </c>
      <c r="N195" s="256">
        <v>50</v>
      </c>
      <c r="O195" s="256">
        <v>0</v>
      </c>
      <c r="P195" s="256">
        <v>0</v>
      </c>
      <c r="Q195" s="256">
        <v>0</v>
      </c>
      <c r="R195" s="256">
        <v>0</v>
      </c>
      <c r="S195" s="256">
        <v>0</v>
      </c>
      <c r="T195" s="256">
        <v>0</v>
      </c>
      <c r="U195" s="257">
        <f t="shared" si="61"/>
        <v>50</v>
      </c>
      <c r="V195" s="323">
        <f>L195*Inflation!$F$19</f>
        <v>25.534465534465532</v>
      </c>
      <c r="W195" s="324">
        <f>M195*Inflation!$F$19</f>
        <v>25.534465534465532</v>
      </c>
      <c r="X195" s="324">
        <f>N195*Inflation!$F$19</f>
        <v>51.068931068931064</v>
      </c>
      <c r="Y195" s="324">
        <f>O195*Inflation!$F$19*Inflation!$F$20</f>
        <v>0</v>
      </c>
      <c r="Z195" s="324">
        <f>P195*Inflation!$F$19*Inflation!$F$20</f>
        <v>0</v>
      </c>
      <c r="AA195" s="324">
        <f>Q195*Inflation!$F$19*Inflation!$F$20</f>
        <v>0</v>
      </c>
      <c r="AB195" s="324">
        <f>R195*Inflation!$F$19*Inflation!$F$20*Inflation!$F$21</f>
        <v>0</v>
      </c>
      <c r="AC195" s="324">
        <f>S195*Inflation!$F$19*Inflation!$F$20*Inflation!$F$21*Inflation!$F$22</f>
        <v>0</v>
      </c>
      <c r="AD195" s="324">
        <f>T195*Inflation!$F$19*Inflation!$F$20*Inflation!$F$21*Inflation!$F$22*Inflation!$F$23</f>
        <v>0</v>
      </c>
      <c r="AE195" s="326">
        <f t="shared" si="62"/>
        <v>51.068931068931064</v>
      </c>
      <c r="AF195" s="303">
        <f>V195/SUM(V$50:V$225)*SUM('Common CWIP'!$AV$68:$BA$68)</f>
        <v>0.32367702758129263</v>
      </c>
      <c r="AG195" s="298">
        <f>W195/SUM(W$50:W$225)*SUM('Common CWIP'!$BB$68:$BG$68)</f>
        <v>0.38758027132897493</v>
      </c>
      <c r="AH195" s="298">
        <f t="shared" si="63"/>
        <v>0.71125729891026757</v>
      </c>
      <c r="AI195" s="298">
        <f>Y195/SUM(Y$50:Y$225)*SUM('Common CWIP'!$BK$68:$BP$68)</f>
        <v>0</v>
      </c>
      <c r="AJ195" s="298">
        <f>Z195/SUM(Z$50:Z$225)*SUM('Common CWIP'!$BQ$68:$BV$68)</f>
        <v>0</v>
      </c>
      <c r="AK195" s="298">
        <f t="shared" si="64"/>
        <v>0</v>
      </c>
      <c r="AL195" s="298">
        <f>AB195/SUM(AB$50:AB$225)*SUM('Common CWIP'!$CL$68)</f>
        <v>0</v>
      </c>
      <c r="AM195" s="298">
        <f>AC195/SUM(AC$50:AC$225)*SUM('Common CWIP'!$DA$68)</f>
        <v>0</v>
      </c>
      <c r="AN195" s="298">
        <f>AD195/SUM(AD$50:AD$225)*SUM('Common CWIP'!$DP$68)</f>
        <v>0</v>
      </c>
      <c r="AO195" s="293">
        <f t="shared" si="65"/>
        <v>0.71125729891026757</v>
      </c>
      <c r="AP195" s="304">
        <f t="shared" si="66"/>
        <v>25.858142562046826</v>
      </c>
      <c r="AQ195" s="305">
        <f t="shared" si="67"/>
        <v>25.922045805794507</v>
      </c>
      <c r="AR195" s="305">
        <f t="shared" si="68"/>
        <v>51.780188367841333</v>
      </c>
      <c r="AS195" s="305">
        <f t="shared" si="69"/>
        <v>0</v>
      </c>
      <c r="AT195" s="305">
        <f t="shared" si="70"/>
        <v>0</v>
      </c>
      <c r="AU195" s="305">
        <f t="shared" si="71"/>
        <v>0</v>
      </c>
      <c r="AV195" s="305">
        <f t="shared" si="72"/>
        <v>0</v>
      </c>
      <c r="AW195" s="305">
        <f t="shared" si="73"/>
        <v>0</v>
      </c>
      <c r="AX195" s="305">
        <f t="shared" si="74"/>
        <v>0</v>
      </c>
      <c r="AY195" s="306">
        <f t="shared" si="75"/>
        <v>51.780188367841333</v>
      </c>
    </row>
    <row r="196" spans="1:51" ht="14.5">
      <c r="A196" s="44" t="s">
        <v>150</v>
      </c>
      <c r="B196" s="45" t="s">
        <v>154</v>
      </c>
      <c r="C196" s="106">
        <v>0</v>
      </c>
      <c r="E196" s="65">
        <v>4220</v>
      </c>
      <c r="F196" s="65" t="s">
        <v>776</v>
      </c>
      <c r="G196" s="99" t="s">
        <v>789</v>
      </c>
      <c r="H196" s="240" t="s">
        <v>149</v>
      </c>
      <c r="I196" s="240"/>
      <c r="J196" s="240" t="s">
        <v>1049</v>
      </c>
      <c r="K196" s="238">
        <v>46022</v>
      </c>
      <c r="L196" s="255">
        <v>50</v>
      </c>
      <c r="M196" s="256">
        <v>50</v>
      </c>
      <c r="N196" s="256">
        <v>100</v>
      </c>
      <c r="O196" s="256">
        <v>0</v>
      </c>
      <c r="P196" s="256">
        <v>0</v>
      </c>
      <c r="Q196" s="256">
        <v>0</v>
      </c>
      <c r="R196" s="256">
        <v>0</v>
      </c>
      <c r="S196" s="256">
        <v>0</v>
      </c>
      <c r="T196" s="256">
        <v>0</v>
      </c>
      <c r="U196" s="257">
        <f t="shared" si="61"/>
        <v>100</v>
      </c>
      <c r="V196" s="323">
        <f>L196*Inflation!$F$19</f>
        <v>51.068931068931064</v>
      </c>
      <c r="W196" s="324">
        <f>M196*Inflation!$F$19</f>
        <v>51.068931068931064</v>
      </c>
      <c r="X196" s="324">
        <f>N196*Inflation!$F$19</f>
        <v>102.13786213786213</v>
      </c>
      <c r="Y196" s="324">
        <f>O196*Inflation!$F$19*Inflation!$F$20</f>
        <v>0</v>
      </c>
      <c r="Z196" s="324">
        <f>P196*Inflation!$F$19*Inflation!$F$20</f>
        <v>0</v>
      </c>
      <c r="AA196" s="324">
        <f>Q196*Inflation!$F$19*Inflation!$F$20</f>
        <v>0</v>
      </c>
      <c r="AB196" s="324">
        <f>R196*Inflation!$F$19*Inflation!$F$20*Inflation!$F$21</f>
        <v>0</v>
      </c>
      <c r="AC196" s="324">
        <f>S196*Inflation!$F$19*Inflation!$F$20*Inflation!$F$21*Inflation!$F$22</f>
        <v>0</v>
      </c>
      <c r="AD196" s="324">
        <f>T196*Inflation!$F$19*Inflation!$F$20*Inflation!$F$21*Inflation!$F$22*Inflation!$F$23</f>
        <v>0</v>
      </c>
      <c r="AE196" s="326">
        <f t="shared" si="62"/>
        <v>102.13786213786213</v>
      </c>
      <c r="AF196" s="303">
        <f>V196/SUM(V$50:V$225)*SUM('Common CWIP'!$AV$68:$BA$68)</f>
        <v>0.64735405516258526</v>
      </c>
      <c r="AG196" s="298">
        <f>W196/SUM(W$50:W$225)*SUM('Common CWIP'!$BB$68:$BG$68)</f>
        <v>0.77516054265794987</v>
      </c>
      <c r="AH196" s="298">
        <f t="shared" si="63"/>
        <v>1.4225145978205351</v>
      </c>
      <c r="AI196" s="298">
        <f>Y196/SUM(Y$50:Y$225)*SUM('Common CWIP'!$BK$68:$BP$68)</f>
        <v>0</v>
      </c>
      <c r="AJ196" s="298">
        <f>Z196/SUM(Z$50:Z$225)*SUM('Common CWIP'!$BQ$68:$BV$68)</f>
        <v>0</v>
      </c>
      <c r="AK196" s="298">
        <f t="shared" si="64"/>
        <v>0</v>
      </c>
      <c r="AL196" s="298">
        <f>AB196/SUM(AB$50:AB$225)*SUM('Common CWIP'!$CL$68)</f>
        <v>0</v>
      </c>
      <c r="AM196" s="298">
        <f>AC196/SUM(AC$50:AC$225)*SUM('Common CWIP'!$DA$68)</f>
        <v>0</v>
      </c>
      <c r="AN196" s="298">
        <f>AD196/SUM(AD$50:AD$225)*SUM('Common CWIP'!$DP$68)</f>
        <v>0</v>
      </c>
      <c r="AO196" s="293">
        <f t="shared" si="65"/>
        <v>1.4225145978205351</v>
      </c>
      <c r="AP196" s="304">
        <f t="shared" si="66"/>
        <v>51.716285124093652</v>
      </c>
      <c r="AQ196" s="305">
        <f t="shared" si="67"/>
        <v>51.844091611589015</v>
      </c>
      <c r="AR196" s="305">
        <f t="shared" si="68"/>
        <v>103.56037673568267</v>
      </c>
      <c r="AS196" s="305">
        <f t="shared" si="69"/>
        <v>0</v>
      </c>
      <c r="AT196" s="305">
        <f t="shared" si="70"/>
        <v>0</v>
      </c>
      <c r="AU196" s="305">
        <f t="shared" si="71"/>
        <v>0</v>
      </c>
      <c r="AV196" s="305">
        <f t="shared" si="72"/>
        <v>0</v>
      </c>
      <c r="AW196" s="305">
        <f t="shared" si="73"/>
        <v>0</v>
      </c>
      <c r="AX196" s="305">
        <f t="shared" si="74"/>
        <v>0</v>
      </c>
      <c r="AY196" s="306">
        <f t="shared" si="75"/>
        <v>103.56037673568267</v>
      </c>
    </row>
    <row r="197" spans="1:51" ht="14.5">
      <c r="A197" s="44" t="s">
        <v>150</v>
      </c>
      <c r="B197" s="45" t="s">
        <v>154</v>
      </c>
      <c r="C197" s="106">
        <v>0</v>
      </c>
      <c r="E197" s="65">
        <v>4220</v>
      </c>
      <c r="F197" s="65" t="s">
        <v>776</v>
      </c>
      <c r="G197" s="99" t="s">
        <v>790</v>
      </c>
      <c r="H197" s="240" t="s">
        <v>149</v>
      </c>
      <c r="I197" s="240"/>
      <c r="J197" s="240" t="s">
        <v>1049</v>
      </c>
      <c r="K197" s="238">
        <v>46022</v>
      </c>
      <c r="L197" s="255">
        <v>25</v>
      </c>
      <c r="M197" s="256">
        <v>25</v>
      </c>
      <c r="N197" s="256">
        <v>50</v>
      </c>
      <c r="O197" s="256">
        <v>0</v>
      </c>
      <c r="P197" s="256">
        <v>0</v>
      </c>
      <c r="Q197" s="256">
        <v>0</v>
      </c>
      <c r="R197" s="256">
        <v>0</v>
      </c>
      <c r="S197" s="256">
        <v>0</v>
      </c>
      <c r="T197" s="256">
        <v>0</v>
      </c>
      <c r="U197" s="257">
        <f t="shared" si="61"/>
        <v>50</v>
      </c>
      <c r="V197" s="323">
        <f>L197*Inflation!$F$19</f>
        <v>25.534465534465532</v>
      </c>
      <c r="W197" s="324">
        <f>M197*Inflation!$F$19</f>
        <v>25.534465534465532</v>
      </c>
      <c r="X197" s="324">
        <f>N197*Inflation!$F$19</f>
        <v>51.068931068931064</v>
      </c>
      <c r="Y197" s="324">
        <f>O197*Inflation!$F$19*Inflation!$F$20</f>
        <v>0</v>
      </c>
      <c r="Z197" s="324">
        <f>P197*Inflation!$F$19*Inflation!$F$20</f>
        <v>0</v>
      </c>
      <c r="AA197" s="324">
        <f>Q197*Inflation!$F$19*Inflation!$F$20</f>
        <v>0</v>
      </c>
      <c r="AB197" s="324">
        <f>R197*Inflation!$F$19*Inflation!$F$20*Inflation!$F$21</f>
        <v>0</v>
      </c>
      <c r="AC197" s="324">
        <f>S197*Inflation!$F$19*Inflation!$F$20*Inflation!$F$21*Inflation!$F$22</f>
        <v>0</v>
      </c>
      <c r="AD197" s="324">
        <f>T197*Inflation!$F$19*Inflation!$F$20*Inflation!$F$21*Inflation!$F$22*Inflation!$F$23</f>
        <v>0</v>
      </c>
      <c r="AE197" s="326">
        <f t="shared" si="62"/>
        <v>51.068931068931064</v>
      </c>
      <c r="AF197" s="303">
        <f>V197/SUM(V$50:V$225)*SUM('Common CWIP'!$AV$68:$BA$68)</f>
        <v>0.32367702758129263</v>
      </c>
      <c r="AG197" s="298">
        <f>W197/SUM(W$50:W$225)*SUM('Common CWIP'!$BB$68:$BG$68)</f>
        <v>0.38758027132897493</v>
      </c>
      <c r="AH197" s="298">
        <f t="shared" si="63"/>
        <v>0.71125729891026757</v>
      </c>
      <c r="AI197" s="298">
        <f>Y197/SUM(Y$50:Y$225)*SUM('Common CWIP'!$BK$68:$BP$68)</f>
        <v>0</v>
      </c>
      <c r="AJ197" s="298">
        <f>Z197/SUM(Z$50:Z$225)*SUM('Common CWIP'!$BQ$68:$BV$68)</f>
        <v>0</v>
      </c>
      <c r="AK197" s="298">
        <f t="shared" si="64"/>
        <v>0</v>
      </c>
      <c r="AL197" s="298">
        <f>AB197/SUM(AB$50:AB$225)*SUM('Common CWIP'!$CL$68)</f>
        <v>0</v>
      </c>
      <c r="AM197" s="298">
        <f>AC197/SUM(AC$50:AC$225)*SUM('Common CWIP'!$DA$68)</f>
        <v>0</v>
      </c>
      <c r="AN197" s="298">
        <f>AD197/SUM(AD$50:AD$225)*SUM('Common CWIP'!$DP$68)</f>
        <v>0</v>
      </c>
      <c r="AO197" s="293">
        <f t="shared" si="65"/>
        <v>0.71125729891026757</v>
      </c>
      <c r="AP197" s="304">
        <f t="shared" si="66"/>
        <v>25.858142562046826</v>
      </c>
      <c r="AQ197" s="305">
        <f t="shared" si="67"/>
        <v>25.922045805794507</v>
      </c>
      <c r="AR197" s="305">
        <f t="shared" si="68"/>
        <v>51.780188367841333</v>
      </c>
      <c r="AS197" s="305">
        <f t="shared" si="69"/>
        <v>0</v>
      </c>
      <c r="AT197" s="305">
        <f t="shared" si="70"/>
        <v>0</v>
      </c>
      <c r="AU197" s="305">
        <f t="shared" si="71"/>
        <v>0</v>
      </c>
      <c r="AV197" s="305">
        <f t="shared" si="72"/>
        <v>0</v>
      </c>
      <c r="AW197" s="305">
        <f t="shared" si="73"/>
        <v>0</v>
      </c>
      <c r="AX197" s="305">
        <f t="shared" si="74"/>
        <v>0</v>
      </c>
      <c r="AY197" s="306">
        <f t="shared" si="75"/>
        <v>51.780188367841333</v>
      </c>
    </row>
    <row r="198" spans="1:51" ht="14.5">
      <c r="A198" s="44" t="s">
        <v>154</v>
      </c>
      <c r="B198" s="45" t="s">
        <v>154</v>
      </c>
      <c r="C198" s="106">
        <v>0</v>
      </c>
      <c r="E198" s="65">
        <v>4220</v>
      </c>
      <c r="F198" s="65" t="s">
        <v>776</v>
      </c>
      <c r="G198" s="99" t="s">
        <v>791</v>
      </c>
      <c r="H198" s="240" t="s">
        <v>149</v>
      </c>
      <c r="I198" s="240"/>
      <c r="J198" s="240" t="s">
        <v>1049</v>
      </c>
      <c r="K198" s="238" t="s">
        <v>627</v>
      </c>
      <c r="L198" s="255">
        <v>0</v>
      </c>
      <c r="M198" s="256">
        <v>0</v>
      </c>
      <c r="N198" s="256">
        <v>0</v>
      </c>
      <c r="O198" s="256">
        <v>0</v>
      </c>
      <c r="P198" s="256">
        <v>0</v>
      </c>
      <c r="Q198" s="256">
        <v>0</v>
      </c>
      <c r="R198" s="256">
        <v>0</v>
      </c>
      <c r="S198" s="256">
        <v>0</v>
      </c>
      <c r="T198" s="256">
        <v>0</v>
      </c>
      <c r="U198" s="257">
        <f t="shared" si="61"/>
        <v>0</v>
      </c>
      <c r="V198" s="323">
        <f>L198*Inflation!$F$19</f>
        <v>0</v>
      </c>
      <c r="W198" s="324">
        <f>M198*Inflation!$F$19</f>
        <v>0</v>
      </c>
      <c r="X198" s="324">
        <f>N198*Inflation!$F$19</f>
        <v>0</v>
      </c>
      <c r="Y198" s="324">
        <f>O198*Inflation!$F$19*Inflation!$F$20</f>
        <v>0</v>
      </c>
      <c r="Z198" s="324">
        <f>P198*Inflation!$F$19*Inflation!$F$20</f>
        <v>0</v>
      </c>
      <c r="AA198" s="324">
        <f>Q198*Inflation!$F$19*Inflation!$F$20</f>
        <v>0</v>
      </c>
      <c r="AB198" s="324">
        <f>R198*Inflation!$F$19*Inflation!$F$20*Inflation!$F$21</f>
        <v>0</v>
      </c>
      <c r="AC198" s="324">
        <f>S198*Inflation!$F$19*Inflation!$F$20*Inflation!$F$21*Inflation!$F$22</f>
        <v>0</v>
      </c>
      <c r="AD198" s="324">
        <f>T198*Inflation!$F$19*Inflation!$F$20*Inflation!$F$21*Inflation!$F$22*Inflation!$F$23</f>
        <v>0</v>
      </c>
      <c r="AE198" s="326">
        <f t="shared" si="62"/>
        <v>0</v>
      </c>
      <c r="AF198" s="303">
        <f>V198/SUM(V$50:V$225)*SUM('Common CWIP'!$AV$68:$BA$68)</f>
        <v>0</v>
      </c>
      <c r="AG198" s="298">
        <f>W198/SUM(W$50:W$225)*SUM('Common CWIP'!$BB$68:$BG$68)</f>
        <v>0</v>
      </c>
      <c r="AH198" s="298">
        <f t="shared" si="63"/>
        <v>0</v>
      </c>
      <c r="AI198" s="298">
        <f>Y198/SUM(Y$50:Y$225)*SUM('Common CWIP'!$BK$68:$BP$68)</f>
        <v>0</v>
      </c>
      <c r="AJ198" s="298">
        <f>Z198/SUM(Z$50:Z$225)*SUM('Common CWIP'!$BQ$68:$BV$68)</f>
        <v>0</v>
      </c>
      <c r="AK198" s="298">
        <f t="shared" si="64"/>
        <v>0</v>
      </c>
      <c r="AL198" s="298">
        <f>AB198/SUM(AB$50:AB$225)*SUM('Common CWIP'!$CL$68)</f>
        <v>0</v>
      </c>
      <c r="AM198" s="298">
        <f>AC198/SUM(AC$50:AC$225)*SUM('Common CWIP'!$DA$68)</f>
        <v>0</v>
      </c>
      <c r="AN198" s="298">
        <f>AD198/SUM(AD$50:AD$225)*SUM('Common CWIP'!$DP$68)</f>
        <v>0</v>
      </c>
      <c r="AO198" s="293">
        <f t="shared" si="65"/>
        <v>0</v>
      </c>
      <c r="AP198" s="304">
        <f t="shared" si="66"/>
        <v>0</v>
      </c>
      <c r="AQ198" s="305">
        <f t="shared" si="67"/>
        <v>0</v>
      </c>
      <c r="AR198" s="305">
        <f t="shared" si="68"/>
        <v>0</v>
      </c>
      <c r="AS198" s="305">
        <f t="shared" si="69"/>
        <v>0</v>
      </c>
      <c r="AT198" s="305">
        <f t="shared" si="70"/>
        <v>0</v>
      </c>
      <c r="AU198" s="305">
        <f t="shared" si="71"/>
        <v>0</v>
      </c>
      <c r="AV198" s="305">
        <f t="shared" si="72"/>
        <v>0</v>
      </c>
      <c r="AW198" s="305">
        <f t="shared" si="73"/>
        <v>0</v>
      </c>
      <c r="AX198" s="305">
        <f t="shared" si="74"/>
        <v>0</v>
      </c>
      <c r="AY198" s="306">
        <f t="shared" si="75"/>
        <v>0</v>
      </c>
    </row>
    <row r="199" spans="1:51" ht="14.5">
      <c r="A199" s="44" t="s">
        <v>150</v>
      </c>
      <c r="B199" s="45" t="s">
        <v>154</v>
      </c>
      <c r="C199" s="106">
        <v>0</v>
      </c>
      <c r="E199" s="65">
        <v>4220</v>
      </c>
      <c r="F199" s="65" t="s">
        <v>776</v>
      </c>
      <c r="G199" s="99" t="s">
        <v>792</v>
      </c>
      <c r="H199" s="240" t="s">
        <v>148</v>
      </c>
      <c r="I199" s="240"/>
      <c r="J199" s="240" t="s">
        <v>1049</v>
      </c>
      <c r="K199" s="238">
        <v>46387</v>
      </c>
      <c r="L199" s="255">
        <v>0</v>
      </c>
      <c r="M199" s="256">
        <v>0</v>
      </c>
      <c r="N199" s="256">
        <v>0</v>
      </c>
      <c r="O199" s="256">
        <v>225</v>
      </c>
      <c r="P199" s="256">
        <v>225</v>
      </c>
      <c r="Q199" s="256">
        <v>450</v>
      </c>
      <c r="R199" s="256">
        <v>0</v>
      </c>
      <c r="S199" s="256">
        <v>0</v>
      </c>
      <c r="T199" s="256">
        <v>0</v>
      </c>
      <c r="U199" s="257">
        <f t="shared" si="61"/>
        <v>450</v>
      </c>
      <c r="V199" s="323">
        <f>L199*Inflation!$F$19</f>
        <v>0</v>
      </c>
      <c r="W199" s="324">
        <f>M199*Inflation!$F$19</f>
        <v>0</v>
      </c>
      <c r="X199" s="324">
        <f>N199*Inflation!$F$19</f>
        <v>0</v>
      </c>
      <c r="Y199" s="324">
        <f>O199*Inflation!$F$19*Inflation!$F$20</f>
        <v>234.63656343656348</v>
      </c>
      <c r="Z199" s="324">
        <f>P199*Inflation!$F$19*Inflation!$F$20</f>
        <v>234.63656343656348</v>
      </c>
      <c r="AA199" s="324">
        <f>Q199*Inflation!$F$19*Inflation!$F$20</f>
        <v>469.27312687312696</v>
      </c>
      <c r="AB199" s="324">
        <f>R199*Inflation!$F$19*Inflation!$F$20*Inflation!$F$21</f>
        <v>0</v>
      </c>
      <c r="AC199" s="324">
        <f>S199*Inflation!$F$19*Inflation!$F$20*Inflation!$F$21*Inflation!$F$22</f>
        <v>0</v>
      </c>
      <c r="AD199" s="324">
        <f>T199*Inflation!$F$19*Inflation!$F$20*Inflation!$F$21*Inflation!$F$22*Inflation!$F$23</f>
        <v>0</v>
      </c>
      <c r="AE199" s="326">
        <f t="shared" si="62"/>
        <v>469.27312687312696</v>
      </c>
      <c r="AF199" s="303">
        <f>V199/SUM(V$50:V$225)*SUM('Common CWIP'!$AV$68:$BA$68)</f>
        <v>0</v>
      </c>
      <c r="AG199" s="298">
        <f>W199/SUM(W$50:W$225)*SUM('Common CWIP'!$BB$68:$BG$68)</f>
        <v>0</v>
      </c>
      <c r="AH199" s="298">
        <f t="shared" si="63"/>
        <v>0</v>
      </c>
      <c r="AI199" s="298">
        <f>Y199/SUM(Y$50:Y$225)*SUM('Common CWIP'!$BK$68:$BP$68)</f>
        <v>7.611989594315645</v>
      </c>
      <c r="AJ199" s="298">
        <f>Z199/SUM(Z$50:Z$225)*SUM('Common CWIP'!$BQ$68:$BV$68)</f>
        <v>10.399160147970051</v>
      </c>
      <c r="AK199" s="298">
        <f t="shared" si="64"/>
        <v>18.011149742285696</v>
      </c>
      <c r="AL199" s="298">
        <f>AB199/SUM(AB$50:AB$225)*SUM('Common CWIP'!$CL$68)</f>
        <v>0</v>
      </c>
      <c r="AM199" s="298">
        <f>AC199/SUM(AC$50:AC$225)*SUM('Common CWIP'!$DA$68)</f>
        <v>0</v>
      </c>
      <c r="AN199" s="298">
        <f>AD199/SUM(AD$50:AD$225)*SUM('Common CWIP'!$DP$68)</f>
        <v>0</v>
      </c>
      <c r="AO199" s="293">
        <f t="shared" si="65"/>
        <v>18.011149742285696</v>
      </c>
      <c r="AP199" s="304">
        <f t="shared" si="66"/>
        <v>0</v>
      </c>
      <c r="AQ199" s="305">
        <f t="shared" si="67"/>
        <v>0</v>
      </c>
      <c r="AR199" s="305">
        <f t="shared" si="68"/>
        <v>0</v>
      </c>
      <c r="AS199" s="305">
        <f t="shared" si="69"/>
        <v>242.24855303087912</v>
      </c>
      <c r="AT199" s="305">
        <f t="shared" si="70"/>
        <v>245.03572358453351</v>
      </c>
      <c r="AU199" s="305">
        <f t="shared" si="71"/>
        <v>487.28427661541264</v>
      </c>
      <c r="AV199" s="305">
        <f t="shared" si="72"/>
        <v>0</v>
      </c>
      <c r="AW199" s="305">
        <f t="shared" si="73"/>
        <v>0</v>
      </c>
      <c r="AX199" s="305">
        <f t="shared" si="74"/>
        <v>0</v>
      </c>
      <c r="AY199" s="306">
        <f t="shared" si="75"/>
        <v>487.28427661541264</v>
      </c>
    </row>
    <row r="200" spans="1:51" ht="14.5">
      <c r="A200" s="44" t="s">
        <v>150</v>
      </c>
      <c r="B200" s="45" t="s">
        <v>154</v>
      </c>
      <c r="C200" s="106">
        <v>0</v>
      </c>
      <c r="E200" s="65">
        <v>4220</v>
      </c>
      <c r="F200" s="65" t="s">
        <v>776</v>
      </c>
      <c r="G200" s="99" t="s">
        <v>793</v>
      </c>
      <c r="H200" s="240" t="s">
        <v>149</v>
      </c>
      <c r="I200" s="240"/>
      <c r="J200" s="240" t="s">
        <v>1049</v>
      </c>
      <c r="K200" s="238">
        <v>45838</v>
      </c>
      <c r="L200" s="255">
        <v>110</v>
      </c>
      <c r="M200" s="256">
        <v>110</v>
      </c>
      <c r="N200" s="256">
        <v>220</v>
      </c>
      <c r="O200" s="256">
        <v>0</v>
      </c>
      <c r="P200" s="256">
        <v>0</v>
      </c>
      <c r="Q200" s="256">
        <v>0</v>
      </c>
      <c r="R200" s="256">
        <v>0</v>
      </c>
      <c r="S200" s="256">
        <v>0</v>
      </c>
      <c r="T200" s="256">
        <v>0</v>
      </c>
      <c r="U200" s="257">
        <f t="shared" si="61"/>
        <v>220</v>
      </c>
      <c r="V200" s="323">
        <f>L200*Inflation!$F$19</f>
        <v>112.35164835164835</v>
      </c>
      <c r="W200" s="324">
        <f>M200*Inflation!$F$19</f>
        <v>112.35164835164835</v>
      </c>
      <c r="X200" s="324">
        <f>N200*Inflation!$F$19</f>
        <v>224.7032967032967</v>
      </c>
      <c r="Y200" s="324">
        <f>O200*Inflation!$F$19*Inflation!$F$20</f>
        <v>0</v>
      </c>
      <c r="Z200" s="324">
        <f>P200*Inflation!$F$19*Inflation!$F$20</f>
        <v>0</v>
      </c>
      <c r="AA200" s="324">
        <f>Q200*Inflation!$F$19*Inflation!$F$20</f>
        <v>0</v>
      </c>
      <c r="AB200" s="324">
        <f>R200*Inflation!$F$19*Inflation!$F$20*Inflation!$F$21</f>
        <v>0</v>
      </c>
      <c r="AC200" s="324">
        <f>S200*Inflation!$F$19*Inflation!$F$20*Inflation!$F$21*Inflation!$F$22</f>
        <v>0</v>
      </c>
      <c r="AD200" s="324">
        <f>T200*Inflation!$F$19*Inflation!$F$20*Inflation!$F$21*Inflation!$F$22*Inflation!$F$23</f>
        <v>0</v>
      </c>
      <c r="AE200" s="326">
        <f t="shared" si="62"/>
        <v>224.7032967032967</v>
      </c>
      <c r="AF200" s="303">
        <f>V200/SUM(V$50:V$225)*SUM('Common CWIP'!$AV$68:$BA$68)</f>
        <v>1.4241789213576879</v>
      </c>
      <c r="AG200" s="298">
        <f>W200/SUM(W$50:W$225)*SUM('Common CWIP'!$BB$68:$BG$68)</f>
        <v>1.7053531938474897</v>
      </c>
      <c r="AH200" s="298">
        <f t="shared" si="63"/>
        <v>3.1295321152051776</v>
      </c>
      <c r="AI200" s="298">
        <f>Y200/SUM(Y$50:Y$225)*SUM('Common CWIP'!$BK$68:$BP$68)</f>
        <v>0</v>
      </c>
      <c r="AJ200" s="298">
        <f>Z200/SUM(Z$50:Z$225)*SUM('Common CWIP'!$BQ$68:$BV$68)</f>
        <v>0</v>
      </c>
      <c r="AK200" s="298">
        <f t="shared" si="64"/>
        <v>0</v>
      </c>
      <c r="AL200" s="298">
        <f>AB200/SUM(AB$50:AB$225)*SUM('Common CWIP'!$CL$68)</f>
        <v>0</v>
      </c>
      <c r="AM200" s="298">
        <f>AC200/SUM(AC$50:AC$225)*SUM('Common CWIP'!$DA$68)</f>
        <v>0</v>
      </c>
      <c r="AN200" s="298">
        <f>AD200/SUM(AD$50:AD$225)*SUM('Common CWIP'!$DP$68)</f>
        <v>0</v>
      </c>
      <c r="AO200" s="293">
        <f t="shared" si="65"/>
        <v>3.1295321152051776</v>
      </c>
      <c r="AP200" s="304">
        <f t="shared" si="66"/>
        <v>113.77582727300604</v>
      </c>
      <c r="AQ200" s="305">
        <f t="shared" si="67"/>
        <v>114.05700154549584</v>
      </c>
      <c r="AR200" s="305">
        <f t="shared" si="68"/>
        <v>227.83282881850187</v>
      </c>
      <c r="AS200" s="305">
        <f t="shared" si="69"/>
        <v>0</v>
      </c>
      <c r="AT200" s="305">
        <f t="shared" si="70"/>
        <v>0</v>
      </c>
      <c r="AU200" s="305">
        <f t="shared" si="71"/>
        <v>0</v>
      </c>
      <c r="AV200" s="305">
        <f t="shared" si="72"/>
        <v>0</v>
      </c>
      <c r="AW200" s="305">
        <f t="shared" si="73"/>
        <v>0</v>
      </c>
      <c r="AX200" s="305">
        <f t="shared" si="74"/>
        <v>0</v>
      </c>
      <c r="AY200" s="306">
        <f t="shared" si="75"/>
        <v>227.83282881850187</v>
      </c>
    </row>
    <row r="201" spans="1:51" ht="14.5">
      <c r="A201" s="44" t="s">
        <v>150</v>
      </c>
      <c r="B201" s="45" t="s">
        <v>154</v>
      </c>
      <c r="C201" s="106">
        <v>0</v>
      </c>
      <c r="E201" s="65">
        <v>4220</v>
      </c>
      <c r="F201" s="65" t="s">
        <v>776</v>
      </c>
      <c r="G201" s="99" t="s">
        <v>794</v>
      </c>
      <c r="H201" s="240" t="s">
        <v>148</v>
      </c>
      <c r="I201" s="240"/>
      <c r="J201" s="240" t="s">
        <v>1049</v>
      </c>
      <c r="K201" s="238">
        <v>45746</v>
      </c>
      <c r="L201" s="255">
        <v>300</v>
      </c>
      <c r="M201" s="256">
        <v>0</v>
      </c>
      <c r="N201" s="256">
        <v>300</v>
      </c>
      <c r="O201" s="256">
        <v>0</v>
      </c>
      <c r="P201" s="256">
        <v>0</v>
      </c>
      <c r="Q201" s="256">
        <v>0</v>
      </c>
      <c r="R201" s="256">
        <v>0</v>
      </c>
      <c r="S201" s="256">
        <v>0</v>
      </c>
      <c r="T201" s="256">
        <v>0</v>
      </c>
      <c r="U201" s="257">
        <f t="shared" si="61"/>
        <v>300</v>
      </c>
      <c r="V201" s="323">
        <f>L201*Inflation!$F$19</f>
        <v>306.41358641358642</v>
      </c>
      <c r="W201" s="324">
        <f>M201*Inflation!$F$19</f>
        <v>0</v>
      </c>
      <c r="X201" s="324">
        <f>N201*Inflation!$F$19</f>
        <v>306.41358641358642</v>
      </c>
      <c r="Y201" s="324">
        <f>O201*Inflation!$F$19*Inflation!$F$20</f>
        <v>0</v>
      </c>
      <c r="Z201" s="324">
        <f>P201*Inflation!$F$19*Inflation!$F$20</f>
        <v>0</v>
      </c>
      <c r="AA201" s="324">
        <f>Q201*Inflation!$F$19*Inflation!$F$20</f>
        <v>0</v>
      </c>
      <c r="AB201" s="324">
        <f>R201*Inflation!$F$19*Inflation!$F$20*Inflation!$F$21</f>
        <v>0</v>
      </c>
      <c r="AC201" s="324">
        <f>S201*Inflation!$F$19*Inflation!$F$20*Inflation!$F$21*Inflation!$F$22</f>
        <v>0</v>
      </c>
      <c r="AD201" s="324">
        <f>T201*Inflation!$F$19*Inflation!$F$20*Inflation!$F$21*Inflation!$F$22*Inflation!$F$23</f>
        <v>0</v>
      </c>
      <c r="AE201" s="326">
        <f t="shared" si="62"/>
        <v>306.41358641358642</v>
      </c>
      <c r="AF201" s="303">
        <f>V201/SUM(V$50:V$225)*SUM('Common CWIP'!$AV$68:$BA$68)</f>
        <v>3.8841243309755122</v>
      </c>
      <c r="AG201" s="298">
        <f>W201/SUM(W$50:W$225)*SUM('Common CWIP'!$BB$68:$BG$68)</f>
        <v>0</v>
      </c>
      <c r="AH201" s="298">
        <f t="shared" si="63"/>
        <v>3.8841243309755122</v>
      </c>
      <c r="AI201" s="298">
        <f>Y201/SUM(Y$50:Y$225)*SUM('Common CWIP'!$BK$68:$BP$68)</f>
        <v>0</v>
      </c>
      <c r="AJ201" s="298">
        <f>Z201/SUM(Z$50:Z$225)*SUM('Common CWIP'!$BQ$68:$BV$68)</f>
        <v>0</v>
      </c>
      <c r="AK201" s="298">
        <f t="shared" si="64"/>
        <v>0</v>
      </c>
      <c r="AL201" s="298">
        <f>AB201/SUM(AB$50:AB$225)*SUM('Common CWIP'!$CL$68)</f>
        <v>0</v>
      </c>
      <c r="AM201" s="298">
        <f>AC201/SUM(AC$50:AC$225)*SUM('Common CWIP'!$DA$68)</f>
        <v>0</v>
      </c>
      <c r="AN201" s="298">
        <f>AD201/SUM(AD$50:AD$225)*SUM('Common CWIP'!$DP$68)</f>
        <v>0</v>
      </c>
      <c r="AO201" s="293">
        <f t="shared" si="65"/>
        <v>3.8841243309755122</v>
      </c>
      <c r="AP201" s="304">
        <f t="shared" si="66"/>
        <v>310.29771074456193</v>
      </c>
      <c r="AQ201" s="305">
        <f t="shared" si="67"/>
        <v>0</v>
      </c>
      <c r="AR201" s="305">
        <f t="shared" si="68"/>
        <v>310.29771074456193</v>
      </c>
      <c r="AS201" s="305">
        <f t="shared" si="69"/>
        <v>0</v>
      </c>
      <c r="AT201" s="305">
        <f t="shared" si="70"/>
        <v>0</v>
      </c>
      <c r="AU201" s="305">
        <f t="shared" si="71"/>
        <v>0</v>
      </c>
      <c r="AV201" s="305">
        <f t="shared" si="72"/>
        <v>0</v>
      </c>
      <c r="AW201" s="305">
        <f t="shared" si="73"/>
        <v>0</v>
      </c>
      <c r="AX201" s="305">
        <f t="shared" si="74"/>
        <v>0</v>
      </c>
      <c r="AY201" s="306">
        <f t="shared" si="75"/>
        <v>310.29771074456193</v>
      </c>
    </row>
    <row r="202" spans="1:51" ht="14.5">
      <c r="A202" s="44" t="s">
        <v>150</v>
      </c>
      <c r="B202" s="45" t="s">
        <v>154</v>
      </c>
      <c r="C202" s="106">
        <v>0</v>
      </c>
      <c r="E202" s="65">
        <v>4220</v>
      </c>
      <c r="F202" s="65" t="s">
        <v>776</v>
      </c>
      <c r="G202" s="99" t="s">
        <v>795</v>
      </c>
      <c r="H202" s="240" t="s">
        <v>149</v>
      </c>
      <c r="I202" s="240"/>
      <c r="J202" s="240" t="s">
        <v>1049</v>
      </c>
      <c r="K202" s="238">
        <v>45807</v>
      </c>
      <c r="L202" s="255">
        <v>65</v>
      </c>
      <c r="M202" s="256">
        <v>0</v>
      </c>
      <c r="N202" s="256">
        <v>65</v>
      </c>
      <c r="O202" s="256">
        <v>0</v>
      </c>
      <c r="P202" s="256">
        <v>0</v>
      </c>
      <c r="Q202" s="256">
        <v>0</v>
      </c>
      <c r="R202" s="256">
        <v>0</v>
      </c>
      <c r="S202" s="256">
        <v>0</v>
      </c>
      <c r="T202" s="256">
        <v>0</v>
      </c>
      <c r="U202" s="257">
        <f t="shared" si="61"/>
        <v>65</v>
      </c>
      <c r="V202" s="323">
        <f>L202*Inflation!$F$19</f>
        <v>66.389610389610382</v>
      </c>
      <c r="W202" s="324">
        <f>M202*Inflation!$F$19</f>
        <v>0</v>
      </c>
      <c r="X202" s="324">
        <f>N202*Inflation!$F$19</f>
        <v>66.389610389610382</v>
      </c>
      <c r="Y202" s="324">
        <f>O202*Inflation!$F$19*Inflation!$F$20</f>
        <v>0</v>
      </c>
      <c r="Z202" s="324">
        <f>P202*Inflation!$F$19*Inflation!$F$20</f>
        <v>0</v>
      </c>
      <c r="AA202" s="324">
        <f>Q202*Inflation!$F$19*Inflation!$F$20</f>
        <v>0</v>
      </c>
      <c r="AB202" s="324">
        <f>R202*Inflation!$F$19*Inflation!$F$20*Inflation!$F$21</f>
        <v>0</v>
      </c>
      <c r="AC202" s="324">
        <f>S202*Inflation!$F$19*Inflation!$F$20*Inflation!$F$21*Inflation!$F$22</f>
        <v>0</v>
      </c>
      <c r="AD202" s="324">
        <f>T202*Inflation!$F$19*Inflation!$F$20*Inflation!$F$21*Inflation!$F$22*Inflation!$F$23</f>
        <v>0</v>
      </c>
      <c r="AE202" s="326">
        <f t="shared" si="62"/>
        <v>66.389610389610382</v>
      </c>
      <c r="AF202" s="303">
        <f>V202/SUM(V$50:V$225)*SUM('Common CWIP'!$AV$68:$BA$68)</f>
        <v>0.84156027171136072</v>
      </c>
      <c r="AG202" s="298">
        <f>W202/SUM(W$50:W$225)*SUM('Common CWIP'!$BB$68:$BG$68)</f>
        <v>0</v>
      </c>
      <c r="AH202" s="298">
        <f t="shared" si="63"/>
        <v>0.84156027171136072</v>
      </c>
      <c r="AI202" s="298">
        <f>Y202/SUM(Y$50:Y$225)*SUM('Common CWIP'!$BK$68:$BP$68)</f>
        <v>0</v>
      </c>
      <c r="AJ202" s="298">
        <f>Z202/SUM(Z$50:Z$225)*SUM('Common CWIP'!$BQ$68:$BV$68)</f>
        <v>0</v>
      </c>
      <c r="AK202" s="298">
        <f t="shared" si="64"/>
        <v>0</v>
      </c>
      <c r="AL202" s="298">
        <f>AB202/SUM(AB$50:AB$225)*SUM('Common CWIP'!$CL$68)</f>
        <v>0</v>
      </c>
      <c r="AM202" s="298">
        <f>AC202/SUM(AC$50:AC$225)*SUM('Common CWIP'!$DA$68)</f>
        <v>0</v>
      </c>
      <c r="AN202" s="298">
        <f>AD202/SUM(AD$50:AD$225)*SUM('Common CWIP'!$DP$68)</f>
        <v>0</v>
      </c>
      <c r="AO202" s="293">
        <f t="shared" si="65"/>
        <v>0.84156027171136072</v>
      </c>
      <c r="AP202" s="304">
        <f t="shared" si="66"/>
        <v>67.231170661321741</v>
      </c>
      <c r="AQ202" s="305">
        <f t="shared" si="67"/>
        <v>0</v>
      </c>
      <c r="AR202" s="305">
        <f t="shared" si="68"/>
        <v>67.231170661321741</v>
      </c>
      <c r="AS202" s="305">
        <f t="shared" si="69"/>
        <v>0</v>
      </c>
      <c r="AT202" s="305">
        <f t="shared" si="70"/>
        <v>0</v>
      </c>
      <c r="AU202" s="305">
        <f t="shared" si="71"/>
        <v>0</v>
      </c>
      <c r="AV202" s="305">
        <f t="shared" si="72"/>
        <v>0</v>
      </c>
      <c r="AW202" s="305">
        <f t="shared" si="73"/>
        <v>0</v>
      </c>
      <c r="AX202" s="305">
        <f t="shared" si="74"/>
        <v>0</v>
      </c>
      <c r="AY202" s="306">
        <f t="shared" si="75"/>
        <v>67.231170661321741</v>
      </c>
    </row>
    <row r="203" spans="1:51" ht="14.5">
      <c r="A203" s="44" t="s">
        <v>150</v>
      </c>
      <c r="B203" s="45" t="s">
        <v>154</v>
      </c>
      <c r="C203" s="106">
        <v>0</v>
      </c>
      <c r="E203" s="65">
        <v>4220</v>
      </c>
      <c r="F203" s="65" t="s">
        <v>776</v>
      </c>
      <c r="G203" s="99" t="s">
        <v>796</v>
      </c>
      <c r="H203" s="240" t="s">
        <v>149</v>
      </c>
      <c r="I203" s="240"/>
      <c r="J203" s="240" t="s">
        <v>1049</v>
      </c>
      <c r="K203" s="238">
        <v>46022</v>
      </c>
      <c r="L203" s="255">
        <v>100</v>
      </c>
      <c r="M203" s="256">
        <v>100</v>
      </c>
      <c r="N203" s="256">
        <v>200</v>
      </c>
      <c r="O203" s="256">
        <v>0</v>
      </c>
      <c r="P203" s="256">
        <v>0</v>
      </c>
      <c r="Q203" s="256">
        <v>0</v>
      </c>
      <c r="R203" s="256">
        <v>0</v>
      </c>
      <c r="S203" s="256">
        <v>0</v>
      </c>
      <c r="T203" s="256">
        <v>0</v>
      </c>
      <c r="U203" s="257">
        <f t="shared" si="61"/>
        <v>200</v>
      </c>
      <c r="V203" s="323">
        <f>L203*Inflation!$F$19</f>
        <v>102.13786213786213</v>
      </c>
      <c r="W203" s="324">
        <f>M203*Inflation!$F$19</f>
        <v>102.13786213786213</v>
      </c>
      <c r="X203" s="324">
        <f>N203*Inflation!$F$19</f>
        <v>204.27572427572426</v>
      </c>
      <c r="Y203" s="324">
        <f>O203*Inflation!$F$19*Inflation!$F$20</f>
        <v>0</v>
      </c>
      <c r="Z203" s="324">
        <f>P203*Inflation!$F$19*Inflation!$F$20</f>
        <v>0</v>
      </c>
      <c r="AA203" s="324">
        <f>Q203*Inflation!$F$19*Inflation!$F$20</f>
        <v>0</v>
      </c>
      <c r="AB203" s="324">
        <f>R203*Inflation!$F$19*Inflation!$F$20*Inflation!$F$21</f>
        <v>0</v>
      </c>
      <c r="AC203" s="324">
        <f>S203*Inflation!$F$19*Inflation!$F$20*Inflation!$F$21*Inflation!$F$22</f>
        <v>0</v>
      </c>
      <c r="AD203" s="324">
        <f>T203*Inflation!$F$19*Inflation!$F$20*Inflation!$F$21*Inflation!$F$22*Inflation!$F$23</f>
        <v>0</v>
      </c>
      <c r="AE203" s="326">
        <f t="shared" si="62"/>
        <v>204.27572427572426</v>
      </c>
      <c r="AF203" s="303">
        <f>V203/SUM(V$50:V$225)*SUM('Common CWIP'!$AV$68:$BA$68)</f>
        <v>1.2947081103251705</v>
      </c>
      <c r="AG203" s="298">
        <f>W203/SUM(W$50:W$225)*SUM('Common CWIP'!$BB$68:$BG$68)</f>
        <v>1.5503210853158997</v>
      </c>
      <c r="AH203" s="298">
        <f t="shared" si="63"/>
        <v>2.8450291956410703</v>
      </c>
      <c r="AI203" s="298">
        <f>Y203/SUM(Y$50:Y$225)*SUM('Common CWIP'!$BK$68:$BP$68)</f>
        <v>0</v>
      </c>
      <c r="AJ203" s="298">
        <f>Z203/SUM(Z$50:Z$225)*SUM('Common CWIP'!$BQ$68:$BV$68)</f>
        <v>0</v>
      </c>
      <c r="AK203" s="298">
        <f t="shared" si="64"/>
        <v>0</v>
      </c>
      <c r="AL203" s="298">
        <f>AB203/SUM(AB$50:AB$225)*SUM('Common CWIP'!$CL$68)</f>
        <v>0</v>
      </c>
      <c r="AM203" s="298">
        <f>AC203/SUM(AC$50:AC$225)*SUM('Common CWIP'!$DA$68)</f>
        <v>0</v>
      </c>
      <c r="AN203" s="298">
        <f>AD203/SUM(AD$50:AD$225)*SUM('Common CWIP'!$DP$68)</f>
        <v>0</v>
      </c>
      <c r="AO203" s="293">
        <f t="shared" si="65"/>
        <v>2.8450291956410703</v>
      </c>
      <c r="AP203" s="304">
        <f t="shared" si="66"/>
        <v>103.4325702481873</v>
      </c>
      <c r="AQ203" s="305">
        <f t="shared" si="67"/>
        <v>103.68818322317803</v>
      </c>
      <c r="AR203" s="305">
        <f t="shared" si="68"/>
        <v>207.12075347136533</v>
      </c>
      <c r="AS203" s="305">
        <f t="shared" si="69"/>
        <v>0</v>
      </c>
      <c r="AT203" s="305">
        <f t="shared" si="70"/>
        <v>0</v>
      </c>
      <c r="AU203" s="305">
        <f t="shared" si="71"/>
        <v>0</v>
      </c>
      <c r="AV203" s="305">
        <f t="shared" si="72"/>
        <v>0</v>
      </c>
      <c r="AW203" s="305">
        <f t="shared" si="73"/>
        <v>0</v>
      </c>
      <c r="AX203" s="305">
        <f t="shared" si="74"/>
        <v>0</v>
      </c>
      <c r="AY203" s="306">
        <f t="shared" si="75"/>
        <v>207.12075347136533</v>
      </c>
    </row>
    <row r="204" spans="1:51" ht="14.5">
      <c r="A204" s="44" t="s">
        <v>150</v>
      </c>
      <c r="B204" s="45" t="s">
        <v>154</v>
      </c>
      <c r="C204" s="106">
        <v>0</v>
      </c>
      <c r="E204" s="65">
        <v>4220</v>
      </c>
      <c r="F204" s="65" t="s">
        <v>776</v>
      </c>
      <c r="G204" s="99" t="s">
        <v>797</v>
      </c>
      <c r="H204" s="240" t="s">
        <v>149</v>
      </c>
      <c r="I204" s="240"/>
      <c r="J204" s="240" t="s">
        <v>1049</v>
      </c>
      <c r="K204" s="238">
        <v>46021</v>
      </c>
      <c r="L204" s="255">
        <v>70</v>
      </c>
      <c r="M204" s="256">
        <v>70</v>
      </c>
      <c r="N204" s="256">
        <v>140</v>
      </c>
      <c r="O204" s="256">
        <v>0</v>
      </c>
      <c r="P204" s="256">
        <v>0</v>
      </c>
      <c r="Q204" s="256">
        <v>0</v>
      </c>
      <c r="R204" s="256">
        <v>0</v>
      </c>
      <c r="S204" s="256">
        <v>0</v>
      </c>
      <c r="T204" s="256">
        <v>0</v>
      </c>
      <c r="U204" s="257">
        <f t="shared" si="61"/>
        <v>140</v>
      </c>
      <c r="V204" s="323">
        <f>L204*Inflation!$F$19</f>
        <v>71.496503496503493</v>
      </c>
      <c r="W204" s="324">
        <f>M204*Inflation!$F$19</f>
        <v>71.496503496503493</v>
      </c>
      <c r="X204" s="324">
        <f>N204*Inflation!$F$19</f>
        <v>142.99300699300699</v>
      </c>
      <c r="Y204" s="324">
        <f>O204*Inflation!$F$19*Inflation!$F$20</f>
        <v>0</v>
      </c>
      <c r="Z204" s="324">
        <f>P204*Inflation!$F$19*Inflation!$F$20</f>
        <v>0</v>
      </c>
      <c r="AA204" s="324">
        <f>Q204*Inflation!$F$19*Inflation!$F$20</f>
        <v>0</v>
      </c>
      <c r="AB204" s="324">
        <f>R204*Inflation!$F$19*Inflation!$F$20*Inflation!$F$21</f>
        <v>0</v>
      </c>
      <c r="AC204" s="324">
        <f>S204*Inflation!$F$19*Inflation!$F$20*Inflation!$F$21*Inflation!$F$22</f>
        <v>0</v>
      </c>
      <c r="AD204" s="324">
        <f>T204*Inflation!$F$19*Inflation!$F$20*Inflation!$F$21*Inflation!$F$22*Inflation!$F$23</f>
        <v>0</v>
      </c>
      <c r="AE204" s="326">
        <f t="shared" si="62"/>
        <v>142.99300699300699</v>
      </c>
      <c r="AF204" s="303">
        <f>V204/SUM(V$50:V$225)*SUM('Common CWIP'!$AV$68:$BA$68)</f>
        <v>0.9062956772276195</v>
      </c>
      <c r="AG204" s="298">
        <f>W204/SUM(W$50:W$225)*SUM('Common CWIP'!$BB$68:$BG$68)</f>
        <v>1.08522475972113</v>
      </c>
      <c r="AH204" s="298">
        <f t="shared" si="63"/>
        <v>1.9915204369487496</v>
      </c>
      <c r="AI204" s="298">
        <f>Y204/SUM(Y$50:Y$225)*SUM('Common CWIP'!$BK$68:$BP$68)</f>
        <v>0</v>
      </c>
      <c r="AJ204" s="298">
        <f>Z204/SUM(Z$50:Z$225)*SUM('Common CWIP'!$BQ$68:$BV$68)</f>
        <v>0</v>
      </c>
      <c r="AK204" s="298">
        <f t="shared" si="64"/>
        <v>0</v>
      </c>
      <c r="AL204" s="298">
        <f>AB204/SUM(AB$50:AB$225)*SUM('Common CWIP'!$CL$68)</f>
        <v>0</v>
      </c>
      <c r="AM204" s="298">
        <f>AC204/SUM(AC$50:AC$225)*SUM('Common CWIP'!$DA$68)</f>
        <v>0</v>
      </c>
      <c r="AN204" s="298">
        <f>AD204/SUM(AD$50:AD$225)*SUM('Common CWIP'!$DP$68)</f>
        <v>0</v>
      </c>
      <c r="AO204" s="293">
        <f t="shared" si="65"/>
        <v>1.9915204369487496</v>
      </c>
      <c r="AP204" s="304">
        <f t="shared" si="66"/>
        <v>72.402799173731111</v>
      </c>
      <c r="AQ204" s="305">
        <f t="shared" si="67"/>
        <v>72.581728256224622</v>
      </c>
      <c r="AR204" s="305">
        <f t="shared" si="68"/>
        <v>144.98452742995573</v>
      </c>
      <c r="AS204" s="305">
        <f t="shared" si="69"/>
        <v>0</v>
      </c>
      <c r="AT204" s="305">
        <f t="shared" si="70"/>
        <v>0</v>
      </c>
      <c r="AU204" s="305">
        <f t="shared" si="71"/>
        <v>0</v>
      </c>
      <c r="AV204" s="305">
        <f t="shared" si="72"/>
        <v>0</v>
      </c>
      <c r="AW204" s="305">
        <f t="shared" si="73"/>
        <v>0</v>
      </c>
      <c r="AX204" s="305">
        <f t="shared" si="74"/>
        <v>0</v>
      </c>
      <c r="AY204" s="306">
        <f t="shared" si="75"/>
        <v>144.98452742995573</v>
      </c>
    </row>
    <row r="205" spans="1:51" ht="14.5">
      <c r="A205" s="44" t="s">
        <v>150</v>
      </c>
      <c r="B205" s="45" t="s">
        <v>154</v>
      </c>
      <c r="C205" s="106">
        <v>0</v>
      </c>
      <c r="E205" s="65">
        <v>4220</v>
      </c>
      <c r="F205" s="65" t="s">
        <v>776</v>
      </c>
      <c r="G205" s="99" t="s">
        <v>798</v>
      </c>
      <c r="H205" s="240" t="s">
        <v>149</v>
      </c>
      <c r="I205" s="240"/>
      <c r="J205" s="240" t="s">
        <v>1049</v>
      </c>
      <c r="K205" s="238">
        <v>46387</v>
      </c>
      <c r="L205" s="255">
        <v>0</v>
      </c>
      <c r="M205" s="256">
        <v>0</v>
      </c>
      <c r="N205" s="256">
        <v>0</v>
      </c>
      <c r="O205" s="256">
        <v>25</v>
      </c>
      <c r="P205" s="256">
        <v>25</v>
      </c>
      <c r="Q205" s="256">
        <v>50</v>
      </c>
      <c r="R205" s="256">
        <v>0</v>
      </c>
      <c r="S205" s="256">
        <v>0</v>
      </c>
      <c r="T205" s="256">
        <v>0</v>
      </c>
      <c r="U205" s="257">
        <f t="shared" si="61"/>
        <v>50</v>
      </c>
      <c r="V205" s="323">
        <f>L205*Inflation!$F$19</f>
        <v>0</v>
      </c>
      <c r="W205" s="324">
        <f>M205*Inflation!$F$19</f>
        <v>0</v>
      </c>
      <c r="X205" s="324">
        <f>N205*Inflation!$F$19</f>
        <v>0</v>
      </c>
      <c r="Y205" s="324">
        <f>O205*Inflation!$F$19*Inflation!$F$20</f>
        <v>26.070729270729274</v>
      </c>
      <c r="Z205" s="324">
        <f>P205*Inflation!$F$19*Inflation!$F$20</f>
        <v>26.070729270729274</v>
      </c>
      <c r="AA205" s="324">
        <f>Q205*Inflation!$F$19*Inflation!$F$20</f>
        <v>52.141458541458547</v>
      </c>
      <c r="AB205" s="324">
        <f>R205*Inflation!$F$19*Inflation!$F$20*Inflation!$F$21</f>
        <v>0</v>
      </c>
      <c r="AC205" s="324">
        <f>S205*Inflation!$F$19*Inflation!$F$20*Inflation!$F$21*Inflation!$F$22</f>
        <v>0</v>
      </c>
      <c r="AD205" s="324">
        <f>T205*Inflation!$F$19*Inflation!$F$20*Inflation!$F$21*Inflation!$F$22*Inflation!$F$23</f>
        <v>0</v>
      </c>
      <c r="AE205" s="326">
        <f t="shared" si="62"/>
        <v>52.141458541458547</v>
      </c>
      <c r="AF205" s="303">
        <f>V205/SUM(V$50:V$225)*SUM('Common CWIP'!$AV$68:$BA$68)</f>
        <v>0</v>
      </c>
      <c r="AG205" s="298">
        <f>W205/SUM(W$50:W$225)*SUM('Common CWIP'!$BB$68:$BG$68)</f>
        <v>0</v>
      </c>
      <c r="AH205" s="298">
        <f t="shared" si="63"/>
        <v>0</v>
      </c>
      <c r="AI205" s="298">
        <f>Y205/SUM(Y$50:Y$225)*SUM('Common CWIP'!$BK$68:$BP$68)</f>
        <v>0.84577662159062705</v>
      </c>
      <c r="AJ205" s="298">
        <f>Z205/SUM(Z$50:Z$225)*SUM('Common CWIP'!$BQ$68:$BV$68)</f>
        <v>1.1554622386633389</v>
      </c>
      <c r="AK205" s="298">
        <f t="shared" si="64"/>
        <v>2.0012388602539657</v>
      </c>
      <c r="AL205" s="298">
        <f>AB205/SUM(AB$50:AB$225)*SUM('Common CWIP'!$CL$68)</f>
        <v>0</v>
      </c>
      <c r="AM205" s="298">
        <f>AC205/SUM(AC$50:AC$225)*SUM('Common CWIP'!$DA$68)</f>
        <v>0</v>
      </c>
      <c r="AN205" s="298">
        <f>AD205/SUM(AD$50:AD$225)*SUM('Common CWIP'!$DP$68)</f>
        <v>0</v>
      </c>
      <c r="AO205" s="293">
        <f t="shared" si="65"/>
        <v>2.0012388602539657</v>
      </c>
      <c r="AP205" s="304">
        <f t="shared" si="66"/>
        <v>0</v>
      </c>
      <c r="AQ205" s="305">
        <f t="shared" si="67"/>
        <v>0</v>
      </c>
      <c r="AR205" s="305">
        <f t="shared" si="68"/>
        <v>0</v>
      </c>
      <c r="AS205" s="305">
        <f t="shared" si="69"/>
        <v>26.916505892319901</v>
      </c>
      <c r="AT205" s="305">
        <f t="shared" si="70"/>
        <v>27.226191509392613</v>
      </c>
      <c r="AU205" s="305">
        <f t="shared" si="71"/>
        <v>54.14269740171251</v>
      </c>
      <c r="AV205" s="305">
        <f t="shared" si="72"/>
        <v>0</v>
      </c>
      <c r="AW205" s="305">
        <f t="shared" si="73"/>
        <v>0</v>
      </c>
      <c r="AX205" s="305">
        <f t="shared" si="74"/>
        <v>0</v>
      </c>
      <c r="AY205" s="306">
        <f t="shared" si="75"/>
        <v>54.14269740171251</v>
      </c>
    </row>
    <row r="206" spans="1:51" ht="14.5">
      <c r="A206" s="44" t="s">
        <v>154</v>
      </c>
      <c r="B206" s="45" t="s">
        <v>154</v>
      </c>
      <c r="C206" s="106">
        <v>0</v>
      </c>
      <c r="E206" s="65">
        <v>4220</v>
      </c>
      <c r="F206" s="65" t="s">
        <v>776</v>
      </c>
      <c r="G206" s="99" t="s">
        <v>799</v>
      </c>
      <c r="H206" s="240" t="s">
        <v>149</v>
      </c>
      <c r="I206" s="240"/>
      <c r="J206" s="240" t="s">
        <v>1049</v>
      </c>
      <c r="K206" s="238" t="s">
        <v>218</v>
      </c>
      <c r="L206" s="255">
        <v>0</v>
      </c>
      <c r="M206" s="256">
        <v>0</v>
      </c>
      <c r="N206" s="256">
        <v>0</v>
      </c>
      <c r="O206" s="256">
        <v>80</v>
      </c>
      <c r="P206" s="256">
        <v>80</v>
      </c>
      <c r="Q206" s="256">
        <v>160</v>
      </c>
      <c r="R206" s="256">
        <v>0</v>
      </c>
      <c r="S206" s="256">
        <v>0</v>
      </c>
      <c r="T206" s="256">
        <v>0</v>
      </c>
      <c r="U206" s="257">
        <f t="shared" si="61"/>
        <v>160</v>
      </c>
      <c r="V206" s="323">
        <f>L206*Inflation!$F$19</f>
        <v>0</v>
      </c>
      <c r="W206" s="324">
        <f>M206*Inflation!$F$19</f>
        <v>0</v>
      </c>
      <c r="X206" s="324">
        <f>N206*Inflation!$F$19</f>
        <v>0</v>
      </c>
      <c r="Y206" s="324">
        <f>O206*Inflation!$F$19*Inflation!$F$20</f>
        <v>83.42633366633369</v>
      </c>
      <c r="Z206" s="324">
        <f>P206*Inflation!$F$19*Inflation!$F$20</f>
        <v>83.42633366633369</v>
      </c>
      <c r="AA206" s="324">
        <f>Q206*Inflation!$F$19*Inflation!$F$20</f>
        <v>166.85266733266738</v>
      </c>
      <c r="AB206" s="324">
        <f>R206*Inflation!$F$19*Inflation!$F$20*Inflation!$F$21</f>
        <v>0</v>
      </c>
      <c r="AC206" s="324">
        <f>S206*Inflation!$F$19*Inflation!$F$20*Inflation!$F$21*Inflation!$F$22</f>
        <v>0</v>
      </c>
      <c r="AD206" s="324">
        <f>T206*Inflation!$F$19*Inflation!$F$20*Inflation!$F$21*Inflation!$F$22*Inflation!$F$23</f>
        <v>0</v>
      </c>
      <c r="AE206" s="326">
        <f t="shared" si="62"/>
        <v>166.85266733266738</v>
      </c>
      <c r="AF206" s="303">
        <f>V206/SUM(V$50:V$225)*SUM('Common CWIP'!$AV$68:$BA$68)</f>
        <v>0</v>
      </c>
      <c r="AG206" s="298">
        <f>W206/SUM(W$50:W$225)*SUM('Common CWIP'!$BB$68:$BG$68)</f>
        <v>0</v>
      </c>
      <c r="AH206" s="298">
        <f t="shared" si="63"/>
        <v>0</v>
      </c>
      <c r="AI206" s="298">
        <f>Y206/SUM(Y$50:Y$225)*SUM('Common CWIP'!$BK$68:$BP$68)</f>
        <v>2.7064851890900075</v>
      </c>
      <c r="AJ206" s="298">
        <f>Z206/SUM(Z$50:Z$225)*SUM('Common CWIP'!$BQ$68:$BV$68)</f>
        <v>3.6974791637226851</v>
      </c>
      <c r="AK206" s="298">
        <f t="shared" si="64"/>
        <v>6.4039643528126931</v>
      </c>
      <c r="AL206" s="298">
        <f>AB206/SUM(AB$50:AB$225)*SUM('Common CWIP'!$CL$68)</f>
        <v>0</v>
      </c>
      <c r="AM206" s="298">
        <f>AC206/SUM(AC$50:AC$225)*SUM('Common CWIP'!$DA$68)</f>
        <v>0</v>
      </c>
      <c r="AN206" s="298">
        <f>AD206/SUM(AD$50:AD$225)*SUM('Common CWIP'!$DP$68)</f>
        <v>0</v>
      </c>
      <c r="AO206" s="293">
        <f t="shared" si="65"/>
        <v>6.4039643528126931</v>
      </c>
      <c r="AP206" s="304">
        <f t="shared" si="66"/>
        <v>0</v>
      </c>
      <c r="AQ206" s="305">
        <f t="shared" si="67"/>
        <v>0</v>
      </c>
      <c r="AR206" s="305">
        <f t="shared" si="68"/>
        <v>0</v>
      </c>
      <c r="AS206" s="305">
        <f t="shared" si="69"/>
        <v>86.132818855423693</v>
      </c>
      <c r="AT206" s="305">
        <f t="shared" si="70"/>
        <v>87.12381283005638</v>
      </c>
      <c r="AU206" s="305">
        <f t="shared" si="71"/>
        <v>173.25663168548007</v>
      </c>
      <c r="AV206" s="305">
        <f t="shared" si="72"/>
        <v>0</v>
      </c>
      <c r="AW206" s="305">
        <f t="shared" si="73"/>
        <v>0</v>
      </c>
      <c r="AX206" s="305">
        <f t="shared" si="74"/>
        <v>0</v>
      </c>
      <c r="AY206" s="306">
        <f t="shared" si="75"/>
        <v>173.25663168548007</v>
      </c>
    </row>
    <row r="207" spans="1:51" ht="14.5">
      <c r="A207" s="44" t="s">
        <v>150</v>
      </c>
      <c r="B207" s="45" t="s">
        <v>150</v>
      </c>
      <c r="C207" s="106">
        <v>3750</v>
      </c>
      <c r="D207" s="37">
        <v>58</v>
      </c>
      <c r="E207" s="65">
        <v>4220</v>
      </c>
      <c r="F207" s="65" t="s">
        <v>776</v>
      </c>
      <c r="G207" s="99" t="s">
        <v>800</v>
      </c>
      <c r="H207" s="240" t="s">
        <v>148</v>
      </c>
      <c r="I207" s="240"/>
      <c r="J207" s="240" t="s">
        <v>1049</v>
      </c>
      <c r="K207" s="238">
        <v>46376</v>
      </c>
      <c r="L207" s="255">
        <v>1625</v>
      </c>
      <c r="M207" s="256">
        <v>1625</v>
      </c>
      <c r="N207" s="256">
        <v>3250</v>
      </c>
      <c r="O207" s="256">
        <v>250</v>
      </c>
      <c r="P207" s="256">
        <v>250</v>
      </c>
      <c r="Q207" s="256">
        <v>500</v>
      </c>
      <c r="R207" s="256">
        <v>0</v>
      </c>
      <c r="S207" s="256">
        <v>0</v>
      </c>
      <c r="T207" s="256">
        <v>0</v>
      </c>
      <c r="U207" s="257">
        <f t="shared" si="61"/>
        <v>3750</v>
      </c>
      <c r="V207" s="323">
        <f>L207*Inflation!$F$19</f>
        <v>1659.7402597402597</v>
      </c>
      <c r="W207" s="324">
        <f>M207*Inflation!$F$19</f>
        <v>1659.7402597402597</v>
      </c>
      <c r="X207" s="324">
        <f>N207*Inflation!$F$19</f>
        <v>3319.4805194805194</v>
      </c>
      <c r="Y207" s="324">
        <f>O207*Inflation!$F$19*Inflation!$F$20</f>
        <v>260.70729270729277</v>
      </c>
      <c r="Z207" s="324">
        <f>P207*Inflation!$F$19*Inflation!$F$20</f>
        <v>260.70729270729277</v>
      </c>
      <c r="AA207" s="324">
        <f>Q207*Inflation!$F$19*Inflation!$F$20</f>
        <v>521.41458541458553</v>
      </c>
      <c r="AB207" s="324">
        <f>R207*Inflation!$F$19*Inflation!$F$20*Inflation!$F$21</f>
        <v>0</v>
      </c>
      <c r="AC207" s="324">
        <f>S207*Inflation!$F$19*Inflation!$F$20*Inflation!$F$21*Inflation!$F$22</f>
        <v>0</v>
      </c>
      <c r="AD207" s="324">
        <f>T207*Inflation!$F$19*Inflation!$F$20*Inflation!$F$21*Inflation!$F$22*Inflation!$F$23</f>
        <v>0</v>
      </c>
      <c r="AE207" s="326">
        <f t="shared" si="62"/>
        <v>3840.8951048951049</v>
      </c>
      <c r="AF207" s="303">
        <f>V207/SUM(V$50:V$225)*SUM('Common CWIP'!$AV$68:$BA$68)</f>
        <v>21.039006792784022</v>
      </c>
      <c r="AG207" s="298">
        <f>W207/SUM(W$50:W$225)*SUM('Common CWIP'!$BB$68:$BG$68)</f>
        <v>25.192717636383374</v>
      </c>
      <c r="AH207" s="298">
        <f t="shared" si="63"/>
        <v>46.2317244291674</v>
      </c>
      <c r="AI207" s="298">
        <f>Y207/SUM(Y$50:Y$225)*SUM('Common CWIP'!$BK$68:$BP$68)</f>
        <v>8.4577662159062736</v>
      </c>
      <c r="AJ207" s="298">
        <f>Z207/SUM(Z$50:Z$225)*SUM('Common CWIP'!$BQ$68:$BV$68)</f>
        <v>11.55462238663339</v>
      </c>
      <c r="AK207" s="298">
        <f t="shared" si="64"/>
        <v>20.012388602539666</v>
      </c>
      <c r="AL207" s="298">
        <f>AB207/SUM(AB$50:AB$225)*SUM('Common CWIP'!$CL$68)</f>
        <v>0</v>
      </c>
      <c r="AM207" s="298">
        <f>AC207/SUM(AC$50:AC$225)*SUM('Common CWIP'!$DA$68)</f>
        <v>0</v>
      </c>
      <c r="AN207" s="298">
        <f>AD207/SUM(AD$50:AD$225)*SUM('Common CWIP'!$DP$68)</f>
        <v>0</v>
      </c>
      <c r="AO207" s="293">
        <f t="shared" si="65"/>
        <v>66.244113031707059</v>
      </c>
      <c r="AP207" s="304">
        <f t="shared" si="66"/>
        <v>1680.7792665330437</v>
      </c>
      <c r="AQ207" s="305">
        <f t="shared" si="67"/>
        <v>1684.9329773766431</v>
      </c>
      <c r="AR207" s="305">
        <f t="shared" si="68"/>
        <v>3365.712243909687</v>
      </c>
      <c r="AS207" s="305">
        <f t="shared" si="69"/>
        <v>269.16505892319901</v>
      </c>
      <c r="AT207" s="305">
        <f t="shared" si="70"/>
        <v>272.26191509392618</v>
      </c>
      <c r="AU207" s="305">
        <f t="shared" si="71"/>
        <v>541.42697401712519</v>
      </c>
      <c r="AV207" s="305">
        <f t="shared" si="72"/>
        <v>0</v>
      </c>
      <c r="AW207" s="305">
        <f t="shared" si="73"/>
        <v>0</v>
      </c>
      <c r="AX207" s="305">
        <f t="shared" si="74"/>
        <v>0</v>
      </c>
      <c r="AY207" s="306">
        <f t="shared" si="75"/>
        <v>3907.1392179268123</v>
      </c>
    </row>
    <row r="208" spans="1:51" ht="14.5">
      <c r="A208" s="44" t="s">
        <v>150</v>
      </c>
      <c r="B208" s="45" t="s">
        <v>154</v>
      </c>
      <c r="C208" s="106">
        <v>0</v>
      </c>
      <c r="E208" s="65">
        <v>4220</v>
      </c>
      <c r="F208" s="65" t="s">
        <v>776</v>
      </c>
      <c r="G208" s="99" t="s">
        <v>801</v>
      </c>
      <c r="H208" s="240" t="s">
        <v>149</v>
      </c>
      <c r="I208" s="240"/>
      <c r="J208" s="240" t="s">
        <v>1049</v>
      </c>
      <c r="K208" s="238">
        <v>45838</v>
      </c>
      <c r="L208" s="255">
        <v>53</v>
      </c>
      <c r="M208" s="256">
        <v>53</v>
      </c>
      <c r="N208" s="256">
        <v>106</v>
      </c>
      <c r="O208" s="256">
        <v>0</v>
      </c>
      <c r="P208" s="256">
        <v>0</v>
      </c>
      <c r="Q208" s="256">
        <v>0</v>
      </c>
      <c r="R208" s="256">
        <v>0</v>
      </c>
      <c r="S208" s="256">
        <v>0</v>
      </c>
      <c r="T208" s="256">
        <v>0</v>
      </c>
      <c r="U208" s="257">
        <f t="shared" si="61"/>
        <v>106</v>
      </c>
      <c r="V208" s="323">
        <f>L208*Inflation!$F$19</f>
        <v>54.133066933066928</v>
      </c>
      <c r="W208" s="324">
        <f>M208*Inflation!$F$19</f>
        <v>54.133066933066928</v>
      </c>
      <c r="X208" s="324">
        <f>N208*Inflation!$F$19</f>
        <v>108.26613386613386</v>
      </c>
      <c r="Y208" s="324">
        <f>O208*Inflation!$F$19*Inflation!$F$20</f>
        <v>0</v>
      </c>
      <c r="Z208" s="324">
        <f>P208*Inflation!$F$19*Inflation!$F$20</f>
        <v>0</v>
      </c>
      <c r="AA208" s="324">
        <f>Q208*Inflation!$F$19*Inflation!$F$20</f>
        <v>0</v>
      </c>
      <c r="AB208" s="324">
        <f>R208*Inflation!$F$19*Inflation!$F$20*Inflation!$F$21</f>
        <v>0</v>
      </c>
      <c r="AC208" s="324">
        <f>S208*Inflation!$F$19*Inflation!$F$20*Inflation!$F$21*Inflation!$F$22</f>
        <v>0</v>
      </c>
      <c r="AD208" s="324">
        <f>T208*Inflation!$F$19*Inflation!$F$20*Inflation!$F$21*Inflation!$F$22*Inflation!$F$23</f>
        <v>0</v>
      </c>
      <c r="AE208" s="326">
        <f t="shared" si="62"/>
        <v>108.26613386613386</v>
      </c>
      <c r="AF208" s="303">
        <f>V208/SUM(V$50:V$225)*SUM('Common CWIP'!$AV$68:$BA$68)</f>
        <v>0.6861952984723404</v>
      </c>
      <c r="AG208" s="298">
        <f>W208/SUM(W$50:W$225)*SUM('Common CWIP'!$BB$68:$BG$68)</f>
        <v>0.82167017521742691</v>
      </c>
      <c r="AH208" s="298">
        <f t="shared" si="63"/>
        <v>1.5078654736897672</v>
      </c>
      <c r="AI208" s="298">
        <f>Y208/SUM(Y$50:Y$225)*SUM('Common CWIP'!$BK$68:$BP$68)</f>
        <v>0</v>
      </c>
      <c r="AJ208" s="298">
        <f>Z208/SUM(Z$50:Z$225)*SUM('Common CWIP'!$BQ$68:$BV$68)</f>
        <v>0</v>
      </c>
      <c r="AK208" s="298">
        <f t="shared" si="64"/>
        <v>0</v>
      </c>
      <c r="AL208" s="298">
        <f>AB208/SUM(AB$50:AB$225)*SUM('Common CWIP'!$CL$68)</f>
        <v>0</v>
      </c>
      <c r="AM208" s="298">
        <f>AC208/SUM(AC$50:AC$225)*SUM('Common CWIP'!$DA$68)</f>
        <v>0</v>
      </c>
      <c r="AN208" s="298">
        <f>AD208/SUM(AD$50:AD$225)*SUM('Common CWIP'!$DP$68)</f>
        <v>0</v>
      </c>
      <c r="AO208" s="293">
        <f t="shared" si="65"/>
        <v>1.5078654736897672</v>
      </c>
      <c r="AP208" s="304">
        <f t="shared" si="66"/>
        <v>54.81926223153927</v>
      </c>
      <c r="AQ208" s="305">
        <f t="shared" si="67"/>
        <v>54.954737108284355</v>
      </c>
      <c r="AR208" s="305">
        <f t="shared" si="68"/>
        <v>109.77399933982362</v>
      </c>
      <c r="AS208" s="305">
        <f t="shared" si="69"/>
        <v>0</v>
      </c>
      <c r="AT208" s="305">
        <f t="shared" si="70"/>
        <v>0</v>
      </c>
      <c r="AU208" s="305">
        <f t="shared" si="71"/>
        <v>0</v>
      </c>
      <c r="AV208" s="305">
        <f t="shared" si="72"/>
        <v>0</v>
      </c>
      <c r="AW208" s="305">
        <f t="shared" si="73"/>
        <v>0</v>
      </c>
      <c r="AX208" s="305">
        <f t="shared" si="74"/>
        <v>0</v>
      </c>
      <c r="AY208" s="306">
        <f t="shared" si="75"/>
        <v>109.77399933982362</v>
      </c>
    </row>
    <row r="209" spans="1:51" ht="14.5">
      <c r="A209" s="44" t="s">
        <v>154</v>
      </c>
      <c r="B209" s="45" t="s">
        <v>154</v>
      </c>
      <c r="C209" s="106">
        <v>0</v>
      </c>
      <c r="E209" s="65">
        <v>4220</v>
      </c>
      <c r="F209" s="65" t="s">
        <v>776</v>
      </c>
      <c r="G209" s="99" t="s">
        <v>802</v>
      </c>
      <c r="H209" s="240" t="s">
        <v>148</v>
      </c>
      <c r="I209" s="240"/>
      <c r="J209" s="240" t="s">
        <v>1049</v>
      </c>
      <c r="K209" s="238" t="s">
        <v>218</v>
      </c>
      <c r="L209" s="255">
        <v>0</v>
      </c>
      <c r="M209" s="256">
        <v>0</v>
      </c>
      <c r="N209" s="256">
        <v>0</v>
      </c>
      <c r="O209" s="256">
        <v>67.5</v>
      </c>
      <c r="P209" s="256">
        <v>67.5</v>
      </c>
      <c r="Q209" s="256">
        <v>135</v>
      </c>
      <c r="R209" s="256">
        <v>0</v>
      </c>
      <c r="S209" s="256">
        <v>0</v>
      </c>
      <c r="T209" s="256">
        <v>120</v>
      </c>
      <c r="U209" s="257">
        <f t="shared" si="61"/>
        <v>255</v>
      </c>
      <c r="V209" s="323">
        <f>L209*Inflation!$F$19</f>
        <v>0</v>
      </c>
      <c r="W209" s="324">
        <f>M209*Inflation!$F$19</f>
        <v>0</v>
      </c>
      <c r="X209" s="324">
        <f>N209*Inflation!$F$19</f>
        <v>0</v>
      </c>
      <c r="Y209" s="324">
        <f>O209*Inflation!$F$19*Inflation!$F$20</f>
        <v>70.390969030969046</v>
      </c>
      <c r="Z209" s="324">
        <f>P209*Inflation!$F$19*Inflation!$F$20</f>
        <v>70.390969030969046</v>
      </c>
      <c r="AA209" s="324">
        <f>Q209*Inflation!$F$19*Inflation!$F$20</f>
        <v>140.78193806193809</v>
      </c>
      <c r="AB209" s="324">
        <f>R209*Inflation!$F$19*Inflation!$F$20*Inflation!$F$21</f>
        <v>0</v>
      </c>
      <c r="AC209" s="324">
        <f>S209*Inflation!$F$19*Inflation!$F$20*Inflation!$F$21*Inflation!$F$22</f>
        <v>0</v>
      </c>
      <c r="AD209" s="324">
        <f>T209*Inflation!$F$19*Inflation!$F$20*Inflation!$F$21*Inflation!$F$22*Inflation!$F$23</f>
        <v>132.27860139860141</v>
      </c>
      <c r="AE209" s="326">
        <f t="shared" si="62"/>
        <v>273.06053946053953</v>
      </c>
      <c r="AF209" s="303">
        <f>V209/SUM(V$50:V$225)*SUM('Common CWIP'!$AV$68:$BA$68)</f>
        <v>0</v>
      </c>
      <c r="AG209" s="298">
        <f>W209/SUM(W$50:W$225)*SUM('Common CWIP'!$BB$68:$BG$68)</f>
        <v>0</v>
      </c>
      <c r="AH209" s="298">
        <f t="shared" si="63"/>
        <v>0</v>
      </c>
      <c r="AI209" s="298">
        <f>Y209/SUM(Y$50:Y$225)*SUM('Common CWIP'!$BK$68:$BP$68)</f>
        <v>2.2835968782946932</v>
      </c>
      <c r="AJ209" s="298">
        <f>Z209/SUM(Z$50:Z$225)*SUM('Common CWIP'!$BQ$68:$BV$68)</f>
        <v>3.1197480443910157</v>
      </c>
      <c r="AK209" s="298">
        <f t="shared" si="64"/>
        <v>5.4033449226857089</v>
      </c>
      <c r="AL209" s="298">
        <f>AB209/SUM(AB$50:AB$225)*SUM('Common CWIP'!$CL$68)</f>
        <v>0</v>
      </c>
      <c r="AM209" s="298">
        <f>AC209/SUM(AC$50:AC$225)*SUM('Common CWIP'!$DA$68)</f>
        <v>0</v>
      </c>
      <c r="AN209" s="298">
        <f>AD209/SUM(AD$50:AD$225)*SUM('Common CWIP'!$DP$68)</f>
        <v>6.6564159748179268</v>
      </c>
      <c r="AO209" s="293">
        <f t="shared" si="65"/>
        <v>12.059760897503637</v>
      </c>
      <c r="AP209" s="304">
        <f t="shared" si="66"/>
        <v>0</v>
      </c>
      <c r="AQ209" s="305">
        <f t="shared" si="67"/>
        <v>0</v>
      </c>
      <c r="AR209" s="305">
        <f t="shared" si="68"/>
        <v>0</v>
      </c>
      <c r="AS209" s="305">
        <f t="shared" si="69"/>
        <v>72.674565909263734</v>
      </c>
      <c r="AT209" s="305">
        <f t="shared" si="70"/>
        <v>73.510717075360063</v>
      </c>
      <c r="AU209" s="305">
        <f t="shared" si="71"/>
        <v>146.1852829846238</v>
      </c>
      <c r="AV209" s="305">
        <f t="shared" si="72"/>
        <v>0</v>
      </c>
      <c r="AW209" s="305">
        <f t="shared" si="73"/>
        <v>0</v>
      </c>
      <c r="AX209" s="305">
        <f t="shared" si="74"/>
        <v>138.93501737341933</v>
      </c>
      <c r="AY209" s="306">
        <f t="shared" si="75"/>
        <v>285.1203003580431</v>
      </c>
    </row>
    <row r="210" spans="1:51" ht="14.5">
      <c r="A210" s="44" t="s">
        <v>150</v>
      </c>
      <c r="B210" s="45" t="s">
        <v>154</v>
      </c>
      <c r="C210" s="106">
        <v>0</v>
      </c>
      <c r="E210" s="65">
        <v>4220</v>
      </c>
      <c r="F210" s="65" t="s">
        <v>776</v>
      </c>
      <c r="G210" s="99" t="s">
        <v>803</v>
      </c>
      <c r="H210" s="240" t="s">
        <v>149</v>
      </c>
      <c r="I210" s="240"/>
      <c r="J210" s="240" t="s">
        <v>1049</v>
      </c>
      <c r="K210" s="238">
        <v>46386</v>
      </c>
      <c r="L210" s="255">
        <v>0</v>
      </c>
      <c r="M210" s="256">
        <v>0</v>
      </c>
      <c r="N210" s="256">
        <v>0</v>
      </c>
      <c r="O210" s="256">
        <v>125</v>
      </c>
      <c r="P210" s="256">
        <v>125</v>
      </c>
      <c r="Q210" s="256">
        <v>250</v>
      </c>
      <c r="R210" s="256">
        <v>0</v>
      </c>
      <c r="S210" s="256">
        <v>0</v>
      </c>
      <c r="T210" s="256">
        <v>0</v>
      </c>
      <c r="U210" s="257">
        <f t="shared" si="61"/>
        <v>250</v>
      </c>
      <c r="V210" s="323">
        <f>L210*Inflation!$F$19</f>
        <v>0</v>
      </c>
      <c r="W210" s="324">
        <f>M210*Inflation!$F$19</f>
        <v>0</v>
      </c>
      <c r="X210" s="324">
        <f>N210*Inflation!$F$19</f>
        <v>0</v>
      </c>
      <c r="Y210" s="324">
        <f>O210*Inflation!$F$19*Inflation!$F$20</f>
        <v>130.35364635364638</v>
      </c>
      <c r="Z210" s="324">
        <f>P210*Inflation!$F$19*Inflation!$F$20</f>
        <v>130.35364635364638</v>
      </c>
      <c r="AA210" s="324">
        <f>Q210*Inflation!$F$19*Inflation!$F$20</f>
        <v>260.70729270729277</v>
      </c>
      <c r="AB210" s="324">
        <f>R210*Inflation!$F$19*Inflation!$F$20*Inflation!$F$21</f>
        <v>0</v>
      </c>
      <c r="AC210" s="324">
        <f>S210*Inflation!$F$19*Inflation!$F$20*Inflation!$F$21*Inflation!$F$22</f>
        <v>0</v>
      </c>
      <c r="AD210" s="324">
        <f>T210*Inflation!$F$19*Inflation!$F$20*Inflation!$F$21*Inflation!$F$22*Inflation!$F$23</f>
        <v>0</v>
      </c>
      <c r="AE210" s="326">
        <f t="shared" si="62"/>
        <v>260.70729270729277</v>
      </c>
      <c r="AF210" s="303">
        <f>V210/SUM(V$50:V$225)*SUM('Common CWIP'!$AV$68:$BA$68)</f>
        <v>0</v>
      </c>
      <c r="AG210" s="298">
        <f>W210/SUM(W$50:W$225)*SUM('Common CWIP'!$BB$68:$BG$68)</f>
        <v>0</v>
      </c>
      <c r="AH210" s="298">
        <f t="shared" si="63"/>
        <v>0</v>
      </c>
      <c r="AI210" s="298">
        <f>Y210/SUM(Y$50:Y$225)*SUM('Common CWIP'!$BK$68:$BP$68)</f>
        <v>4.2288831079531368</v>
      </c>
      <c r="AJ210" s="298">
        <f>Z210/SUM(Z$50:Z$225)*SUM('Common CWIP'!$BQ$68:$BV$68)</f>
        <v>5.7773111933166952</v>
      </c>
      <c r="AK210" s="298">
        <f t="shared" si="64"/>
        <v>10.006194301269833</v>
      </c>
      <c r="AL210" s="298">
        <f>AB210/SUM(AB$50:AB$225)*SUM('Common CWIP'!$CL$68)</f>
        <v>0</v>
      </c>
      <c r="AM210" s="298">
        <f>AC210/SUM(AC$50:AC$225)*SUM('Common CWIP'!$DA$68)</f>
        <v>0</v>
      </c>
      <c r="AN210" s="298">
        <f>AD210/SUM(AD$50:AD$225)*SUM('Common CWIP'!$DP$68)</f>
        <v>0</v>
      </c>
      <c r="AO210" s="293">
        <f t="shared" si="65"/>
        <v>10.006194301269833</v>
      </c>
      <c r="AP210" s="304">
        <f t="shared" si="66"/>
        <v>0</v>
      </c>
      <c r="AQ210" s="305">
        <f t="shared" si="67"/>
        <v>0</v>
      </c>
      <c r="AR210" s="305">
        <f t="shared" si="68"/>
        <v>0</v>
      </c>
      <c r="AS210" s="305">
        <f t="shared" si="69"/>
        <v>134.58252946159951</v>
      </c>
      <c r="AT210" s="305">
        <f t="shared" si="70"/>
        <v>136.13095754696309</v>
      </c>
      <c r="AU210" s="305">
        <f t="shared" si="71"/>
        <v>270.71348700856259</v>
      </c>
      <c r="AV210" s="305">
        <f t="shared" si="72"/>
        <v>0</v>
      </c>
      <c r="AW210" s="305">
        <f t="shared" si="73"/>
        <v>0</v>
      </c>
      <c r="AX210" s="305">
        <f t="shared" si="74"/>
        <v>0</v>
      </c>
      <c r="AY210" s="306">
        <f t="shared" si="75"/>
        <v>270.71348700856259</v>
      </c>
    </row>
    <row r="211" spans="1:51" ht="14.5">
      <c r="A211" s="44" t="s">
        <v>150</v>
      </c>
      <c r="B211" s="45" t="s">
        <v>154</v>
      </c>
      <c r="C211" s="106">
        <v>0</v>
      </c>
      <c r="E211" s="65">
        <v>4220</v>
      </c>
      <c r="F211" s="65" t="s">
        <v>776</v>
      </c>
      <c r="G211" s="99" t="s">
        <v>804</v>
      </c>
      <c r="H211" s="240" t="s">
        <v>149</v>
      </c>
      <c r="I211" s="240"/>
      <c r="J211" s="240" t="s">
        <v>1049</v>
      </c>
      <c r="K211" s="238">
        <v>46387</v>
      </c>
      <c r="L211" s="255">
        <v>0</v>
      </c>
      <c r="M211" s="256">
        <v>0</v>
      </c>
      <c r="N211" s="256">
        <v>0</v>
      </c>
      <c r="O211" s="256">
        <v>25</v>
      </c>
      <c r="P211" s="256">
        <v>25</v>
      </c>
      <c r="Q211" s="256">
        <v>50</v>
      </c>
      <c r="R211" s="256">
        <v>0</v>
      </c>
      <c r="S211" s="256">
        <v>0</v>
      </c>
      <c r="T211" s="256">
        <v>0</v>
      </c>
      <c r="U211" s="257">
        <f t="shared" si="61"/>
        <v>50</v>
      </c>
      <c r="V211" s="323">
        <f>L211*Inflation!$F$19</f>
        <v>0</v>
      </c>
      <c r="W211" s="324">
        <f>M211*Inflation!$F$19</f>
        <v>0</v>
      </c>
      <c r="X211" s="324">
        <f>N211*Inflation!$F$19</f>
        <v>0</v>
      </c>
      <c r="Y211" s="324">
        <f>O211*Inflation!$F$19*Inflation!$F$20</f>
        <v>26.070729270729274</v>
      </c>
      <c r="Z211" s="324">
        <f>P211*Inflation!$F$19*Inflation!$F$20</f>
        <v>26.070729270729274</v>
      </c>
      <c r="AA211" s="324">
        <f>Q211*Inflation!$F$19*Inflation!$F$20</f>
        <v>52.141458541458547</v>
      </c>
      <c r="AB211" s="324">
        <f>R211*Inflation!$F$19*Inflation!$F$20*Inflation!$F$21</f>
        <v>0</v>
      </c>
      <c r="AC211" s="324">
        <f>S211*Inflation!$F$19*Inflation!$F$20*Inflation!$F$21*Inflation!$F$22</f>
        <v>0</v>
      </c>
      <c r="AD211" s="324">
        <f>T211*Inflation!$F$19*Inflation!$F$20*Inflation!$F$21*Inflation!$F$22*Inflation!$F$23</f>
        <v>0</v>
      </c>
      <c r="AE211" s="326">
        <f t="shared" si="62"/>
        <v>52.141458541458547</v>
      </c>
      <c r="AF211" s="303">
        <f>V211/SUM(V$50:V$225)*SUM('Common CWIP'!$AV$68:$BA$68)</f>
        <v>0</v>
      </c>
      <c r="AG211" s="298">
        <f>W211/SUM(W$50:W$225)*SUM('Common CWIP'!$BB$68:$BG$68)</f>
        <v>0</v>
      </c>
      <c r="AH211" s="298">
        <f t="shared" si="63"/>
        <v>0</v>
      </c>
      <c r="AI211" s="298">
        <f>Y211/SUM(Y$50:Y$225)*SUM('Common CWIP'!$BK$68:$BP$68)</f>
        <v>0.84577662159062705</v>
      </c>
      <c r="AJ211" s="298">
        <f>Z211/SUM(Z$50:Z$225)*SUM('Common CWIP'!$BQ$68:$BV$68)</f>
        <v>1.1554622386633389</v>
      </c>
      <c r="AK211" s="298">
        <f t="shared" si="64"/>
        <v>2.0012388602539657</v>
      </c>
      <c r="AL211" s="298">
        <f>AB211/SUM(AB$50:AB$225)*SUM('Common CWIP'!$CL$68)</f>
        <v>0</v>
      </c>
      <c r="AM211" s="298">
        <f>AC211/SUM(AC$50:AC$225)*SUM('Common CWIP'!$DA$68)</f>
        <v>0</v>
      </c>
      <c r="AN211" s="298">
        <f>AD211/SUM(AD$50:AD$225)*SUM('Common CWIP'!$DP$68)</f>
        <v>0</v>
      </c>
      <c r="AO211" s="293">
        <f t="shared" si="65"/>
        <v>2.0012388602539657</v>
      </c>
      <c r="AP211" s="304">
        <f t="shared" si="66"/>
        <v>0</v>
      </c>
      <c r="AQ211" s="305">
        <f t="shared" si="67"/>
        <v>0</v>
      </c>
      <c r="AR211" s="305">
        <f t="shared" si="68"/>
        <v>0</v>
      </c>
      <c r="AS211" s="305">
        <f t="shared" si="69"/>
        <v>26.916505892319901</v>
      </c>
      <c r="AT211" s="305">
        <f t="shared" si="70"/>
        <v>27.226191509392613</v>
      </c>
      <c r="AU211" s="305">
        <f t="shared" si="71"/>
        <v>54.14269740171251</v>
      </c>
      <c r="AV211" s="305">
        <f t="shared" si="72"/>
        <v>0</v>
      </c>
      <c r="AW211" s="305">
        <f t="shared" si="73"/>
        <v>0</v>
      </c>
      <c r="AX211" s="305">
        <f t="shared" si="74"/>
        <v>0</v>
      </c>
      <c r="AY211" s="306">
        <f t="shared" si="75"/>
        <v>54.14269740171251</v>
      </c>
    </row>
    <row r="212" spans="1:51" ht="14.5">
      <c r="A212" s="44" t="s">
        <v>150</v>
      </c>
      <c r="B212" s="45" t="s">
        <v>150</v>
      </c>
      <c r="C212" s="106">
        <v>1200</v>
      </c>
      <c r="D212" s="37">
        <v>59</v>
      </c>
      <c r="E212" s="65">
        <v>4220</v>
      </c>
      <c r="F212" s="65" t="s">
        <v>776</v>
      </c>
      <c r="G212" s="99" t="s">
        <v>805</v>
      </c>
      <c r="H212" s="240" t="s">
        <v>149</v>
      </c>
      <c r="I212" s="240"/>
      <c r="J212" s="240" t="s">
        <v>1049</v>
      </c>
      <c r="K212" s="238">
        <v>46387</v>
      </c>
      <c r="L212" s="255">
        <v>0</v>
      </c>
      <c r="M212" s="256">
        <v>0</v>
      </c>
      <c r="N212" s="256">
        <v>0</v>
      </c>
      <c r="O212" s="256">
        <v>600</v>
      </c>
      <c r="P212" s="256">
        <v>600</v>
      </c>
      <c r="Q212" s="256">
        <v>1200</v>
      </c>
      <c r="R212" s="256">
        <v>0</v>
      </c>
      <c r="S212" s="256">
        <v>0</v>
      </c>
      <c r="T212" s="256">
        <v>0</v>
      </c>
      <c r="U212" s="257">
        <f t="shared" si="61"/>
        <v>1200</v>
      </c>
      <c r="V212" s="323">
        <f>L212*Inflation!$F$19</f>
        <v>0</v>
      </c>
      <c r="W212" s="324">
        <f>M212*Inflation!$F$19</f>
        <v>0</v>
      </c>
      <c r="X212" s="324">
        <f>N212*Inflation!$F$19</f>
        <v>0</v>
      </c>
      <c r="Y212" s="324">
        <f>O212*Inflation!$F$19*Inflation!$F$20</f>
        <v>625.69750249750257</v>
      </c>
      <c r="Z212" s="324">
        <f>P212*Inflation!$F$19*Inflation!$F$20</f>
        <v>625.69750249750257</v>
      </c>
      <c r="AA212" s="324">
        <f>Q212*Inflation!$F$19*Inflation!$F$20</f>
        <v>1251.3950049950051</v>
      </c>
      <c r="AB212" s="324">
        <f>R212*Inflation!$F$19*Inflation!$F$20*Inflation!$F$21</f>
        <v>0</v>
      </c>
      <c r="AC212" s="324">
        <f>S212*Inflation!$F$19*Inflation!$F$20*Inflation!$F$21*Inflation!$F$22</f>
        <v>0</v>
      </c>
      <c r="AD212" s="324">
        <f>T212*Inflation!$F$19*Inflation!$F$20*Inflation!$F$21*Inflation!$F$22*Inflation!$F$23</f>
        <v>0</v>
      </c>
      <c r="AE212" s="326">
        <f t="shared" si="62"/>
        <v>1251.3950049950051</v>
      </c>
      <c r="AF212" s="303">
        <f>V212/SUM(V$50:V$225)*SUM('Common CWIP'!$AV$68:$BA$68)</f>
        <v>0</v>
      </c>
      <c r="AG212" s="298">
        <f>W212/SUM(W$50:W$225)*SUM('Common CWIP'!$BB$68:$BG$68)</f>
        <v>0</v>
      </c>
      <c r="AH212" s="298">
        <f t="shared" si="63"/>
        <v>0</v>
      </c>
      <c r="AI212" s="298">
        <f>Y212/SUM(Y$50:Y$225)*SUM('Common CWIP'!$BK$68:$BP$68)</f>
        <v>20.298638918175051</v>
      </c>
      <c r="AJ212" s="298">
        <f>Z212/SUM(Z$50:Z$225)*SUM('Common CWIP'!$BQ$68:$BV$68)</f>
        <v>27.731093727920133</v>
      </c>
      <c r="AK212" s="298">
        <f t="shared" si="64"/>
        <v>48.029732646095184</v>
      </c>
      <c r="AL212" s="298">
        <f>AB212/SUM(AB$50:AB$225)*SUM('Common CWIP'!$CL$68)</f>
        <v>0</v>
      </c>
      <c r="AM212" s="298">
        <f>AC212/SUM(AC$50:AC$225)*SUM('Common CWIP'!$DA$68)</f>
        <v>0</v>
      </c>
      <c r="AN212" s="298">
        <f>AD212/SUM(AD$50:AD$225)*SUM('Common CWIP'!$DP$68)</f>
        <v>0</v>
      </c>
      <c r="AO212" s="293">
        <f t="shared" si="65"/>
        <v>48.029732646095184</v>
      </c>
      <c r="AP212" s="304">
        <f t="shared" si="66"/>
        <v>0</v>
      </c>
      <c r="AQ212" s="305">
        <f t="shared" si="67"/>
        <v>0</v>
      </c>
      <c r="AR212" s="305">
        <f t="shared" si="68"/>
        <v>0</v>
      </c>
      <c r="AS212" s="305">
        <f t="shared" si="69"/>
        <v>645.99614141567758</v>
      </c>
      <c r="AT212" s="305">
        <f t="shared" si="70"/>
        <v>653.42859622542267</v>
      </c>
      <c r="AU212" s="305">
        <f t="shared" si="71"/>
        <v>1299.4247376411004</v>
      </c>
      <c r="AV212" s="305">
        <f t="shared" si="72"/>
        <v>0</v>
      </c>
      <c r="AW212" s="305">
        <f t="shared" si="73"/>
        <v>0</v>
      </c>
      <c r="AX212" s="305">
        <f t="shared" si="74"/>
        <v>0</v>
      </c>
      <c r="AY212" s="306">
        <f t="shared" si="75"/>
        <v>1299.4247376411004</v>
      </c>
    </row>
    <row r="213" spans="1:51" ht="14.5">
      <c r="A213" s="44" t="s">
        <v>150</v>
      </c>
      <c r="B213" s="45" t="s">
        <v>154</v>
      </c>
      <c r="C213" s="106">
        <v>0</v>
      </c>
      <c r="E213" s="65">
        <v>4220</v>
      </c>
      <c r="F213" s="65" t="s">
        <v>776</v>
      </c>
      <c r="G213" s="99" t="s">
        <v>806</v>
      </c>
      <c r="H213" s="240" t="s">
        <v>149</v>
      </c>
      <c r="I213" s="240"/>
      <c r="J213" s="240" t="s">
        <v>1049</v>
      </c>
      <c r="K213" s="238">
        <v>46022</v>
      </c>
      <c r="L213" s="255">
        <v>50</v>
      </c>
      <c r="M213" s="256">
        <v>50</v>
      </c>
      <c r="N213" s="256">
        <v>100</v>
      </c>
      <c r="O213" s="256">
        <v>0</v>
      </c>
      <c r="P213" s="256">
        <v>0</v>
      </c>
      <c r="Q213" s="256">
        <v>0</v>
      </c>
      <c r="R213" s="256">
        <v>0</v>
      </c>
      <c r="S213" s="256">
        <v>100</v>
      </c>
      <c r="T213" s="256">
        <v>0</v>
      </c>
      <c r="U213" s="257">
        <f t="shared" si="61"/>
        <v>200</v>
      </c>
      <c r="V213" s="323">
        <f>L213*Inflation!$F$19</f>
        <v>51.068931068931064</v>
      </c>
      <c r="W213" s="324">
        <f>M213*Inflation!$F$19</f>
        <v>51.068931068931064</v>
      </c>
      <c r="X213" s="324">
        <f>N213*Inflation!$F$19</f>
        <v>102.13786213786213</v>
      </c>
      <c r="Y213" s="324">
        <f>O213*Inflation!$F$19*Inflation!$F$20</f>
        <v>0</v>
      </c>
      <c r="Z213" s="324">
        <f>P213*Inflation!$F$19*Inflation!$F$20</f>
        <v>0</v>
      </c>
      <c r="AA213" s="324">
        <f>Q213*Inflation!$F$19*Inflation!$F$20</f>
        <v>0</v>
      </c>
      <c r="AB213" s="324">
        <f>R213*Inflation!$F$19*Inflation!$F$20*Inflation!$F$21</f>
        <v>0</v>
      </c>
      <c r="AC213" s="324">
        <f>S213*Inflation!$F$19*Inflation!$F$20*Inflation!$F$21*Inflation!$F$22</f>
        <v>108.28291708291709</v>
      </c>
      <c r="AD213" s="324">
        <f>T213*Inflation!$F$19*Inflation!$F$20*Inflation!$F$21*Inflation!$F$22*Inflation!$F$23</f>
        <v>0</v>
      </c>
      <c r="AE213" s="326">
        <f t="shared" si="62"/>
        <v>210.42077922077922</v>
      </c>
      <c r="AF213" s="303">
        <f>V213/SUM(V$50:V$225)*SUM('Common CWIP'!$AV$68:$BA$68)</f>
        <v>0.64735405516258526</v>
      </c>
      <c r="AG213" s="298">
        <f>W213/SUM(W$50:W$225)*SUM('Common CWIP'!$BB$68:$BG$68)</f>
        <v>0.77516054265794987</v>
      </c>
      <c r="AH213" s="298">
        <f t="shared" si="63"/>
        <v>1.4225145978205351</v>
      </c>
      <c r="AI213" s="298">
        <f>Y213/SUM(Y$50:Y$225)*SUM('Common CWIP'!$BK$68:$BP$68)</f>
        <v>0</v>
      </c>
      <c r="AJ213" s="298">
        <f>Z213/SUM(Z$50:Z$225)*SUM('Common CWIP'!$BQ$68:$BV$68)</f>
        <v>0</v>
      </c>
      <c r="AK213" s="298">
        <f t="shared" si="64"/>
        <v>0</v>
      </c>
      <c r="AL213" s="298">
        <f>AB213/SUM(AB$50:AB$225)*SUM('Common CWIP'!$CL$68)</f>
        <v>0</v>
      </c>
      <c r="AM213" s="298">
        <f>AC213/SUM(AC$50:AC$225)*SUM('Common CWIP'!$DA$68)</f>
        <v>3.198204357399717</v>
      </c>
      <c r="AN213" s="298">
        <f>AD213/SUM(AD$50:AD$225)*SUM('Common CWIP'!$DP$68)</f>
        <v>0</v>
      </c>
      <c r="AO213" s="293">
        <f t="shared" si="65"/>
        <v>4.6207189552202523</v>
      </c>
      <c r="AP213" s="304">
        <f t="shared" si="66"/>
        <v>51.716285124093652</v>
      </c>
      <c r="AQ213" s="305">
        <f t="shared" si="67"/>
        <v>51.844091611589015</v>
      </c>
      <c r="AR213" s="305">
        <f t="shared" si="68"/>
        <v>103.56037673568267</v>
      </c>
      <c r="AS213" s="305">
        <f t="shared" si="69"/>
        <v>0</v>
      </c>
      <c r="AT213" s="305">
        <f t="shared" si="70"/>
        <v>0</v>
      </c>
      <c r="AU213" s="305">
        <f t="shared" si="71"/>
        <v>0</v>
      </c>
      <c r="AV213" s="305">
        <f t="shared" si="72"/>
        <v>0</v>
      </c>
      <c r="AW213" s="305">
        <f t="shared" si="73"/>
        <v>111.48112144031681</v>
      </c>
      <c r="AX213" s="305">
        <f t="shared" si="74"/>
        <v>0</v>
      </c>
      <c r="AY213" s="306">
        <f t="shared" si="75"/>
        <v>215.04149817599949</v>
      </c>
    </row>
    <row r="214" spans="1:51" ht="14.5">
      <c r="A214" s="44" t="s">
        <v>150</v>
      </c>
      <c r="B214" s="45" t="s">
        <v>150</v>
      </c>
      <c r="C214" s="106">
        <v>1000</v>
      </c>
      <c r="D214" s="37">
        <v>60</v>
      </c>
      <c r="E214" s="65">
        <v>4220</v>
      </c>
      <c r="F214" s="65" t="s">
        <v>776</v>
      </c>
      <c r="G214" s="99" t="s">
        <v>807</v>
      </c>
      <c r="H214" s="240" t="s">
        <v>148</v>
      </c>
      <c r="I214" s="240"/>
      <c r="J214" s="240" t="s">
        <v>1049</v>
      </c>
      <c r="K214" s="238">
        <v>46387</v>
      </c>
      <c r="L214" s="255">
        <v>0</v>
      </c>
      <c r="M214" s="256">
        <v>0</v>
      </c>
      <c r="N214" s="256">
        <v>0</v>
      </c>
      <c r="O214" s="256">
        <v>250</v>
      </c>
      <c r="P214" s="256">
        <v>250</v>
      </c>
      <c r="Q214" s="256">
        <v>500</v>
      </c>
      <c r="R214" s="256">
        <v>0</v>
      </c>
      <c r="S214" s="256">
        <v>0</v>
      </c>
      <c r="T214" s="256">
        <v>500</v>
      </c>
      <c r="U214" s="257">
        <f t="shared" si="61"/>
        <v>1000</v>
      </c>
      <c r="V214" s="323">
        <f>L214*Inflation!$F$19</f>
        <v>0</v>
      </c>
      <c r="W214" s="324">
        <f>M214*Inflation!$F$19</f>
        <v>0</v>
      </c>
      <c r="X214" s="324">
        <f>N214*Inflation!$F$19</f>
        <v>0</v>
      </c>
      <c r="Y214" s="324">
        <f>O214*Inflation!$F$19*Inflation!$F$20</f>
        <v>260.70729270729277</v>
      </c>
      <c r="Z214" s="324">
        <f>P214*Inflation!$F$19*Inflation!$F$20</f>
        <v>260.70729270729277</v>
      </c>
      <c r="AA214" s="324">
        <f>Q214*Inflation!$F$19*Inflation!$F$20</f>
        <v>521.41458541458553</v>
      </c>
      <c r="AB214" s="324">
        <f>R214*Inflation!$F$19*Inflation!$F$20*Inflation!$F$21</f>
        <v>0</v>
      </c>
      <c r="AC214" s="324">
        <f>S214*Inflation!$F$19*Inflation!$F$20*Inflation!$F$21*Inflation!$F$22</f>
        <v>0</v>
      </c>
      <c r="AD214" s="324">
        <f>T214*Inflation!$F$19*Inflation!$F$20*Inflation!$F$21*Inflation!$F$22*Inflation!$F$23</f>
        <v>551.16083916083937</v>
      </c>
      <c r="AE214" s="326">
        <f t="shared" si="62"/>
        <v>1072.5754245754249</v>
      </c>
      <c r="AF214" s="303">
        <f>V214/SUM(V$50:V$225)*SUM('Common CWIP'!$AV$68:$BA$68)</f>
        <v>0</v>
      </c>
      <c r="AG214" s="298">
        <f>W214/SUM(W$50:W$225)*SUM('Common CWIP'!$BB$68:$BG$68)</f>
        <v>0</v>
      </c>
      <c r="AH214" s="298">
        <f t="shared" si="63"/>
        <v>0</v>
      </c>
      <c r="AI214" s="298">
        <f>Y214/SUM(Y$50:Y$225)*SUM('Common CWIP'!$BK$68:$BP$68)</f>
        <v>8.4577662159062736</v>
      </c>
      <c r="AJ214" s="298">
        <f>Z214/SUM(Z$50:Z$225)*SUM('Common CWIP'!$BQ$68:$BV$68)</f>
        <v>11.55462238663339</v>
      </c>
      <c r="AK214" s="298">
        <f t="shared" si="64"/>
        <v>20.012388602539666</v>
      </c>
      <c r="AL214" s="298">
        <f>AB214/SUM(AB$50:AB$225)*SUM('Common CWIP'!$CL$68)</f>
        <v>0</v>
      </c>
      <c r="AM214" s="298">
        <f>AC214/SUM(AC$50:AC$225)*SUM('Common CWIP'!$DA$68)</f>
        <v>0</v>
      </c>
      <c r="AN214" s="298">
        <f>AD214/SUM(AD$50:AD$225)*SUM('Common CWIP'!$DP$68)</f>
        <v>27.735066561741373</v>
      </c>
      <c r="AO214" s="293">
        <f t="shared" si="65"/>
        <v>47.747455164281035</v>
      </c>
      <c r="AP214" s="304">
        <f t="shared" si="66"/>
        <v>0</v>
      </c>
      <c r="AQ214" s="305">
        <f t="shared" si="67"/>
        <v>0</v>
      </c>
      <c r="AR214" s="305">
        <f t="shared" si="68"/>
        <v>0</v>
      </c>
      <c r="AS214" s="305">
        <f t="shared" si="69"/>
        <v>269.16505892319901</v>
      </c>
      <c r="AT214" s="305">
        <f t="shared" si="70"/>
        <v>272.26191509392618</v>
      </c>
      <c r="AU214" s="305">
        <f t="shared" si="71"/>
        <v>541.42697401712519</v>
      </c>
      <c r="AV214" s="305">
        <f t="shared" si="72"/>
        <v>0</v>
      </c>
      <c r="AW214" s="305">
        <f t="shared" si="73"/>
        <v>0</v>
      </c>
      <c r="AX214" s="305">
        <f t="shared" si="74"/>
        <v>578.89590572258078</v>
      </c>
      <c r="AY214" s="306">
        <f t="shared" si="75"/>
        <v>1120.322879739706</v>
      </c>
    </row>
    <row r="215" spans="1:51" ht="14.5">
      <c r="A215" s="44" t="s">
        <v>154</v>
      </c>
      <c r="B215" s="45" t="s">
        <v>150</v>
      </c>
      <c r="C215" s="106">
        <v>0</v>
      </c>
      <c r="D215" s="37">
        <v>61</v>
      </c>
      <c r="E215" s="65">
        <v>4220</v>
      </c>
      <c r="F215" s="65" t="s">
        <v>808</v>
      </c>
      <c r="G215" s="99" t="s">
        <v>809</v>
      </c>
      <c r="H215" s="240" t="s">
        <v>147</v>
      </c>
      <c r="I215" s="240"/>
      <c r="J215" s="240" t="s">
        <v>1049</v>
      </c>
      <c r="K215" s="238" t="s">
        <v>218</v>
      </c>
      <c r="L215" s="255">
        <v>250</v>
      </c>
      <c r="M215" s="256">
        <v>250</v>
      </c>
      <c r="N215" s="256">
        <v>500</v>
      </c>
      <c r="O215" s="256">
        <v>0</v>
      </c>
      <c r="P215" s="256">
        <v>0</v>
      </c>
      <c r="Q215" s="256">
        <v>0</v>
      </c>
      <c r="R215" s="256">
        <v>500</v>
      </c>
      <c r="S215" s="256">
        <v>0</v>
      </c>
      <c r="T215" s="256">
        <v>500</v>
      </c>
      <c r="U215" s="257">
        <f t="shared" ref="U215:U225" si="76">SUM(T215,S215,R215,Q215,N215)</f>
        <v>1500</v>
      </c>
      <c r="V215" s="323">
        <f>L215*Inflation!$F$19</f>
        <v>255.34465534465534</v>
      </c>
      <c r="W215" s="324">
        <f>M215*Inflation!$F$19</f>
        <v>255.34465534465534</v>
      </c>
      <c r="X215" s="324">
        <f>N215*Inflation!$F$19</f>
        <v>510.68931068931067</v>
      </c>
      <c r="Y215" s="324">
        <f>O215*Inflation!$F$19*Inflation!$F$20</f>
        <v>0</v>
      </c>
      <c r="Z215" s="324">
        <f>P215*Inflation!$F$19*Inflation!$F$20</f>
        <v>0</v>
      </c>
      <c r="AA215" s="324">
        <f>Q215*Inflation!$F$19*Inflation!$F$20</f>
        <v>0</v>
      </c>
      <c r="AB215" s="324">
        <f>R215*Inflation!$F$19*Inflation!$F$20*Inflation!$F$21</f>
        <v>531.32067932067946</v>
      </c>
      <c r="AC215" s="324">
        <f>S215*Inflation!$F$19*Inflation!$F$20*Inflation!$F$21*Inflation!$F$22</f>
        <v>0</v>
      </c>
      <c r="AD215" s="324">
        <f>T215*Inflation!$F$19*Inflation!$F$20*Inflation!$F$21*Inflation!$F$22*Inflation!$F$23</f>
        <v>551.16083916083937</v>
      </c>
      <c r="AE215" s="326">
        <f t="shared" ref="AE215:AE225" si="77">SUM(AD215,AC215,AB215,AA215,X215)</f>
        <v>1593.1708291708296</v>
      </c>
      <c r="AF215" s="303">
        <f>V215/SUM(V$50:V$225)*SUM('Common CWIP'!$AV$68:$BA$68)</f>
        <v>3.2367702758129262</v>
      </c>
      <c r="AG215" s="298">
        <f>W215/SUM(W$50:W$225)*SUM('Common CWIP'!$BB$68:$BG$68)</f>
        <v>3.8758027132897497</v>
      </c>
      <c r="AH215" s="298">
        <f t="shared" ref="AH215:AH225" si="78">AG215+AF215</f>
        <v>7.1125729891026754</v>
      </c>
      <c r="AI215" s="298">
        <f>Y215/SUM(Y$50:Y$225)*SUM('Common CWIP'!$BK$68:$BP$68)</f>
        <v>0</v>
      </c>
      <c r="AJ215" s="298">
        <f>Z215/SUM(Z$50:Z$225)*SUM('Common CWIP'!$BQ$68:$BV$68)</f>
        <v>0</v>
      </c>
      <c r="AK215" s="298">
        <f t="shared" ref="AK215:AK225" si="79">AJ215+AI215</f>
        <v>0</v>
      </c>
      <c r="AL215" s="298">
        <f>AB215/SUM(AB$50:AB$225)*SUM('Common CWIP'!$CL$68)</f>
        <v>20.59019889128821</v>
      </c>
      <c r="AM215" s="298">
        <f>AC215/SUM(AC$50:AC$225)*SUM('Common CWIP'!$DA$68)</f>
        <v>0</v>
      </c>
      <c r="AN215" s="298">
        <f>AD215/SUM(AD$50:AD$225)*SUM('Common CWIP'!$DP$68)</f>
        <v>27.735066561741373</v>
      </c>
      <c r="AO215" s="293">
        <f t="shared" ref="AO215:AO225" si="80">AN215+AM215+AL215+AK215+AH215</f>
        <v>55.437838442132261</v>
      </c>
      <c r="AP215" s="304">
        <f t="shared" ref="AP215:AP225" si="81">AF215+V215</f>
        <v>258.58142562046828</v>
      </c>
      <c r="AQ215" s="305">
        <f t="shared" ref="AQ215:AQ225" si="82">AG215+W215</f>
        <v>259.22045805794511</v>
      </c>
      <c r="AR215" s="305">
        <f t="shared" ref="AR215:AR225" si="83">AH215+X215</f>
        <v>517.80188367841333</v>
      </c>
      <c r="AS215" s="305">
        <f t="shared" ref="AS215:AS225" si="84">AI215+Y215</f>
        <v>0</v>
      </c>
      <c r="AT215" s="305">
        <f t="shared" ref="AT215:AT225" si="85">AJ215+Z215</f>
        <v>0</v>
      </c>
      <c r="AU215" s="305">
        <f t="shared" ref="AU215:AU225" si="86">AK215+AA215</f>
        <v>0</v>
      </c>
      <c r="AV215" s="305">
        <f t="shared" ref="AV215:AV225" si="87">AL215+AB215</f>
        <v>551.91087821196766</v>
      </c>
      <c r="AW215" s="305">
        <f t="shared" ref="AW215:AW225" si="88">AM215+AC215</f>
        <v>0</v>
      </c>
      <c r="AX215" s="305">
        <f t="shared" ref="AX215:AX225" si="89">AN215+AD215</f>
        <v>578.89590572258078</v>
      </c>
      <c r="AY215" s="306">
        <f t="shared" ref="AY215:AY225" si="90">AX215+AW215+AV215+AU215+AR215</f>
        <v>1648.6086676129619</v>
      </c>
    </row>
    <row r="216" spans="1:51" ht="14.5">
      <c r="A216" s="44" t="s">
        <v>150</v>
      </c>
      <c r="B216" s="45" t="s">
        <v>150</v>
      </c>
      <c r="C216" s="106">
        <v>1000</v>
      </c>
      <c r="D216" s="37">
        <v>62</v>
      </c>
      <c r="E216" s="65">
        <v>4220</v>
      </c>
      <c r="F216" s="65" t="s">
        <v>808</v>
      </c>
      <c r="G216" s="99" t="s">
        <v>810</v>
      </c>
      <c r="H216" s="240" t="s">
        <v>149</v>
      </c>
      <c r="I216" s="240"/>
      <c r="J216" s="240" t="s">
        <v>1049</v>
      </c>
      <c r="K216" s="238">
        <v>46905</v>
      </c>
      <c r="L216" s="255">
        <v>0</v>
      </c>
      <c r="M216" s="256">
        <v>0</v>
      </c>
      <c r="N216" s="256">
        <v>0</v>
      </c>
      <c r="O216" s="256">
        <v>0</v>
      </c>
      <c r="P216" s="256">
        <v>0</v>
      </c>
      <c r="Q216" s="256">
        <v>0</v>
      </c>
      <c r="R216" s="256">
        <v>500</v>
      </c>
      <c r="S216" s="256">
        <v>500</v>
      </c>
      <c r="T216" s="256">
        <v>0</v>
      </c>
      <c r="U216" s="257">
        <f t="shared" si="76"/>
        <v>1000</v>
      </c>
      <c r="V216" s="323">
        <f>L216*Inflation!$F$19</f>
        <v>0</v>
      </c>
      <c r="W216" s="324">
        <f>M216*Inflation!$F$19</f>
        <v>0</v>
      </c>
      <c r="X216" s="324">
        <f>N216*Inflation!$F$19</f>
        <v>0</v>
      </c>
      <c r="Y216" s="324">
        <f>O216*Inflation!$F$19*Inflation!$F$20</f>
        <v>0</v>
      </c>
      <c r="Z216" s="324">
        <f>P216*Inflation!$F$19*Inflation!$F$20</f>
        <v>0</v>
      </c>
      <c r="AA216" s="324">
        <f>Q216*Inflation!$F$19*Inflation!$F$20</f>
        <v>0</v>
      </c>
      <c r="AB216" s="324">
        <f>R216*Inflation!$F$19*Inflation!$F$20*Inflation!$F$21</f>
        <v>531.32067932067946</v>
      </c>
      <c r="AC216" s="324">
        <f>S216*Inflation!$F$19*Inflation!$F$20*Inflation!$F$21*Inflation!$F$22</f>
        <v>541.41458541458564</v>
      </c>
      <c r="AD216" s="324">
        <f>T216*Inflation!$F$19*Inflation!$F$20*Inflation!$F$21*Inflation!$F$22*Inflation!$F$23</f>
        <v>0</v>
      </c>
      <c r="AE216" s="326">
        <f t="shared" si="77"/>
        <v>1072.735264735265</v>
      </c>
      <c r="AF216" s="303">
        <f>V216/SUM(V$50:V$225)*SUM('Common CWIP'!$AV$68:$BA$68)</f>
        <v>0</v>
      </c>
      <c r="AG216" s="298">
        <f>W216/SUM(W$50:W$225)*SUM('Common CWIP'!$BB$68:$BG$68)</f>
        <v>0</v>
      </c>
      <c r="AH216" s="298">
        <f t="shared" si="78"/>
        <v>0</v>
      </c>
      <c r="AI216" s="298">
        <f>Y216/SUM(Y$50:Y$225)*SUM('Common CWIP'!$BK$68:$BP$68)</f>
        <v>0</v>
      </c>
      <c r="AJ216" s="298">
        <f>Z216/SUM(Z$50:Z$225)*SUM('Common CWIP'!$BQ$68:$BV$68)</f>
        <v>0</v>
      </c>
      <c r="AK216" s="298">
        <f t="shared" si="79"/>
        <v>0</v>
      </c>
      <c r="AL216" s="298">
        <f>AB216/SUM(AB$50:AB$225)*SUM('Common CWIP'!$CL$68)</f>
        <v>20.59019889128821</v>
      </c>
      <c r="AM216" s="298">
        <f>AC216/SUM(AC$50:AC$225)*SUM('Common CWIP'!$DA$68)</f>
        <v>15.991021786998591</v>
      </c>
      <c r="AN216" s="298">
        <f>AD216/SUM(AD$50:AD$225)*SUM('Common CWIP'!$DP$68)</f>
        <v>0</v>
      </c>
      <c r="AO216" s="293">
        <f t="shared" si="80"/>
        <v>36.581220678286797</v>
      </c>
      <c r="AP216" s="304">
        <f t="shared" si="81"/>
        <v>0</v>
      </c>
      <c r="AQ216" s="305">
        <f t="shared" si="82"/>
        <v>0</v>
      </c>
      <c r="AR216" s="305">
        <f t="shared" si="83"/>
        <v>0</v>
      </c>
      <c r="AS216" s="305">
        <f t="shared" si="84"/>
        <v>0</v>
      </c>
      <c r="AT216" s="305">
        <f t="shared" si="85"/>
        <v>0</v>
      </c>
      <c r="AU216" s="305">
        <f t="shared" si="86"/>
        <v>0</v>
      </c>
      <c r="AV216" s="305">
        <f t="shared" si="87"/>
        <v>551.91087821196766</v>
      </c>
      <c r="AW216" s="305">
        <f t="shared" si="88"/>
        <v>557.40560720158419</v>
      </c>
      <c r="AX216" s="305">
        <f t="shared" si="89"/>
        <v>0</v>
      </c>
      <c r="AY216" s="306">
        <f t="shared" si="90"/>
        <v>1109.3164854135518</v>
      </c>
    </row>
    <row r="217" spans="1:51" ht="14.5">
      <c r="A217" s="44" t="s">
        <v>150</v>
      </c>
      <c r="B217" s="45" t="s">
        <v>154</v>
      </c>
      <c r="C217" s="106">
        <v>0</v>
      </c>
      <c r="E217" s="65">
        <v>4220</v>
      </c>
      <c r="F217" s="65" t="s">
        <v>808</v>
      </c>
      <c r="G217" s="99" t="s">
        <v>811</v>
      </c>
      <c r="H217" s="240" t="s">
        <v>148</v>
      </c>
      <c r="I217" s="240"/>
      <c r="J217" s="240" t="s">
        <v>1049</v>
      </c>
      <c r="K217" s="238">
        <v>45991</v>
      </c>
      <c r="L217" s="255">
        <v>75</v>
      </c>
      <c r="M217" s="256">
        <v>75</v>
      </c>
      <c r="N217" s="256">
        <v>150</v>
      </c>
      <c r="O217" s="256">
        <v>0</v>
      </c>
      <c r="P217" s="256">
        <v>0</v>
      </c>
      <c r="Q217" s="256">
        <v>0</v>
      </c>
      <c r="R217" s="256">
        <v>0</v>
      </c>
      <c r="S217" s="256">
        <v>0</v>
      </c>
      <c r="T217" s="256">
        <v>0</v>
      </c>
      <c r="U217" s="257">
        <f t="shared" si="76"/>
        <v>150</v>
      </c>
      <c r="V217" s="323">
        <f>L217*Inflation!$F$19</f>
        <v>76.603396603396604</v>
      </c>
      <c r="W217" s="324">
        <f>M217*Inflation!$F$19</f>
        <v>76.603396603396604</v>
      </c>
      <c r="X217" s="324">
        <f>N217*Inflation!$F$19</f>
        <v>153.20679320679321</v>
      </c>
      <c r="Y217" s="324">
        <f>O217*Inflation!$F$19*Inflation!$F$20</f>
        <v>0</v>
      </c>
      <c r="Z217" s="324">
        <f>P217*Inflation!$F$19*Inflation!$F$20</f>
        <v>0</v>
      </c>
      <c r="AA217" s="324">
        <f>Q217*Inflation!$F$19*Inflation!$F$20</f>
        <v>0</v>
      </c>
      <c r="AB217" s="324">
        <f>R217*Inflation!$F$19*Inflation!$F$20*Inflation!$F$21</f>
        <v>0</v>
      </c>
      <c r="AC217" s="324">
        <f>S217*Inflation!$F$19*Inflation!$F$20*Inflation!$F$21*Inflation!$F$22</f>
        <v>0</v>
      </c>
      <c r="AD217" s="324">
        <f>T217*Inflation!$F$19*Inflation!$F$20*Inflation!$F$21*Inflation!$F$22*Inflation!$F$23</f>
        <v>0</v>
      </c>
      <c r="AE217" s="326">
        <f t="shared" si="77"/>
        <v>153.20679320679321</v>
      </c>
      <c r="AF217" s="303">
        <f>V217/SUM(V$50:V$225)*SUM('Common CWIP'!$AV$68:$BA$68)</f>
        <v>0.97103108274387806</v>
      </c>
      <c r="AG217" s="298">
        <f>W217/SUM(W$50:W$225)*SUM('Common CWIP'!$BB$68:$BG$68)</f>
        <v>1.1627408139869249</v>
      </c>
      <c r="AH217" s="298">
        <f t="shared" si="78"/>
        <v>2.1337718967308028</v>
      </c>
      <c r="AI217" s="298">
        <f>Y217/SUM(Y$50:Y$225)*SUM('Common CWIP'!$BK$68:$BP$68)</f>
        <v>0</v>
      </c>
      <c r="AJ217" s="298">
        <f>Z217/SUM(Z$50:Z$225)*SUM('Common CWIP'!$BQ$68:$BV$68)</f>
        <v>0</v>
      </c>
      <c r="AK217" s="298">
        <f t="shared" si="79"/>
        <v>0</v>
      </c>
      <c r="AL217" s="298">
        <f>AB217/SUM(AB$50:AB$225)*SUM('Common CWIP'!$CL$68)</f>
        <v>0</v>
      </c>
      <c r="AM217" s="298">
        <f>AC217/SUM(AC$50:AC$225)*SUM('Common CWIP'!$DA$68)</f>
        <v>0</v>
      </c>
      <c r="AN217" s="298">
        <f>AD217/SUM(AD$50:AD$225)*SUM('Common CWIP'!$DP$68)</f>
        <v>0</v>
      </c>
      <c r="AO217" s="293">
        <f t="shared" si="80"/>
        <v>2.1337718967308028</v>
      </c>
      <c r="AP217" s="304">
        <f t="shared" si="81"/>
        <v>77.574427686140481</v>
      </c>
      <c r="AQ217" s="305">
        <f t="shared" si="82"/>
        <v>77.766137417383533</v>
      </c>
      <c r="AR217" s="305">
        <f t="shared" si="83"/>
        <v>155.340565103524</v>
      </c>
      <c r="AS217" s="305">
        <f t="shared" si="84"/>
        <v>0</v>
      </c>
      <c r="AT217" s="305">
        <f t="shared" si="85"/>
        <v>0</v>
      </c>
      <c r="AU217" s="305">
        <f t="shared" si="86"/>
        <v>0</v>
      </c>
      <c r="AV217" s="305">
        <f t="shared" si="87"/>
        <v>0</v>
      </c>
      <c r="AW217" s="305">
        <f t="shared" si="88"/>
        <v>0</v>
      </c>
      <c r="AX217" s="305">
        <f t="shared" si="89"/>
        <v>0</v>
      </c>
      <c r="AY217" s="306">
        <f t="shared" si="90"/>
        <v>155.340565103524</v>
      </c>
    </row>
    <row r="218" spans="1:51" ht="14.5">
      <c r="A218" s="44" t="s">
        <v>150</v>
      </c>
      <c r="B218" s="45" t="s">
        <v>154</v>
      </c>
      <c r="C218" s="106">
        <v>0</v>
      </c>
      <c r="E218" s="65">
        <v>4220</v>
      </c>
      <c r="F218" s="65" t="s">
        <v>808</v>
      </c>
      <c r="G218" s="99" t="s">
        <v>812</v>
      </c>
      <c r="H218" s="240" t="s">
        <v>148</v>
      </c>
      <c r="I218" s="240"/>
      <c r="J218" s="240" t="s">
        <v>1049</v>
      </c>
      <c r="K218" s="238">
        <v>47118</v>
      </c>
      <c r="L218" s="255">
        <v>0</v>
      </c>
      <c r="M218" s="256">
        <v>0</v>
      </c>
      <c r="N218" s="256">
        <v>0</v>
      </c>
      <c r="O218" s="256">
        <v>0</v>
      </c>
      <c r="P218" s="256">
        <v>0</v>
      </c>
      <c r="Q218" s="256">
        <v>0</v>
      </c>
      <c r="R218" s="256">
        <v>0</v>
      </c>
      <c r="S218" s="256">
        <v>300</v>
      </c>
      <c r="T218" s="256">
        <v>0</v>
      </c>
      <c r="U218" s="257">
        <f t="shared" si="76"/>
        <v>300</v>
      </c>
      <c r="V218" s="323">
        <f>L218*Inflation!$F$19</f>
        <v>0</v>
      </c>
      <c r="W218" s="324">
        <f>M218*Inflation!$F$19</f>
        <v>0</v>
      </c>
      <c r="X218" s="324">
        <f>N218*Inflation!$F$19</f>
        <v>0</v>
      </c>
      <c r="Y218" s="324">
        <f>O218*Inflation!$F$19*Inflation!$F$20</f>
        <v>0</v>
      </c>
      <c r="Z218" s="324">
        <f>P218*Inflation!$F$19*Inflation!$F$20</f>
        <v>0</v>
      </c>
      <c r="AA218" s="324">
        <f>Q218*Inflation!$F$19*Inflation!$F$20</f>
        <v>0</v>
      </c>
      <c r="AB218" s="324">
        <f>R218*Inflation!$F$19*Inflation!$F$20*Inflation!$F$21</f>
        <v>0</v>
      </c>
      <c r="AC218" s="324">
        <f>S218*Inflation!$F$19*Inflation!$F$20*Inflation!$F$21*Inflation!$F$22</f>
        <v>324.84875124875134</v>
      </c>
      <c r="AD218" s="324">
        <f>T218*Inflation!$F$19*Inflation!$F$20*Inflation!$F$21*Inflation!$F$22*Inflation!$F$23</f>
        <v>0</v>
      </c>
      <c r="AE218" s="326">
        <f t="shared" si="77"/>
        <v>324.84875124875134</v>
      </c>
      <c r="AF218" s="303">
        <f>V218/SUM(V$50:V$225)*SUM('Common CWIP'!$AV$68:$BA$68)</f>
        <v>0</v>
      </c>
      <c r="AG218" s="298">
        <f>W218/SUM(W$50:W$225)*SUM('Common CWIP'!$BB$68:$BG$68)</f>
        <v>0</v>
      </c>
      <c r="AH218" s="298">
        <f t="shared" si="78"/>
        <v>0</v>
      </c>
      <c r="AI218" s="298">
        <f>Y218/SUM(Y$50:Y$225)*SUM('Common CWIP'!$BK$68:$BP$68)</f>
        <v>0</v>
      </c>
      <c r="AJ218" s="298">
        <f>Z218/SUM(Z$50:Z$225)*SUM('Common CWIP'!$BQ$68:$BV$68)</f>
        <v>0</v>
      </c>
      <c r="AK218" s="298">
        <f t="shared" si="79"/>
        <v>0</v>
      </c>
      <c r="AL218" s="298">
        <f>AB218/SUM(AB$50:AB$225)*SUM('Common CWIP'!$CL$68)</f>
        <v>0</v>
      </c>
      <c r="AM218" s="298">
        <f>AC218/SUM(AC$50:AC$225)*SUM('Common CWIP'!$DA$68)</f>
        <v>9.5946130721991523</v>
      </c>
      <c r="AN218" s="298">
        <f>AD218/SUM(AD$50:AD$225)*SUM('Common CWIP'!$DP$68)</f>
        <v>0</v>
      </c>
      <c r="AO218" s="293">
        <f t="shared" si="80"/>
        <v>9.5946130721991523</v>
      </c>
      <c r="AP218" s="304">
        <f t="shared" si="81"/>
        <v>0</v>
      </c>
      <c r="AQ218" s="305">
        <f t="shared" si="82"/>
        <v>0</v>
      </c>
      <c r="AR218" s="305">
        <f t="shared" si="83"/>
        <v>0</v>
      </c>
      <c r="AS218" s="305">
        <f t="shared" si="84"/>
        <v>0</v>
      </c>
      <c r="AT218" s="305">
        <f t="shared" si="85"/>
        <v>0</v>
      </c>
      <c r="AU218" s="305">
        <f t="shared" si="86"/>
        <v>0</v>
      </c>
      <c r="AV218" s="305">
        <f t="shared" si="87"/>
        <v>0</v>
      </c>
      <c r="AW218" s="305">
        <f t="shared" si="88"/>
        <v>334.44336432095048</v>
      </c>
      <c r="AX218" s="305">
        <f t="shared" si="89"/>
        <v>0</v>
      </c>
      <c r="AY218" s="306">
        <f t="shared" si="90"/>
        <v>334.44336432095048</v>
      </c>
    </row>
    <row r="219" spans="1:51" ht="14.5">
      <c r="A219" s="44" t="s">
        <v>150</v>
      </c>
      <c r="B219" s="45" t="s">
        <v>154</v>
      </c>
      <c r="C219" s="106">
        <v>0</v>
      </c>
      <c r="E219" s="65">
        <v>4220</v>
      </c>
      <c r="F219" s="65" t="s">
        <v>808</v>
      </c>
      <c r="G219" s="99" t="s">
        <v>813</v>
      </c>
      <c r="H219" s="240" t="s">
        <v>149</v>
      </c>
      <c r="I219" s="240"/>
      <c r="J219" s="240" t="s">
        <v>1049</v>
      </c>
      <c r="K219" s="238">
        <v>46022</v>
      </c>
      <c r="L219" s="255">
        <v>105.5</v>
      </c>
      <c r="M219" s="256">
        <v>105.5</v>
      </c>
      <c r="N219" s="256">
        <v>211</v>
      </c>
      <c r="O219" s="256">
        <v>0</v>
      </c>
      <c r="P219" s="256">
        <v>0</v>
      </c>
      <c r="Q219" s="256">
        <v>0</v>
      </c>
      <c r="R219" s="256">
        <v>0</v>
      </c>
      <c r="S219" s="256">
        <v>234</v>
      </c>
      <c r="T219" s="256">
        <v>0</v>
      </c>
      <c r="U219" s="257">
        <f t="shared" si="76"/>
        <v>445</v>
      </c>
      <c r="V219" s="323">
        <f>L219*Inflation!$F$19</f>
        <v>107.75544455544456</v>
      </c>
      <c r="W219" s="324">
        <f>M219*Inflation!$F$19</f>
        <v>107.75544455544456</v>
      </c>
      <c r="X219" s="324">
        <f>N219*Inflation!$F$19</f>
        <v>215.51088911088911</v>
      </c>
      <c r="Y219" s="324">
        <f>O219*Inflation!$F$19*Inflation!$F$20</f>
        <v>0</v>
      </c>
      <c r="Z219" s="324">
        <f>P219*Inflation!$F$19*Inflation!$F$20</f>
        <v>0</v>
      </c>
      <c r="AA219" s="324">
        <f>Q219*Inflation!$F$19*Inflation!$F$20</f>
        <v>0</v>
      </c>
      <c r="AB219" s="324">
        <f>R219*Inflation!$F$19*Inflation!$F$20*Inflation!$F$21</f>
        <v>0</v>
      </c>
      <c r="AC219" s="324">
        <f>S219*Inflation!$F$19*Inflation!$F$20*Inflation!$F$21*Inflation!$F$22</f>
        <v>253.38202597402602</v>
      </c>
      <c r="AD219" s="324">
        <f>T219*Inflation!$F$19*Inflation!$F$20*Inflation!$F$21*Inflation!$F$22*Inflation!$F$23</f>
        <v>0</v>
      </c>
      <c r="AE219" s="326">
        <f t="shared" si="77"/>
        <v>468.8929150849151</v>
      </c>
      <c r="AF219" s="303">
        <f>V219/SUM(V$50:V$225)*SUM('Common CWIP'!$AV$68:$BA$68)</f>
        <v>1.3659170563930549</v>
      </c>
      <c r="AG219" s="298">
        <f>W219/SUM(W$50:W$225)*SUM('Common CWIP'!$BB$68:$BG$68)</f>
        <v>1.6355887450082742</v>
      </c>
      <c r="AH219" s="298">
        <f t="shared" si="78"/>
        <v>3.0015058014013292</v>
      </c>
      <c r="AI219" s="298">
        <f>Y219/SUM(Y$50:Y$225)*SUM('Common CWIP'!$BK$68:$BP$68)</f>
        <v>0</v>
      </c>
      <c r="AJ219" s="298">
        <f>Z219/SUM(Z$50:Z$225)*SUM('Common CWIP'!$BQ$68:$BV$68)</f>
        <v>0</v>
      </c>
      <c r="AK219" s="298">
        <f t="shared" si="79"/>
        <v>0</v>
      </c>
      <c r="AL219" s="298">
        <f>AB219/SUM(AB$50:AB$225)*SUM('Common CWIP'!$CL$68)</f>
        <v>0</v>
      </c>
      <c r="AM219" s="298">
        <f>AC219/SUM(AC$50:AC$225)*SUM('Common CWIP'!$DA$68)</f>
        <v>7.4837981963153375</v>
      </c>
      <c r="AN219" s="298">
        <f>AD219/SUM(AD$50:AD$225)*SUM('Common CWIP'!$DP$68)</f>
        <v>0</v>
      </c>
      <c r="AO219" s="293">
        <f t="shared" si="80"/>
        <v>10.485303997716667</v>
      </c>
      <c r="AP219" s="304">
        <f t="shared" si="81"/>
        <v>109.12136161183761</v>
      </c>
      <c r="AQ219" s="305">
        <f t="shared" si="82"/>
        <v>109.39103330045283</v>
      </c>
      <c r="AR219" s="305">
        <f t="shared" si="83"/>
        <v>218.51239491229043</v>
      </c>
      <c r="AS219" s="305">
        <f t="shared" si="84"/>
        <v>0</v>
      </c>
      <c r="AT219" s="305">
        <f t="shared" si="85"/>
        <v>0</v>
      </c>
      <c r="AU219" s="305">
        <f t="shared" si="86"/>
        <v>0</v>
      </c>
      <c r="AV219" s="305">
        <f t="shared" si="87"/>
        <v>0</v>
      </c>
      <c r="AW219" s="305">
        <f t="shared" si="88"/>
        <v>260.86582417034134</v>
      </c>
      <c r="AX219" s="305">
        <f t="shared" si="89"/>
        <v>0</v>
      </c>
      <c r="AY219" s="306">
        <f t="shared" si="90"/>
        <v>479.37821908263174</v>
      </c>
    </row>
    <row r="220" spans="1:51" ht="14.5">
      <c r="A220" s="44" t="s">
        <v>150</v>
      </c>
      <c r="B220" s="45" t="s">
        <v>150</v>
      </c>
      <c r="C220" s="106">
        <v>1000</v>
      </c>
      <c r="D220" s="37">
        <v>63</v>
      </c>
      <c r="E220" s="65">
        <v>4220</v>
      </c>
      <c r="F220" s="65" t="s">
        <v>808</v>
      </c>
      <c r="G220" s="99" t="s">
        <v>814</v>
      </c>
      <c r="H220" s="240" t="s">
        <v>148</v>
      </c>
      <c r="I220" s="240"/>
      <c r="J220" s="240" t="s">
        <v>1049</v>
      </c>
      <c r="K220" s="238">
        <v>45746</v>
      </c>
      <c r="L220" s="255">
        <v>500</v>
      </c>
      <c r="M220" s="256">
        <v>0</v>
      </c>
      <c r="N220" s="256">
        <v>500</v>
      </c>
      <c r="O220" s="256">
        <v>0</v>
      </c>
      <c r="P220" s="256">
        <v>0</v>
      </c>
      <c r="Q220" s="256">
        <v>0</v>
      </c>
      <c r="R220" s="256">
        <v>0</v>
      </c>
      <c r="S220" s="256">
        <v>500</v>
      </c>
      <c r="T220" s="256">
        <v>0</v>
      </c>
      <c r="U220" s="257">
        <f t="shared" si="76"/>
        <v>1000</v>
      </c>
      <c r="V220" s="323">
        <f>L220*Inflation!$F$19</f>
        <v>510.68931068931067</v>
      </c>
      <c r="W220" s="324">
        <f>M220*Inflation!$F$19</f>
        <v>0</v>
      </c>
      <c r="X220" s="324">
        <f>N220*Inflation!$F$19</f>
        <v>510.68931068931067</v>
      </c>
      <c r="Y220" s="324">
        <f>O220*Inflation!$F$19*Inflation!$F$20</f>
        <v>0</v>
      </c>
      <c r="Z220" s="324">
        <f>P220*Inflation!$F$19*Inflation!$F$20</f>
        <v>0</v>
      </c>
      <c r="AA220" s="324">
        <f>Q220*Inflation!$F$19*Inflation!$F$20</f>
        <v>0</v>
      </c>
      <c r="AB220" s="324">
        <f>R220*Inflation!$F$19*Inflation!$F$20*Inflation!$F$21</f>
        <v>0</v>
      </c>
      <c r="AC220" s="324">
        <f>S220*Inflation!$F$19*Inflation!$F$20*Inflation!$F$21*Inflation!$F$22</f>
        <v>541.41458541458564</v>
      </c>
      <c r="AD220" s="324">
        <f>T220*Inflation!$F$19*Inflation!$F$20*Inflation!$F$21*Inflation!$F$22*Inflation!$F$23</f>
        <v>0</v>
      </c>
      <c r="AE220" s="326">
        <f t="shared" si="77"/>
        <v>1052.1038961038962</v>
      </c>
      <c r="AF220" s="303">
        <f>V220/SUM(V$50:V$225)*SUM('Common CWIP'!$AV$68:$BA$68)</f>
        <v>6.4735405516258524</v>
      </c>
      <c r="AG220" s="298">
        <f>W220/SUM(W$50:W$225)*SUM('Common CWIP'!$BB$68:$BG$68)</f>
        <v>0</v>
      </c>
      <c r="AH220" s="298">
        <f t="shared" si="78"/>
        <v>6.4735405516258524</v>
      </c>
      <c r="AI220" s="298">
        <f>Y220/SUM(Y$50:Y$225)*SUM('Common CWIP'!$BK$68:$BP$68)</f>
        <v>0</v>
      </c>
      <c r="AJ220" s="298">
        <f>Z220/SUM(Z$50:Z$225)*SUM('Common CWIP'!$BQ$68:$BV$68)</f>
        <v>0</v>
      </c>
      <c r="AK220" s="298">
        <f t="shared" si="79"/>
        <v>0</v>
      </c>
      <c r="AL220" s="298">
        <f>AB220/SUM(AB$50:AB$225)*SUM('Common CWIP'!$CL$68)</f>
        <v>0</v>
      </c>
      <c r="AM220" s="298">
        <f>AC220/SUM(AC$50:AC$225)*SUM('Common CWIP'!$DA$68)</f>
        <v>15.991021786998591</v>
      </c>
      <c r="AN220" s="298">
        <f>AD220/SUM(AD$50:AD$225)*SUM('Common CWIP'!$DP$68)</f>
        <v>0</v>
      </c>
      <c r="AO220" s="293">
        <f t="shared" si="80"/>
        <v>22.464562338624443</v>
      </c>
      <c r="AP220" s="304">
        <f t="shared" si="81"/>
        <v>517.16285124093656</v>
      </c>
      <c r="AQ220" s="305">
        <f t="shared" si="82"/>
        <v>0</v>
      </c>
      <c r="AR220" s="305">
        <f t="shared" si="83"/>
        <v>517.16285124093656</v>
      </c>
      <c r="AS220" s="305">
        <f t="shared" si="84"/>
        <v>0</v>
      </c>
      <c r="AT220" s="305">
        <f t="shared" si="85"/>
        <v>0</v>
      </c>
      <c r="AU220" s="305">
        <f t="shared" si="86"/>
        <v>0</v>
      </c>
      <c r="AV220" s="305">
        <f t="shared" si="87"/>
        <v>0</v>
      </c>
      <c r="AW220" s="305">
        <f t="shared" si="88"/>
        <v>557.40560720158419</v>
      </c>
      <c r="AX220" s="305">
        <f t="shared" si="89"/>
        <v>0</v>
      </c>
      <c r="AY220" s="306">
        <f t="shared" si="90"/>
        <v>1074.5684584425208</v>
      </c>
    </row>
    <row r="221" spans="1:51" ht="14.5">
      <c r="A221" s="44" t="s">
        <v>150</v>
      </c>
      <c r="B221" s="45" t="s">
        <v>150</v>
      </c>
      <c r="C221" s="106">
        <v>1000</v>
      </c>
      <c r="D221" s="37">
        <v>64</v>
      </c>
      <c r="E221" s="65">
        <v>4220</v>
      </c>
      <c r="F221" s="65" t="s">
        <v>808</v>
      </c>
      <c r="G221" s="99" t="s">
        <v>815</v>
      </c>
      <c r="H221" s="240" t="s">
        <v>149</v>
      </c>
      <c r="I221" s="240"/>
      <c r="J221" s="240" t="s">
        <v>1049</v>
      </c>
      <c r="K221" s="238">
        <v>46022</v>
      </c>
      <c r="L221" s="255">
        <v>250</v>
      </c>
      <c r="M221" s="256">
        <v>250</v>
      </c>
      <c r="N221" s="256">
        <v>500</v>
      </c>
      <c r="O221" s="256">
        <v>0</v>
      </c>
      <c r="P221" s="256">
        <v>0</v>
      </c>
      <c r="Q221" s="256">
        <v>0</v>
      </c>
      <c r="R221" s="256">
        <v>0</v>
      </c>
      <c r="S221" s="256">
        <v>500</v>
      </c>
      <c r="T221" s="256">
        <v>0</v>
      </c>
      <c r="U221" s="257">
        <f t="shared" si="76"/>
        <v>1000</v>
      </c>
      <c r="V221" s="323">
        <f>L221*Inflation!$F$19</f>
        <v>255.34465534465534</v>
      </c>
      <c r="W221" s="324">
        <f>M221*Inflation!$F$19</f>
        <v>255.34465534465534</v>
      </c>
      <c r="X221" s="324">
        <f>N221*Inflation!$F$19</f>
        <v>510.68931068931067</v>
      </c>
      <c r="Y221" s="324">
        <f>O221*Inflation!$F$19*Inflation!$F$20</f>
        <v>0</v>
      </c>
      <c r="Z221" s="324">
        <f>P221*Inflation!$F$19*Inflation!$F$20</f>
        <v>0</v>
      </c>
      <c r="AA221" s="324">
        <f>Q221*Inflation!$F$19*Inflation!$F$20</f>
        <v>0</v>
      </c>
      <c r="AB221" s="324">
        <f>R221*Inflation!$F$19*Inflation!$F$20*Inflation!$F$21</f>
        <v>0</v>
      </c>
      <c r="AC221" s="324">
        <f>S221*Inflation!$F$19*Inflation!$F$20*Inflation!$F$21*Inflation!$F$22</f>
        <v>541.41458541458564</v>
      </c>
      <c r="AD221" s="324">
        <f>T221*Inflation!$F$19*Inflation!$F$20*Inflation!$F$21*Inflation!$F$22*Inflation!$F$23</f>
        <v>0</v>
      </c>
      <c r="AE221" s="326">
        <f t="shared" si="77"/>
        <v>1052.1038961038962</v>
      </c>
      <c r="AF221" s="303">
        <f>V221/SUM(V$50:V$225)*SUM('Common CWIP'!$AV$68:$BA$68)</f>
        <v>3.2367702758129262</v>
      </c>
      <c r="AG221" s="298">
        <f>W221/SUM(W$50:W$225)*SUM('Common CWIP'!$BB$68:$BG$68)</f>
        <v>3.8758027132897497</v>
      </c>
      <c r="AH221" s="298">
        <f t="shared" si="78"/>
        <v>7.1125729891026754</v>
      </c>
      <c r="AI221" s="298">
        <f>Y221/SUM(Y$50:Y$225)*SUM('Common CWIP'!$BK$68:$BP$68)</f>
        <v>0</v>
      </c>
      <c r="AJ221" s="298">
        <f>Z221/SUM(Z$50:Z$225)*SUM('Common CWIP'!$BQ$68:$BV$68)</f>
        <v>0</v>
      </c>
      <c r="AK221" s="298">
        <f t="shared" si="79"/>
        <v>0</v>
      </c>
      <c r="AL221" s="298">
        <f>AB221/SUM(AB$50:AB$225)*SUM('Common CWIP'!$CL$68)</f>
        <v>0</v>
      </c>
      <c r="AM221" s="298">
        <f>AC221/SUM(AC$50:AC$225)*SUM('Common CWIP'!$DA$68)</f>
        <v>15.991021786998591</v>
      </c>
      <c r="AN221" s="298">
        <f>AD221/SUM(AD$50:AD$225)*SUM('Common CWIP'!$DP$68)</f>
        <v>0</v>
      </c>
      <c r="AO221" s="293">
        <f t="shared" si="80"/>
        <v>23.103594776101268</v>
      </c>
      <c r="AP221" s="304">
        <f t="shared" si="81"/>
        <v>258.58142562046828</v>
      </c>
      <c r="AQ221" s="305">
        <f t="shared" si="82"/>
        <v>259.22045805794511</v>
      </c>
      <c r="AR221" s="305">
        <f t="shared" si="83"/>
        <v>517.80188367841333</v>
      </c>
      <c r="AS221" s="305">
        <f t="shared" si="84"/>
        <v>0</v>
      </c>
      <c r="AT221" s="305">
        <f t="shared" si="85"/>
        <v>0</v>
      </c>
      <c r="AU221" s="305">
        <f t="shared" si="86"/>
        <v>0</v>
      </c>
      <c r="AV221" s="305">
        <f t="shared" si="87"/>
        <v>0</v>
      </c>
      <c r="AW221" s="305">
        <f t="shared" si="88"/>
        <v>557.40560720158419</v>
      </c>
      <c r="AX221" s="305">
        <f t="shared" si="89"/>
        <v>0</v>
      </c>
      <c r="AY221" s="306">
        <f t="shared" si="90"/>
        <v>1075.2074908799975</v>
      </c>
    </row>
    <row r="222" spans="1:51" ht="14.5">
      <c r="A222" s="44" t="s">
        <v>154</v>
      </c>
      <c r="B222" s="45" t="s">
        <v>154</v>
      </c>
      <c r="C222" s="106">
        <v>0</v>
      </c>
      <c r="E222" s="65">
        <v>4220</v>
      </c>
      <c r="F222" s="65" t="s">
        <v>808</v>
      </c>
      <c r="G222" s="99" t="s">
        <v>816</v>
      </c>
      <c r="H222" s="240" t="s">
        <v>148</v>
      </c>
      <c r="I222" s="240"/>
      <c r="J222" s="240" t="s">
        <v>1049</v>
      </c>
      <c r="K222" s="238" t="s">
        <v>627</v>
      </c>
      <c r="L222" s="255">
        <v>0</v>
      </c>
      <c r="M222" s="256">
        <v>0</v>
      </c>
      <c r="N222" s="256">
        <v>0</v>
      </c>
      <c r="O222" s="256">
        <v>0</v>
      </c>
      <c r="P222" s="256">
        <v>0</v>
      </c>
      <c r="Q222" s="256">
        <v>0</v>
      </c>
      <c r="R222" s="256">
        <v>0</v>
      </c>
      <c r="S222" s="256">
        <v>0</v>
      </c>
      <c r="T222" s="256">
        <v>0</v>
      </c>
      <c r="U222" s="257">
        <f t="shared" si="76"/>
        <v>0</v>
      </c>
      <c r="V222" s="323">
        <f>L222*Inflation!$F$19</f>
        <v>0</v>
      </c>
      <c r="W222" s="324">
        <f>M222*Inflation!$F$19</f>
        <v>0</v>
      </c>
      <c r="X222" s="324">
        <f>N222*Inflation!$F$19</f>
        <v>0</v>
      </c>
      <c r="Y222" s="324">
        <f>O222*Inflation!$F$19*Inflation!$F$20</f>
        <v>0</v>
      </c>
      <c r="Z222" s="324">
        <f>P222*Inflation!$F$19*Inflation!$F$20</f>
        <v>0</v>
      </c>
      <c r="AA222" s="324">
        <f>Q222*Inflation!$F$19*Inflation!$F$20</f>
        <v>0</v>
      </c>
      <c r="AB222" s="324">
        <f>R222*Inflation!$F$19*Inflation!$F$20*Inflation!$F$21</f>
        <v>0</v>
      </c>
      <c r="AC222" s="324">
        <f>S222*Inflation!$F$19*Inflation!$F$20*Inflation!$F$21*Inflation!$F$22</f>
        <v>0</v>
      </c>
      <c r="AD222" s="324">
        <f>T222*Inflation!$F$19*Inflation!$F$20*Inflation!$F$21*Inflation!$F$22*Inflation!$F$23</f>
        <v>0</v>
      </c>
      <c r="AE222" s="326">
        <f t="shared" si="77"/>
        <v>0</v>
      </c>
      <c r="AF222" s="303">
        <f>V222/SUM(V$50:V$225)*SUM('Common CWIP'!$AV$68:$BA$68)</f>
        <v>0</v>
      </c>
      <c r="AG222" s="298">
        <f>W222/SUM(W$50:W$225)*SUM('Common CWIP'!$BB$68:$BG$68)</f>
        <v>0</v>
      </c>
      <c r="AH222" s="298">
        <f t="shared" si="78"/>
        <v>0</v>
      </c>
      <c r="AI222" s="298">
        <f>Y222/SUM(Y$50:Y$225)*SUM('Common CWIP'!$BK$68:$BP$68)</f>
        <v>0</v>
      </c>
      <c r="AJ222" s="298">
        <f>Z222/SUM(Z$50:Z$225)*SUM('Common CWIP'!$BQ$68:$BV$68)</f>
        <v>0</v>
      </c>
      <c r="AK222" s="298">
        <f t="shared" si="79"/>
        <v>0</v>
      </c>
      <c r="AL222" s="298">
        <f>AB222/SUM(AB$50:AB$225)*SUM('Common CWIP'!$CL$68)</f>
        <v>0</v>
      </c>
      <c r="AM222" s="298">
        <f>AC222/SUM(AC$50:AC$225)*SUM('Common CWIP'!$DA$68)</f>
        <v>0</v>
      </c>
      <c r="AN222" s="298">
        <f>AD222/SUM(AD$50:AD$225)*SUM('Common CWIP'!$DP$68)</f>
        <v>0</v>
      </c>
      <c r="AO222" s="293">
        <f t="shared" si="80"/>
        <v>0</v>
      </c>
      <c r="AP222" s="304">
        <f t="shared" si="81"/>
        <v>0</v>
      </c>
      <c r="AQ222" s="305">
        <f t="shared" si="82"/>
        <v>0</v>
      </c>
      <c r="AR222" s="305">
        <f t="shared" si="83"/>
        <v>0</v>
      </c>
      <c r="AS222" s="305">
        <f t="shared" si="84"/>
        <v>0</v>
      </c>
      <c r="AT222" s="305">
        <f t="shared" si="85"/>
        <v>0</v>
      </c>
      <c r="AU222" s="305">
        <f t="shared" si="86"/>
        <v>0</v>
      </c>
      <c r="AV222" s="305">
        <f t="shared" si="87"/>
        <v>0</v>
      </c>
      <c r="AW222" s="305">
        <f t="shared" si="88"/>
        <v>0</v>
      </c>
      <c r="AX222" s="305">
        <f t="shared" si="89"/>
        <v>0</v>
      </c>
      <c r="AY222" s="306">
        <f t="shared" si="90"/>
        <v>0</v>
      </c>
    </row>
    <row r="223" spans="1:51" ht="14.5">
      <c r="A223" s="44" t="s">
        <v>150</v>
      </c>
      <c r="B223" s="45" t="s">
        <v>154</v>
      </c>
      <c r="C223" s="106">
        <v>0</v>
      </c>
      <c r="E223" s="65">
        <v>4220</v>
      </c>
      <c r="F223" s="65" t="s">
        <v>808</v>
      </c>
      <c r="G223" s="99" t="s">
        <v>817</v>
      </c>
      <c r="H223" s="240" t="s">
        <v>149</v>
      </c>
      <c r="I223" s="240"/>
      <c r="J223" s="240" t="s">
        <v>1049</v>
      </c>
      <c r="K223" s="238">
        <v>45838</v>
      </c>
      <c r="L223" s="255">
        <v>75</v>
      </c>
      <c r="M223" s="256">
        <v>75</v>
      </c>
      <c r="N223" s="256">
        <v>150</v>
      </c>
      <c r="O223" s="256">
        <v>0</v>
      </c>
      <c r="P223" s="256">
        <v>0</v>
      </c>
      <c r="Q223" s="256">
        <v>0</v>
      </c>
      <c r="R223" s="256">
        <v>0</v>
      </c>
      <c r="S223" s="256">
        <v>0</v>
      </c>
      <c r="T223" s="256">
        <v>0</v>
      </c>
      <c r="U223" s="257">
        <f t="shared" si="76"/>
        <v>150</v>
      </c>
      <c r="V223" s="323">
        <f>L223*Inflation!$F$19</f>
        <v>76.603396603396604</v>
      </c>
      <c r="W223" s="324">
        <f>M223*Inflation!$F$19</f>
        <v>76.603396603396604</v>
      </c>
      <c r="X223" s="324">
        <f>N223*Inflation!$F$19</f>
        <v>153.20679320679321</v>
      </c>
      <c r="Y223" s="324">
        <f>O223*Inflation!$F$19*Inflation!$F$20</f>
        <v>0</v>
      </c>
      <c r="Z223" s="324">
        <f>P223*Inflation!$F$19*Inflation!$F$20</f>
        <v>0</v>
      </c>
      <c r="AA223" s="324">
        <f>Q223*Inflation!$F$19*Inflation!$F$20</f>
        <v>0</v>
      </c>
      <c r="AB223" s="324">
        <f>R223*Inflation!$F$19*Inflation!$F$20*Inflation!$F$21</f>
        <v>0</v>
      </c>
      <c r="AC223" s="324">
        <f>S223*Inflation!$F$19*Inflation!$F$20*Inflation!$F$21*Inflation!$F$22</f>
        <v>0</v>
      </c>
      <c r="AD223" s="324">
        <f>T223*Inflation!$F$19*Inflation!$F$20*Inflation!$F$21*Inflation!$F$22*Inflation!$F$23</f>
        <v>0</v>
      </c>
      <c r="AE223" s="326">
        <f t="shared" si="77"/>
        <v>153.20679320679321</v>
      </c>
      <c r="AF223" s="303">
        <f>V223/SUM(V$50:V$225)*SUM('Common CWIP'!$AV$68:$BA$68)</f>
        <v>0.97103108274387806</v>
      </c>
      <c r="AG223" s="298">
        <f>W223/SUM(W$50:W$225)*SUM('Common CWIP'!$BB$68:$BG$68)</f>
        <v>1.1627408139869249</v>
      </c>
      <c r="AH223" s="298">
        <f t="shared" si="78"/>
        <v>2.1337718967308028</v>
      </c>
      <c r="AI223" s="298">
        <f>Y223/SUM(Y$50:Y$225)*SUM('Common CWIP'!$BK$68:$BP$68)</f>
        <v>0</v>
      </c>
      <c r="AJ223" s="298">
        <f>Z223/SUM(Z$50:Z$225)*SUM('Common CWIP'!$BQ$68:$BV$68)</f>
        <v>0</v>
      </c>
      <c r="AK223" s="298">
        <f t="shared" si="79"/>
        <v>0</v>
      </c>
      <c r="AL223" s="298">
        <f>AB223/SUM(AB$50:AB$225)*SUM('Common CWIP'!$CL$68)</f>
        <v>0</v>
      </c>
      <c r="AM223" s="298">
        <f>AC223/SUM(AC$50:AC$225)*SUM('Common CWIP'!$DA$68)</f>
        <v>0</v>
      </c>
      <c r="AN223" s="298">
        <f>AD223/SUM(AD$50:AD$225)*SUM('Common CWIP'!$DP$68)</f>
        <v>0</v>
      </c>
      <c r="AO223" s="293">
        <f t="shared" si="80"/>
        <v>2.1337718967308028</v>
      </c>
      <c r="AP223" s="304">
        <f t="shared" si="81"/>
        <v>77.574427686140481</v>
      </c>
      <c r="AQ223" s="305">
        <f t="shared" si="82"/>
        <v>77.766137417383533</v>
      </c>
      <c r="AR223" s="305">
        <f t="shared" si="83"/>
        <v>155.340565103524</v>
      </c>
      <c r="AS223" s="305">
        <f t="shared" si="84"/>
        <v>0</v>
      </c>
      <c r="AT223" s="305">
        <f t="shared" si="85"/>
        <v>0</v>
      </c>
      <c r="AU223" s="305">
        <f t="shared" si="86"/>
        <v>0</v>
      </c>
      <c r="AV223" s="305">
        <f t="shared" si="87"/>
        <v>0</v>
      </c>
      <c r="AW223" s="305">
        <f t="shared" si="88"/>
        <v>0</v>
      </c>
      <c r="AX223" s="305">
        <f t="shared" si="89"/>
        <v>0</v>
      </c>
      <c r="AY223" s="306">
        <f t="shared" si="90"/>
        <v>155.340565103524</v>
      </c>
    </row>
    <row r="224" spans="1:51" ht="14.5">
      <c r="A224" s="44" t="s">
        <v>150</v>
      </c>
      <c r="B224" s="45" t="s">
        <v>154</v>
      </c>
      <c r="C224" s="106">
        <v>0</v>
      </c>
      <c r="E224" s="65">
        <v>4220</v>
      </c>
      <c r="F224" s="65" t="s">
        <v>808</v>
      </c>
      <c r="G224" s="99" t="s">
        <v>818</v>
      </c>
      <c r="H224" s="240" t="s">
        <v>149</v>
      </c>
      <c r="I224" s="240"/>
      <c r="J224" s="240" t="s">
        <v>1049</v>
      </c>
      <c r="K224" s="238">
        <v>46843</v>
      </c>
      <c r="L224" s="255">
        <v>0</v>
      </c>
      <c r="M224" s="256">
        <v>0</v>
      </c>
      <c r="N224" s="256">
        <v>0</v>
      </c>
      <c r="O224" s="256">
        <v>0</v>
      </c>
      <c r="P224" s="256">
        <v>0</v>
      </c>
      <c r="Q224" s="256">
        <v>0</v>
      </c>
      <c r="R224" s="256">
        <v>0</v>
      </c>
      <c r="S224" s="256">
        <v>100</v>
      </c>
      <c r="T224" s="256">
        <v>0</v>
      </c>
      <c r="U224" s="257">
        <f t="shared" si="76"/>
        <v>100</v>
      </c>
      <c r="V224" s="323">
        <f>L224*Inflation!$F$19</f>
        <v>0</v>
      </c>
      <c r="W224" s="324">
        <f>M224*Inflation!$F$19</f>
        <v>0</v>
      </c>
      <c r="X224" s="324">
        <f>N224*Inflation!$F$19</f>
        <v>0</v>
      </c>
      <c r="Y224" s="324">
        <f>O224*Inflation!$F$19*Inflation!$F$20</f>
        <v>0</v>
      </c>
      <c r="Z224" s="324">
        <f>P224*Inflation!$F$19*Inflation!$F$20</f>
        <v>0</v>
      </c>
      <c r="AA224" s="324">
        <f>Q224*Inflation!$F$19*Inflation!$F$20</f>
        <v>0</v>
      </c>
      <c r="AB224" s="324">
        <f>R224*Inflation!$F$19*Inflation!$F$20*Inflation!$F$21</f>
        <v>0</v>
      </c>
      <c r="AC224" s="324">
        <f>S224*Inflation!$F$19*Inflation!$F$20*Inflation!$F$21*Inflation!$F$22</f>
        <v>108.28291708291709</v>
      </c>
      <c r="AD224" s="324">
        <f>T224*Inflation!$F$19*Inflation!$F$20*Inflation!$F$21*Inflation!$F$22*Inflation!$F$23</f>
        <v>0</v>
      </c>
      <c r="AE224" s="326">
        <f t="shared" si="77"/>
        <v>108.28291708291709</v>
      </c>
      <c r="AF224" s="303">
        <f>V224/SUM(V$50:V$225)*SUM('Common CWIP'!$AV$68:$BA$68)</f>
        <v>0</v>
      </c>
      <c r="AG224" s="298">
        <f>W224/SUM(W$50:W$225)*SUM('Common CWIP'!$BB$68:$BG$68)</f>
        <v>0</v>
      </c>
      <c r="AH224" s="298">
        <f t="shared" si="78"/>
        <v>0</v>
      </c>
      <c r="AI224" s="298">
        <f>Y224/SUM(Y$50:Y$225)*SUM('Common CWIP'!$BK$68:$BP$68)</f>
        <v>0</v>
      </c>
      <c r="AJ224" s="298">
        <f>Z224/SUM(Z$50:Z$225)*SUM('Common CWIP'!$BQ$68:$BV$68)</f>
        <v>0</v>
      </c>
      <c r="AK224" s="298">
        <f t="shared" si="79"/>
        <v>0</v>
      </c>
      <c r="AL224" s="298">
        <f>AB224/SUM(AB$50:AB$225)*SUM('Common CWIP'!$CL$68)</f>
        <v>0</v>
      </c>
      <c r="AM224" s="298">
        <f>AC224/SUM(AC$50:AC$225)*SUM('Common CWIP'!$DA$68)</f>
        <v>3.198204357399717</v>
      </c>
      <c r="AN224" s="298">
        <f>AD224/SUM(AD$50:AD$225)*SUM('Common CWIP'!$DP$68)</f>
        <v>0</v>
      </c>
      <c r="AO224" s="293">
        <f t="shared" si="80"/>
        <v>3.198204357399717</v>
      </c>
      <c r="AP224" s="304">
        <f t="shared" si="81"/>
        <v>0</v>
      </c>
      <c r="AQ224" s="305">
        <f t="shared" si="82"/>
        <v>0</v>
      </c>
      <c r="AR224" s="305">
        <f t="shared" si="83"/>
        <v>0</v>
      </c>
      <c r="AS224" s="305">
        <f t="shared" si="84"/>
        <v>0</v>
      </c>
      <c r="AT224" s="305">
        <f t="shared" si="85"/>
        <v>0</v>
      </c>
      <c r="AU224" s="305">
        <f t="shared" si="86"/>
        <v>0</v>
      </c>
      <c r="AV224" s="305">
        <f t="shared" si="87"/>
        <v>0</v>
      </c>
      <c r="AW224" s="305">
        <f t="shared" si="88"/>
        <v>111.48112144031681</v>
      </c>
      <c r="AX224" s="305">
        <f t="shared" si="89"/>
        <v>0</v>
      </c>
      <c r="AY224" s="306">
        <f t="shared" si="90"/>
        <v>111.48112144031681</v>
      </c>
    </row>
    <row r="225" spans="1:51" ht="14.5">
      <c r="A225" s="44" t="s">
        <v>150</v>
      </c>
      <c r="B225" s="45" t="s">
        <v>150</v>
      </c>
      <c r="C225" s="106">
        <v>4000</v>
      </c>
      <c r="D225" s="37">
        <v>65</v>
      </c>
      <c r="E225" s="65">
        <v>4220</v>
      </c>
      <c r="F225" s="65" t="s">
        <v>808</v>
      </c>
      <c r="G225" s="99" t="s">
        <v>819</v>
      </c>
      <c r="H225" s="240" t="s">
        <v>149</v>
      </c>
      <c r="I225" s="240"/>
      <c r="J225" s="240" t="s">
        <v>1049</v>
      </c>
      <c r="K225" s="238">
        <v>46011</v>
      </c>
      <c r="L225" s="255">
        <v>0</v>
      </c>
      <c r="M225" s="256">
        <v>0</v>
      </c>
      <c r="N225" s="256">
        <v>0</v>
      </c>
      <c r="O225" s="256">
        <v>0</v>
      </c>
      <c r="P225" s="256">
        <v>0</v>
      </c>
      <c r="Q225" s="256">
        <v>0</v>
      </c>
      <c r="R225" s="256">
        <v>4000</v>
      </c>
      <c r="S225" s="256">
        <v>0</v>
      </c>
      <c r="T225" s="256">
        <v>0</v>
      </c>
      <c r="U225" s="257">
        <f t="shared" si="76"/>
        <v>4000</v>
      </c>
      <c r="V225" s="323">
        <f>L225*Inflation!$F$19</f>
        <v>0</v>
      </c>
      <c r="W225" s="324">
        <f>M225*Inflation!$F$19</f>
        <v>0</v>
      </c>
      <c r="X225" s="324">
        <f>N225*Inflation!$F$19</f>
        <v>0</v>
      </c>
      <c r="Y225" s="324">
        <f>O225*Inflation!$F$19*Inflation!$F$20</f>
        <v>0</v>
      </c>
      <c r="Z225" s="324">
        <f>P225*Inflation!$F$19*Inflation!$F$20</f>
        <v>0</v>
      </c>
      <c r="AA225" s="324">
        <f>Q225*Inflation!$F$19*Inflation!$F$20</f>
        <v>0</v>
      </c>
      <c r="AB225" s="324">
        <f>R225*Inflation!$F$19*Inflation!$F$20*Inflation!$F$21</f>
        <v>4250.5654345654357</v>
      </c>
      <c r="AC225" s="324">
        <f>S225*Inflation!$F$19*Inflation!$F$20*Inflation!$F$21*Inflation!$F$22</f>
        <v>0</v>
      </c>
      <c r="AD225" s="324">
        <f>T225*Inflation!$F$19*Inflation!$F$20*Inflation!$F$21*Inflation!$F$22*Inflation!$F$23</f>
        <v>0</v>
      </c>
      <c r="AE225" s="326">
        <f t="shared" si="77"/>
        <v>4250.5654345654357</v>
      </c>
      <c r="AF225" s="303">
        <f>V225/SUM(V$50:V$225)*SUM('Common CWIP'!$AV$68:$BA$68)</f>
        <v>0</v>
      </c>
      <c r="AG225" s="298">
        <f>W225/SUM(W$50:W$225)*SUM('Common CWIP'!$BB$68:$BG$68)</f>
        <v>0</v>
      </c>
      <c r="AH225" s="298">
        <f t="shared" si="78"/>
        <v>0</v>
      </c>
      <c r="AI225" s="298">
        <f>Y225/SUM(Y$50:Y$225)*SUM('Common CWIP'!$BK$68:$BP$68)</f>
        <v>0</v>
      </c>
      <c r="AJ225" s="298">
        <f>Z225/SUM(Z$50:Z$225)*SUM('Common CWIP'!$BQ$68:$BV$68)</f>
        <v>0</v>
      </c>
      <c r="AK225" s="298">
        <f t="shared" si="79"/>
        <v>0</v>
      </c>
      <c r="AL225" s="298">
        <f>AB225/SUM(AB$50:AB$225)*SUM('Common CWIP'!$CL$68)</f>
        <v>164.72159113030568</v>
      </c>
      <c r="AM225" s="298">
        <f>AC225/SUM(AC$50:AC$225)*SUM('Common CWIP'!$DA$68)</f>
        <v>0</v>
      </c>
      <c r="AN225" s="298">
        <f>AD225/SUM(AD$50:AD$225)*SUM('Common CWIP'!$DP$68)</f>
        <v>0</v>
      </c>
      <c r="AO225" s="293">
        <f t="shared" si="80"/>
        <v>164.72159113030568</v>
      </c>
      <c r="AP225" s="304">
        <f t="shared" si="81"/>
        <v>0</v>
      </c>
      <c r="AQ225" s="305">
        <f t="shared" si="82"/>
        <v>0</v>
      </c>
      <c r="AR225" s="305">
        <f t="shared" si="83"/>
        <v>0</v>
      </c>
      <c r="AS225" s="305">
        <f t="shared" si="84"/>
        <v>0</v>
      </c>
      <c r="AT225" s="305">
        <f t="shared" si="85"/>
        <v>0</v>
      </c>
      <c r="AU225" s="305">
        <f t="shared" si="86"/>
        <v>0</v>
      </c>
      <c r="AV225" s="305">
        <f t="shared" si="87"/>
        <v>4415.2870256957412</v>
      </c>
      <c r="AW225" s="305">
        <f t="shared" si="88"/>
        <v>0</v>
      </c>
      <c r="AX225" s="305">
        <f t="shared" si="89"/>
        <v>0</v>
      </c>
      <c r="AY225" s="306">
        <f t="shared" si="90"/>
        <v>4415.2870256957412</v>
      </c>
    </row>
    <row r="226" spans="1:51" ht="15" thickBot="1">
      <c r="A226" s="44"/>
      <c r="B226" s="57">
        <v>0</v>
      </c>
      <c r="C226" s="73">
        <v>65</v>
      </c>
      <c r="E226" s="80">
        <v>42</v>
      </c>
      <c r="F226" s="81"/>
      <c r="G226" s="60" t="s">
        <v>820</v>
      </c>
      <c r="H226" s="389"/>
      <c r="I226" s="389"/>
      <c r="J226" s="389"/>
      <c r="K226" s="241"/>
      <c r="L226" s="156">
        <f t="shared" ref="L226:AY226" si="91">SUM(L23:L225)</f>
        <v>17757</v>
      </c>
      <c r="M226" s="61">
        <f t="shared" si="91"/>
        <v>23927</v>
      </c>
      <c r="N226" s="61">
        <f t="shared" si="91"/>
        <v>41684</v>
      </c>
      <c r="O226" s="61">
        <f t="shared" si="91"/>
        <v>18313.5</v>
      </c>
      <c r="P226" s="61">
        <f t="shared" si="91"/>
        <v>16978.5</v>
      </c>
      <c r="Q226" s="61">
        <f t="shared" si="91"/>
        <v>35292</v>
      </c>
      <c r="R226" s="61">
        <f t="shared" si="91"/>
        <v>21828</v>
      </c>
      <c r="S226" s="61">
        <f t="shared" si="91"/>
        <v>31212</v>
      </c>
      <c r="T226" s="61">
        <f t="shared" si="91"/>
        <v>43465</v>
      </c>
      <c r="U226" s="132">
        <f t="shared" si="91"/>
        <v>173481</v>
      </c>
      <c r="V226" s="172">
        <f t="shared" si="91"/>
        <v>18136.620179820176</v>
      </c>
      <c r="W226" s="173">
        <f t="shared" si="91"/>
        <v>24438.526273726271</v>
      </c>
      <c r="X226" s="173">
        <f t="shared" si="91"/>
        <v>42575.14645354644</v>
      </c>
      <c r="Y226" s="173">
        <f t="shared" si="91"/>
        <v>19097.852019980033</v>
      </c>
      <c r="Z226" s="173">
        <f t="shared" si="91"/>
        <v>17705.675076923082</v>
      </c>
      <c r="AA226" s="173">
        <f t="shared" si="91"/>
        <v>36803.527096903119</v>
      </c>
      <c r="AB226" s="173">
        <f t="shared" si="91"/>
        <v>23195.335576423586</v>
      </c>
      <c r="AC226" s="173">
        <f t="shared" si="91"/>
        <v>33797.264079920089</v>
      </c>
      <c r="AD226" s="173">
        <f t="shared" si="91"/>
        <v>47912.411748251761</v>
      </c>
      <c r="AE226" s="174">
        <f t="shared" si="91"/>
        <v>184283.68495504491</v>
      </c>
      <c r="AF226" s="226">
        <f t="shared" si="91"/>
        <v>262.48130001179271</v>
      </c>
      <c r="AG226" s="227">
        <f t="shared" si="91"/>
        <v>349.36031006749073</v>
      </c>
      <c r="AH226" s="227">
        <f t="shared" si="91"/>
        <v>611.84161007928276</v>
      </c>
      <c r="AI226" s="227">
        <f t="shared" si="91"/>
        <v>547.02661900334863</v>
      </c>
      <c r="AJ226" s="227">
        <f t="shared" si="91"/>
        <v>698.97357828481552</v>
      </c>
      <c r="AK226" s="227">
        <f t="shared" si="91"/>
        <v>1246.0001972881648</v>
      </c>
      <c r="AL226" s="227">
        <f t="shared" si="91"/>
        <v>792.86234990828143</v>
      </c>
      <c r="AM226" s="227">
        <f t="shared" si="91"/>
        <v>892.48708481171582</v>
      </c>
      <c r="AN226" s="227">
        <f t="shared" si="91"/>
        <v>2243.4638885414752</v>
      </c>
      <c r="AO226" s="228">
        <f t="shared" si="91"/>
        <v>5786.6551306289221</v>
      </c>
      <c r="AP226" s="235">
        <f t="shared" si="91"/>
        <v>18399.101479831981</v>
      </c>
      <c r="AQ226" s="168">
        <f t="shared" si="91"/>
        <v>24787.886583793774</v>
      </c>
      <c r="AR226" s="168">
        <f t="shared" si="91"/>
        <v>43186.988063625715</v>
      </c>
      <c r="AS226" s="168">
        <f t="shared" si="91"/>
        <v>19644.878638983377</v>
      </c>
      <c r="AT226" s="168">
        <f t="shared" si="91"/>
        <v>18404.648655207893</v>
      </c>
      <c r="AU226" s="168">
        <f t="shared" si="91"/>
        <v>38049.52729419127</v>
      </c>
      <c r="AV226" s="168">
        <f t="shared" si="91"/>
        <v>23988.197926331857</v>
      </c>
      <c r="AW226" s="168">
        <f t="shared" si="91"/>
        <v>34689.751164731795</v>
      </c>
      <c r="AX226" s="168">
        <f t="shared" si="91"/>
        <v>50155.875636793229</v>
      </c>
      <c r="AY226" s="169">
        <f t="shared" si="91"/>
        <v>190070.34008567387</v>
      </c>
    </row>
    <row r="227" spans="1:51" ht="14.5">
      <c r="A227" s="44" t="s">
        <v>150</v>
      </c>
      <c r="B227" s="45" t="s">
        <v>154</v>
      </c>
      <c r="C227" s="106">
        <v>0</v>
      </c>
      <c r="E227" s="65">
        <v>4240</v>
      </c>
      <c r="F227" s="65" t="s">
        <v>44</v>
      </c>
      <c r="G227" s="99" t="s">
        <v>821</v>
      </c>
      <c r="H227" s="240" t="s">
        <v>147</v>
      </c>
      <c r="I227" s="240"/>
      <c r="J227" s="240" t="s">
        <v>1049</v>
      </c>
      <c r="K227" s="238">
        <v>45657</v>
      </c>
      <c r="L227" s="255">
        <v>0</v>
      </c>
      <c r="M227" s="256">
        <v>0</v>
      </c>
      <c r="N227" s="256">
        <v>0</v>
      </c>
      <c r="O227" s="256">
        <v>0</v>
      </c>
      <c r="P227" s="256">
        <v>0</v>
      </c>
      <c r="Q227" s="256">
        <v>0</v>
      </c>
      <c r="R227" s="256">
        <v>0</v>
      </c>
      <c r="S227" s="256">
        <v>0</v>
      </c>
      <c r="T227" s="256">
        <v>0</v>
      </c>
      <c r="U227" s="257">
        <f t="shared" ref="U227:U233" si="92">SUM(T227,S227,R227,Q227,N227)</f>
        <v>0</v>
      </c>
      <c r="V227" s="323">
        <f>L227*Inflation!$F$19</f>
        <v>0</v>
      </c>
      <c r="W227" s="324">
        <f>M227*Inflation!$F$19</f>
        <v>0</v>
      </c>
      <c r="X227" s="324">
        <f>N227*Inflation!$F$19</f>
        <v>0</v>
      </c>
      <c r="Y227" s="324">
        <f>O227*Inflation!$F$19*Inflation!$F$20</f>
        <v>0</v>
      </c>
      <c r="Z227" s="324">
        <f>P227*Inflation!$F$19*Inflation!$F$20</f>
        <v>0</v>
      </c>
      <c r="AA227" s="324">
        <f>Q227*Inflation!$F$19*Inflation!$F$20</f>
        <v>0</v>
      </c>
      <c r="AB227" s="324">
        <f>R227*Inflation!$F$19*Inflation!$F$20*Inflation!$F$21</f>
        <v>0</v>
      </c>
      <c r="AC227" s="324">
        <f>S227*Inflation!$F$19*Inflation!$F$20*Inflation!$F$21*Inflation!$F$22</f>
        <v>0</v>
      </c>
      <c r="AD227" s="324">
        <f>T227*Inflation!$F$19*Inflation!$F$20*Inflation!$F$21*Inflation!$F$22*Inflation!$F$23</f>
        <v>0</v>
      </c>
      <c r="AE227" s="326">
        <f t="shared" ref="AE227:AE233" si="93">SUM(AD227,AC227,AB227,AA227,X227)</f>
        <v>0</v>
      </c>
      <c r="AF227" s="291">
        <f>V227/SUM(V$4:V$9,V$23:V$49,V$227:V$233)*SUM('Common CWIP'!$AV$67:$BA$67)</f>
        <v>0</v>
      </c>
      <c r="AG227" s="292">
        <f>W227/SUM(W$4:W$9,W$23:W$49,W$227:W$233)*SUM('Common CWIP'!$BB$67:$BG$67)</f>
        <v>0</v>
      </c>
      <c r="AH227" s="292">
        <f t="shared" ref="AH227:AH233" si="94">AG227+AF227</f>
        <v>0</v>
      </c>
      <c r="AI227" s="292">
        <f>Y227/SUM(Y$4:Y$9,Y$23:Y$49,Y$227:Y$233)*SUM('Common CWIP'!$BK$67:$BP$67)</f>
        <v>0</v>
      </c>
      <c r="AJ227" s="292">
        <f>Z227/SUM(Z$4:Z$9,Z$23:Z$49,Z$227:Z$233)*SUM('Common CWIP'!$BQ$67:$BV$67)</f>
        <v>0</v>
      </c>
      <c r="AK227" s="292">
        <f t="shared" ref="AK227:AK233" si="95">AJ227+AI227</f>
        <v>0</v>
      </c>
      <c r="AL227" s="292">
        <f>AB227/SUM(AB$4:AB$9,AB$23:AB$49,AB$227:AB$233)*SUM('Common CWIP'!$CL$67)</f>
        <v>0</v>
      </c>
      <c r="AM227" s="292">
        <f>AC227/SUM(AC$4:AC$9,AC$23:AC$49,AC$227:AC$233)*SUM('Common CWIP'!$DA$67)</f>
        <v>0</v>
      </c>
      <c r="AN227" s="292">
        <f>AD227/SUM(AD$4:AD$9,AD$23:AD$49,AD$227:AD$233)*SUM('Common CWIP'!$DP$67)</f>
        <v>0</v>
      </c>
      <c r="AO227" s="293">
        <f t="shared" ref="AO227:AO233" si="96">AN227+AM227+AL227+AK227+AH227</f>
        <v>0</v>
      </c>
      <c r="AP227" s="304">
        <f t="shared" ref="AP227:AX233" si="97">AF227+V227</f>
        <v>0</v>
      </c>
      <c r="AQ227" s="305">
        <f t="shared" si="97"/>
        <v>0</v>
      </c>
      <c r="AR227" s="305">
        <f t="shared" si="97"/>
        <v>0</v>
      </c>
      <c r="AS227" s="305">
        <f t="shared" si="97"/>
        <v>0</v>
      </c>
      <c r="AT227" s="305">
        <f t="shared" si="97"/>
        <v>0</v>
      </c>
      <c r="AU227" s="305">
        <f t="shared" si="97"/>
        <v>0</v>
      </c>
      <c r="AV227" s="305">
        <f t="shared" si="97"/>
        <v>0</v>
      </c>
      <c r="AW227" s="305">
        <f t="shared" si="97"/>
        <v>0</v>
      </c>
      <c r="AX227" s="305">
        <f t="shared" si="97"/>
        <v>0</v>
      </c>
      <c r="AY227" s="306">
        <f t="shared" ref="AY227:AY233" si="98">AX227+AW227+AV227+AU227+AR227</f>
        <v>0</v>
      </c>
    </row>
    <row r="228" spans="1:51" ht="14.5">
      <c r="A228" s="44" t="s">
        <v>150</v>
      </c>
      <c r="B228" s="45" t="s">
        <v>154</v>
      </c>
      <c r="C228" s="106">
        <v>0</v>
      </c>
      <c r="E228" s="65">
        <v>4240</v>
      </c>
      <c r="F228" s="65" t="s">
        <v>44</v>
      </c>
      <c r="G228" s="99" t="s">
        <v>822</v>
      </c>
      <c r="H228" s="240" t="s">
        <v>147</v>
      </c>
      <c r="I228" s="240"/>
      <c r="J228" s="240" t="s">
        <v>1049</v>
      </c>
      <c r="K228" s="238">
        <v>45657</v>
      </c>
      <c r="L228" s="255">
        <v>0</v>
      </c>
      <c r="M228" s="256">
        <v>0</v>
      </c>
      <c r="N228" s="256">
        <v>0</v>
      </c>
      <c r="O228" s="256">
        <v>0</v>
      </c>
      <c r="P228" s="256">
        <v>0</v>
      </c>
      <c r="Q228" s="256">
        <v>0</v>
      </c>
      <c r="R228" s="256">
        <v>0</v>
      </c>
      <c r="S228" s="256">
        <v>0</v>
      </c>
      <c r="T228" s="256">
        <v>0</v>
      </c>
      <c r="U228" s="257">
        <f t="shared" si="92"/>
        <v>0</v>
      </c>
      <c r="V228" s="323">
        <f>L228*Inflation!$F$19</f>
        <v>0</v>
      </c>
      <c r="W228" s="324">
        <f>M228*Inflation!$F$19</f>
        <v>0</v>
      </c>
      <c r="X228" s="324">
        <f>N228*Inflation!$F$19</f>
        <v>0</v>
      </c>
      <c r="Y228" s="324">
        <f>O228*Inflation!$F$19*Inflation!$F$20</f>
        <v>0</v>
      </c>
      <c r="Z228" s="324">
        <f>P228*Inflation!$F$19*Inflation!$F$20</f>
        <v>0</v>
      </c>
      <c r="AA228" s="324">
        <f>Q228*Inflation!$F$19*Inflation!$F$20</f>
        <v>0</v>
      </c>
      <c r="AB228" s="324">
        <f>R228*Inflation!$F$19*Inflation!$F$20*Inflation!$F$21</f>
        <v>0</v>
      </c>
      <c r="AC228" s="324">
        <f>S228*Inflation!$F$19*Inflation!$F$20*Inflation!$F$21*Inflation!$F$22</f>
        <v>0</v>
      </c>
      <c r="AD228" s="324">
        <f>T228*Inflation!$F$19*Inflation!$F$20*Inflation!$F$21*Inflation!$F$22*Inflation!$F$23</f>
        <v>0</v>
      </c>
      <c r="AE228" s="326">
        <f t="shared" si="93"/>
        <v>0</v>
      </c>
      <c r="AF228" s="291">
        <f>V228/SUM(V$4:V$9,V$23:V$49,V$227:V$233)*SUM('Common CWIP'!$AV$67:$BA$67)</f>
        <v>0</v>
      </c>
      <c r="AG228" s="292">
        <f>W228/SUM(W$4:W$9,W$23:W$49,W$227:W$233)*SUM('Common CWIP'!$BB$67:$BG$67)</f>
        <v>0</v>
      </c>
      <c r="AH228" s="292">
        <f t="shared" si="94"/>
        <v>0</v>
      </c>
      <c r="AI228" s="292">
        <f>Y228/SUM(Y$4:Y$9,Y$23:Y$49,Y$227:Y$233)*SUM('Common CWIP'!$BK$67:$BP$67)</f>
        <v>0</v>
      </c>
      <c r="AJ228" s="292">
        <f>Z228/SUM(Z$4:Z$9,Z$23:Z$49,Z$227:Z$233)*SUM('Common CWIP'!$BQ$67:$BV$67)</f>
        <v>0</v>
      </c>
      <c r="AK228" s="292">
        <f t="shared" si="95"/>
        <v>0</v>
      </c>
      <c r="AL228" s="292">
        <f>AB228/SUM(AB$4:AB$9,AB$23:AB$49,AB$227:AB$233)*SUM('Common CWIP'!$CL$67)</f>
        <v>0</v>
      </c>
      <c r="AM228" s="292">
        <f>AC228/SUM(AC$4:AC$9,AC$23:AC$49,AC$227:AC$233)*SUM('Common CWIP'!$DA$67)</f>
        <v>0</v>
      </c>
      <c r="AN228" s="292">
        <f>AD228/SUM(AD$4:AD$9,AD$23:AD$49,AD$227:AD$233)*SUM('Common CWIP'!$DP$67)</f>
        <v>0</v>
      </c>
      <c r="AO228" s="293">
        <f t="shared" si="96"/>
        <v>0</v>
      </c>
      <c r="AP228" s="304">
        <f t="shared" si="97"/>
        <v>0</v>
      </c>
      <c r="AQ228" s="305">
        <f t="shared" si="97"/>
        <v>0</v>
      </c>
      <c r="AR228" s="305">
        <f t="shared" si="97"/>
        <v>0</v>
      </c>
      <c r="AS228" s="305">
        <f t="shared" si="97"/>
        <v>0</v>
      </c>
      <c r="AT228" s="305">
        <f t="shared" si="97"/>
        <v>0</v>
      </c>
      <c r="AU228" s="305">
        <f t="shared" si="97"/>
        <v>0</v>
      </c>
      <c r="AV228" s="305">
        <f t="shared" si="97"/>
        <v>0</v>
      </c>
      <c r="AW228" s="305">
        <f t="shared" si="97"/>
        <v>0</v>
      </c>
      <c r="AX228" s="305">
        <f t="shared" si="97"/>
        <v>0</v>
      </c>
      <c r="AY228" s="306">
        <f t="shared" si="98"/>
        <v>0</v>
      </c>
    </row>
    <row r="229" spans="1:51" ht="14.5">
      <c r="A229" s="44" t="s">
        <v>150</v>
      </c>
      <c r="B229" s="45" t="s">
        <v>154</v>
      </c>
      <c r="C229" s="106">
        <v>0</v>
      </c>
      <c r="E229" s="65">
        <v>4240</v>
      </c>
      <c r="F229" s="65" t="s">
        <v>44</v>
      </c>
      <c r="G229" s="99" t="s">
        <v>823</v>
      </c>
      <c r="H229" s="240" t="s">
        <v>147</v>
      </c>
      <c r="I229" s="240"/>
      <c r="J229" s="240" t="s">
        <v>1049</v>
      </c>
      <c r="K229" s="238">
        <v>46022</v>
      </c>
      <c r="L229" s="255">
        <v>50</v>
      </c>
      <c r="M229" s="256">
        <v>50</v>
      </c>
      <c r="N229" s="256">
        <v>100</v>
      </c>
      <c r="O229" s="256">
        <v>0</v>
      </c>
      <c r="P229" s="256">
        <v>0</v>
      </c>
      <c r="Q229" s="256">
        <v>0</v>
      </c>
      <c r="R229" s="256">
        <v>0</v>
      </c>
      <c r="S229" s="256">
        <v>0</v>
      </c>
      <c r="T229" s="256">
        <v>0</v>
      </c>
      <c r="U229" s="257">
        <f t="shared" si="92"/>
        <v>100</v>
      </c>
      <c r="V229" s="323">
        <f>L229*Inflation!$F$19</f>
        <v>51.068931068931064</v>
      </c>
      <c r="W229" s="324">
        <f>M229*Inflation!$F$19</f>
        <v>51.068931068931064</v>
      </c>
      <c r="X229" s="324">
        <f>N229*Inflation!$F$19</f>
        <v>102.13786213786213</v>
      </c>
      <c r="Y229" s="324">
        <f>O229*Inflation!$F$19*Inflation!$F$20</f>
        <v>0</v>
      </c>
      <c r="Z229" s="324">
        <f>P229*Inflation!$F$19*Inflation!$F$20</f>
        <v>0</v>
      </c>
      <c r="AA229" s="324">
        <f>Q229*Inflation!$F$19*Inflation!$F$20</f>
        <v>0</v>
      </c>
      <c r="AB229" s="324">
        <f>R229*Inflation!$F$19*Inflation!$F$20*Inflation!$F$21</f>
        <v>0</v>
      </c>
      <c r="AC229" s="324">
        <f>S229*Inflation!$F$19*Inflation!$F$20*Inflation!$F$21*Inflation!$F$22</f>
        <v>0</v>
      </c>
      <c r="AD229" s="324">
        <f>T229*Inflation!$F$19*Inflation!$F$20*Inflation!$F$21*Inflation!$F$22*Inflation!$F$23</f>
        <v>0</v>
      </c>
      <c r="AE229" s="326">
        <f t="shared" si="93"/>
        <v>102.13786213786213</v>
      </c>
      <c r="AF229" s="291">
        <f>V229/SUM(V$4:V$9,V$23:V$49,V$227:V$233)*SUM('Common CWIP'!$AV$67:$BA$67)</f>
        <v>1.4318467318144554</v>
      </c>
      <c r="AG229" s="292">
        <f>W229/SUM(W$4:W$9,W$23:W$49,W$227:W$233)*SUM('Common CWIP'!$BB$67:$BG$67)</f>
        <v>0.2554153941858896</v>
      </c>
      <c r="AH229" s="292">
        <f t="shared" si="94"/>
        <v>1.6872621260003451</v>
      </c>
      <c r="AI229" s="292">
        <f>Y229/SUM(Y$4:Y$9,Y$23:Y$49,Y$227:Y$233)*SUM('Common CWIP'!$BK$67:$BP$67)</f>
        <v>0</v>
      </c>
      <c r="AJ229" s="292">
        <f>Z229/SUM(Z$4:Z$9,Z$23:Z$49,Z$227:Z$233)*SUM('Common CWIP'!$BQ$67:$BV$67)</f>
        <v>0</v>
      </c>
      <c r="AK229" s="292">
        <f t="shared" si="95"/>
        <v>0</v>
      </c>
      <c r="AL229" s="292">
        <f>AB229/SUM(AB$4:AB$9,AB$23:AB$49,AB$227:AB$233)*SUM('Common CWIP'!$CL$67)</f>
        <v>0</v>
      </c>
      <c r="AM229" s="292">
        <f>AC229/SUM(AC$4:AC$9,AC$23:AC$49,AC$227:AC$233)*SUM('Common CWIP'!$DA$67)</f>
        <v>0</v>
      </c>
      <c r="AN229" s="292">
        <f>AD229/SUM(AD$4:AD$9,AD$23:AD$49,AD$227:AD$233)*SUM('Common CWIP'!$DP$67)</f>
        <v>0</v>
      </c>
      <c r="AO229" s="293">
        <f t="shared" si="96"/>
        <v>1.6872621260003451</v>
      </c>
      <c r="AP229" s="304">
        <f t="shared" si="97"/>
        <v>52.500777800745517</v>
      </c>
      <c r="AQ229" s="305">
        <f t="shared" si="97"/>
        <v>51.324346463116953</v>
      </c>
      <c r="AR229" s="305">
        <f t="shared" si="97"/>
        <v>103.82512426386248</v>
      </c>
      <c r="AS229" s="305">
        <f t="shared" si="97"/>
        <v>0</v>
      </c>
      <c r="AT229" s="305">
        <f t="shared" si="97"/>
        <v>0</v>
      </c>
      <c r="AU229" s="305">
        <f t="shared" si="97"/>
        <v>0</v>
      </c>
      <c r="AV229" s="305">
        <f t="shared" si="97"/>
        <v>0</v>
      </c>
      <c r="AW229" s="305">
        <f t="shared" si="97"/>
        <v>0</v>
      </c>
      <c r="AX229" s="305">
        <f t="shared" si="97"/>
        <v>0</v>
      </c>
      <c r="AY229" s="306">
        <f t="shared" si="98"/>
        <v>103.82512426386248</v>
      </c>
    </row>
    <row r="230" spans="1:51" ht="14.5">
      <c r="A230" s="44" t="s">
        <v>150</v>
      </c>
      <c r="B230" s="45" t="s">
        <v>154</v>
      </c>
      <c r="C230" s="106">
        <v>0</v>
      </c>
      <c r="E230" s="65">
        <v>4240</v>
      </c>
      <c r="F230" s="65" t="s">
        <v>44</v>
      </c>
      <c r="G230" s="99" t="s">
        <v>824</v>
      </c>
      <c r="H230" s="240" t="s">
        <v>147</v>
      </c>
      <c r="I230" s="240"/>
      <c r="J230" s="240" t="s">
        <v>1049</v>
      </c>
      <c r="K230" s="238">
        <v>46022</v>
      </c>
      <c r="L230" s="255">
        <v>127.5</v>
      </c>
      <c r="M230" s="256">
        <v>127.5</v>
      </c>
      <c r="N230" s="256">
        <v>255</v>
      </c>
      <c r="O230" s="256">
        <v>0</v>
      </c>
      <c r="P230" s="256">
        <v>0</v>
      </c>
      <c r="Q230" s="256">
        <v>0</v>
      </c>
      <c r="R230" s="256">
        <v>0</v>
      </c>
      <c r="S230" s="256">
        <v>0</v>
      </c>
      <c r="T230" s="256">
        <v>0</v>
      </c>
      <c r="U230" s="257">
        <f t="shared" si="92"/>
        <v>255</v>
      </c>
      <c r="V230" s="323">
        <f>L230*Inflation!$F$19</f>
        <v>130.22577422577422</v>
      </c>
      <c r="W230" s="324">
        <f>M230*Inflation!$F$19</f>
        <v>130.22577422577422</v>
      </c>
      <c r="X230" s="324">
        <f>N230*Inflation!$F$19</f>
        <v>260.45154845154843</v>
      </c>
      <c r="Y230" s="324">
        <f>O230*Inflation!$F$19*Inflation!$F$20</f>
        <v>0</v>
      </c>
      <c r="Z230" s="324">
        <f>P230*Inflation!$F$19*Inflation!$F$20</f>
        <v>0</v>
      </c>
      <c r="AA230" s="324">
        <f>Q230*Inflation!$F$19*Inflation!$F$20</f>
        <v>0</v>
      </c>
      <c r="AB230" s="324">
        <f>R230*Inflation!$F$19*Inflation!$F$20*Inflation!$F$21</f>
        <v>0</v>
      </c>
      <c r="AC230" s="324">
        <f>S230*Inflation!$F$19*Inflation!$F$20*Inflation!$F$21*Inflation!$F$22</f>
        <v>0</v>
      </c>
      <c r="AD230" s="324">
        <f>T230*Inflation!$F$19*Inflation!$F$20*Inflation!$F$21*Inflation!$F$22*Inflation!$F$23</f>
        <v>0</v>
      </c>
      <c r="AE230" s="326">
        <f t="shared" si="93"/>
        <v>260.45154845154843</v>
      </c>
      <c r="AF230" s="291">
        <f>V230/SUM(V$4:V$9,V$23:V$49,V$227:V$233)*SUM('Common CWIP'!$AV$67:$BA$67)</f>
        <v>3.6512091661268617</v>
      </c>
      <c r="AG230" s="292">
        <f>W230/SUM(W$4:W$9,W$23:W$49,W$227:W$233)*SUM('Common CWIP'!$BB$67:$BG$67)</f>
        <v>0.6513092551740185</v>
      </c>
      <c r="AH230" s="292">
        <f t="shared" si="94"/>
        <v>4.3025184213008805</v>
      </c>
      <c r="AI230" s="292">
        <f>Y230/SUM(Y$4:Y$9,Y$23:Y$49,Y$227:Y$233)*SUM('Common CWIP'!$BK$67:$BP$67)</f>
        <v>0</v>
      </c>
      <c r="AJ230" s="292">
        <f>Z230/SUM(Z$4:Z$9,Z$23:Z$49,Z$227:Z$233)*SUM('Common CWIP'!$BQ$67:$BV$67)</f>
        <v>0</v>
      </c>
      <c r="AK230" s="292">
        <f t="shared" si="95"/>
        <v>0</v>
      </c>
      <c r="AL230" s="292">
        <f>AB230/SUM(AB$4:AB$9,AB$23:AB$49,AB$227:AB$233)*SUM('Common CWIP'!$CL$67)</f>
        <v>0</v>
      </c>
      <c r="AM230" s="292">
        <f>AC230/SUM(AC$4:AC$9,AC$23:AC$49,AC$227:AC$233)*SUM('Common CWIP'!$DA$67)</f>
        <v>0</v>
      </c>
      <c r="AN230" s="292">
        <f>AD230/SUM(AD$4:AD$9,AD$23:AD$49,AD$227:AD$233)*SUM('Common CWIP'!$DP$67)</f>
        <v>0</v>
      </c>
      <c r="AO230" s="293">
        <f t="shared" si="96"/>
        <v>4.3025184213008805</v>
      </c>
      <c r="AP230" s="304">
        <f t="shared" si="97"/>
        <v>133.87698339190109</v>
      </c>
      <c r="AQ230" s="305">
        <f t="shared" si="97"/>
        <v>130.87708348094824</v>
      </c>
      <c r="AR230" s="305">
        <f t="shared" si="97"/>
        <v>264.75406687284931</v>
      </c>
      <c r="AS230" s="305">
        <f t="shared" si="97"/>
        <v>0</v>
      </c>
      <c r="AT230" s="305">
        <f t="shared" si="97"/>
        <v>0</v>
      </c>
      <c r="AU230" s="305">
        <f t="shared" si="97"/>
        <v>0</v>
      </c>
      <c r="AV230" s="305">
        <f t="shared" si="97"/>
        <v>0</v>
      </c>
      <c r="AW230" s="305">
        <f t="shared" si="97"/>
        <v>0</v>
      </c>
      <c r="AX230" s="305">
        <f t="shared" si="97"/>
        <v>0</v>
      </c>
      <c r="AY230" s="306">
        <f t="shared" si="98"/>
        <v>264.75406687284931</v>
      </c>
    </row>
    <row r="231" spans="1:51" ht="14.5">
      <c r="A231" s="44" t="s">
        <v>150</v>
      </c>
      <c r="B231" s="45" t="s">
        <v>154</v>
      </c>
      <c r="C231" s="106">
        <v>0</v>
      </c>
      <c r="E231" s="65">
        <v>4240</v>
      </c>
      <c r="F231" s="65" t="s">
        <v>44</v>
      </c>
      <c r="G231" s="99" t="s">
        <v>825</v>
      </c>
      <c r="H231" s="240" t="s">
        <v>147</v>
      </c>
      <c r="I231" s="240"/>
      <c r="J231" s="240" t="s">
        <v>1049</v>
      </c>
      <c r="K231" s="238">
        <v>46022</v>
      </c>
      <c r="L231" s="255">
        <v>143</v>
      </c>
      <c r="M231" s="256">
        <v>143</v>
      </c>
      <c r="N231" s="256">
        <v>286</v>
      </c>
      <c r="O231" s="256">
        <v>0</v>
      </c>
      <c r="P231" s="256">
        <v>0</v>
      </c>
      <c r="Q231" s="256">
        <v>0</v>
      </c>
      <c r="R231" s="256">
        <v>0</v>
      </c>
      <c r="S231" s="256">
        <v>0</v>
      </c>
      <c r="T231" s="256">
        <v>0</v>
      </c>
      <c r="U231" s="257">
        <f t="shared" si="92"/>
        <v>286</v>
      </c>
      <c r="V231" s="323">
        <f>L231*Inflation!$F$19</f>
        <v>146.05714285714285</v>
      </c>
      <c r="W231" s="324">
        <f>M231*Inflation!$F$19</f>
        <v>146.05714285714285</v>
      </c>
      <c r="X231" s="324">
        <f>N231*Inflation!$F$19</f>
        <v>292.1142857142857</v>
      </c>
      <c r="Y231" s="324">
        <f>O231*Inflation!$F$19*Inflation!$F$20</f>
        <v>0</v>
      </c>
      <c r="Z231" s="324">
        <f>P231*Inflation!$F$19*Inflation!$F$20</f>
        <v>0</v>
      </c>
      <c r="AA231" s="324">
        <f>Q231*Inflation!$F$19*Inflation!$F$20</f>
        <v>0</v>
      </c>
      <c r="AB231" s="324">
        <f>R231*Inflation!$F$19*Inflation!$F$20*Inflation!$F$21</f>
        <v>0</v>
      </c>
      <c r="AC231" s="324">
        <f>S231*Inflation!$F$19*Inflation!$F$20*Inflation!$F$21*Inflation!$F$22</f>
        <v>0</v>
      </c>
      <c r="AD231" s="324">
        <f>T231*Inflation!$F$19*Inflation!$F$20*Inflation!$F$21*Inflation!$F$22*Inflation!$F$23</f>
        <v>0</v>
      </c>
      <c r="AE231" s="326">
        <f t="shared" si="93"/>
        <v>292.1142857142857</v>
      </c>
      <c r="AF231" s="291">
        <f>V231/SUM(V$4:V$9,V$23:V$49,V$227:V$233)*SUM('Common CWIP'!$AV$67:$BA$67)</f>
        <v>4.095081652989343</v>
      </c>
      <c r="AG231" s="292">
        <f>W231/SUM(W$4:W$9,W$23:W$49,W$227:W$233)*SUM('Common CWIP'!$BB$67:$BG$67)</f>
        <v>0.73048802737164431</v>
      </c>
      <c r="AH231" s="292">
        <f t="shared" si="94"/>
        <v>4.8255696803609869</v>
      </c>
      <c r="AI231" s="292">
        <f>Y231/SUM(Y$4:Y$9,Y$23:Y$49,Y$227:Y$233)*SUM('Common CWIP'!$BK$67:$BP$67)</f>
        <v>0</v>
      </c>
      <c r="AJ231" s="292">
        <f>Z231/SUM(Z$4:Z$9,Z$23:Z$49,Z$227:Z$233)*SUM('Common CWIP'!$BQ$67:$BV$67)</f>
        <v>0</v>
      </c>
      <c r="AK231" s="292">
        <f t="shared" si="95"/>
        <v>0</v>
      </c>
      <c r="AL231" s="292">
        <f>AB231/SUM(AB$4:AB$9,AB$23:AB$49,AB$227:AB$233)*SUM('Common CWIP'!$CL$67)</f>
        <v>0</v>
      </c>
      <c r="AM231" s="292">
        <f>AC231/SUM(AC$4:AC$9,AC$23:AC$49,AC$227:AC$233)*SUM('Common CWIP'!$DA$67)</f>
        <v>0</v>
      </c>
      <c r="AN231" s="292">
        <f>AD231/SUM(AD$4:AD$9,AD$23:AD$49,AD$227:AD$233)*SUM('Common CWIP'!$DP$67)</f>
        <v>0</v>
      </c>
      <c r="AO231" s="293">
        <f t="shared" si="96"/>
        <v>4.8255696803609869</v>
      </c>
      <c r="AP231" s="304">
        <f t="shared" si="97"/>
        <v>150.15222451013219</v>
      </c>
      <c r="AQ231" s="305">
        <f t="shared" si="97"/>
        <v>146.7876308845145</v>
      </c>
      <c r="AR231" s="305">
        <f t="shared" si="97"/>
        <v>296.93985539464671</v>
      </c>
      <c r="AS231" s="305">
        <f t="shared" si="97"/>
        <v>0</v>
      </c>
      <c r="AT231" s="305">
        <f t="shared" si="97"/>
        <v>0</v>
      </c>
      <c r="AU231" s="305">
        <f t="shared" si="97"/>
        <v>0</v>
      </c>
      <c r="AV231" s="305">
        <f t="shared" si="97"/>
        <v>0</v>
      </c>
      <c r="AW231" s="305">
        <f t="shared" si="97"/>
        <v>0</v>
      </c>
      <c r="AX231" s="305">
        <f t="shared" si="97"/>
        <v>0</v>
      </c>
      <c r="AY231" s="306">
        <f t="shared" si="98"/>
        <v>296.93985539464671</v>
      </c>
    </row>
    <row r="232" spans="1:51" ht="14.5">
      <c r="A232" s="44" t="s">
        <v>150</v>
      </c>
      <c r="B232" s="45" t="s">
        <v>154</v>
      </c>
      <c r="C232" s="106">
        <v>0</v>
      </c>
      <c r="E232" s="65">
        <v>4240</v>
      </c>
      <c r="F232" s="65" t="s">
        <v>44</v>
      </c>
      <c r="G232" s="99" t="s">
        <v>826</v>
      </c>
      <c r="H232" s="240" t="s">
        <v>147</v>
      </c>
      <c r="I232" s="240"/>
      <c r="J232" s="240" t="s">
        <v>1049</v>
      </c>
      <c r="K232" s="238">
        <v>46387</v>
      </c>
      <c r="L232" s="255">
        <v>0</v>
      </c>
      <c r="M232" s="256">
        <v>0</v>
      </c>
      <c r="N232" s="256">
        <v>0</v>
      </c>
      <c r="O232" s="256">
        <v>115</v>
      </c>
      <c r="P232" s="256">
        <v>115</v>
      </c>
      <c r="Q232" s="256">
        <v>230</v>
      </c>
      <c r="R232" s="256">
        <v>0</v>
      </c>
      <c r="S232" s="256">
        <v>0</v>
      </c>
      <c r="T232" s="256">
        <v>0</v>
      </c>
      <c r="U232" s="257">
        <f t="shared" si="92"/>
        <v>230</v>
      </c>
      <c r="V232" s="323">
        <f>L232*Inflation!$F$19</f>
        <v>0</v>
      </c>
      <c r="W232" s="324">
        <f>M232*Inflation!$F$19</f>
        <v>0</v>
      </c>
      <c r="X232" s="324">
        <f>N232*Inflation!$F$19</f>
        <v>0</v>
      </c>
      <c r="Y232" s="324">
        <f>O232*Inflation!$F$19*Inflation!$F$20</f>
        <v>119.92535464535467</v>
      </c>
      <c r="Z232" s="324">
        <f>P232*Inflation!$F$19*Inflation!$F$20</f>
        <v>119.92535464535467</v>
      </c>
      <c r="AA232" s="324">
        <f>Q232*Inflation!$F$19*Inflation!$F$20</f>
        <v>239.85070929070935</v>
      </c>
      <c r="AB232" s="324">
        <f>R232*Inflation!$F$19*Inflation!$F$20*Inflation!$F$21</f>
        <v>0</v>
      </c>
      <c r="AC232" s="324">
        <f>S232*Inflation!$F$19*Inflation!$F$20*Inflation!$F$21*Inflation!$F$22</f>
        <v>0</v>
      </c>
      <c r="AD232" s="324">
        <f>T232*Inflation!$F$19*Inflation!$F$20*Inflation!$F$21*Inflation!$F$22*Inflation!$F$23</f>
        <v>0</v>
      </c>
      <c r="AE232" s="326">
        <f t="shared" si="93"/>
        <v>239.85070929070935</v>
      </c>
      <c r="AF232" s="291">
        <f>V232/SUM(V$4:V$9,V$23:V$49,V$227:V$233)*SUM('Common CWIP'!$AV$67:$BA$67)</f>
        <v>0</v>
      </c>
      <c r="AG232" s="292">
        <f>W232/SUM(W$4:W$9,W$23:W$49,W$227:W$233)*SUM('Common CWIP'!$BB$67:$BG$67)</f>
        <v>0</v>
      </c>
      <c r="AH232" s="292">
        <f t="shared" si="94"/>
        <v>0</v>
      </c>
      <c r="AI232" s="292">
        <f>Y232/SUM(Y$4:Y$9,Y$23:Y$49,Y$227:Y$233)*SUM('Common CWIP'!$BK$67:$BP$67)</f>
        <v>0.83659568892892955</v>
      </c>
      <c r="AJ232" s="292">
        <f>Z232/SUM(Z$4:Z$9,Z$23:Z$49,Z$227:Z$233)*SUM('Common CWIP'!$BQ$67:$BV$67)</f>
        <v>1.7050547820851158</v>
      </c>
      <c r="AK232" s="292">
        <f t="shared" si="95"/>
        <v>2.5416504710140453</v>
      </c>
      <c r="AL232" s="292">
        <f>AB232/SUM(AB$4:AB$9,AB$23:AB$49,AB$227:AB$233)*SUM('Common CWIP'!$CL$67)</f>
        <v>0</v>
      </c>
      <c r="AM232" s="292">
        <f>AC232/SUM(AC$4:AC$9,AC$23:AC$49,AC$227:AC$233)*SUM('Common CWIP'!$DA$67)</f>
        <v>0</v>
      </c>
      <c r="AN232" s="292">
        <f>AD232/SUM(AD$4:AD$9,AD$23:AD$49,AD$227:AD$233)*SUM('Common CWIP'!$DP$67)</f>
        <v>0</v>
      </c>
      <c r="AO232" s="293">
        <f t="shared" si="96"/>
        <v>2.5416504710140453</v>
      </c>
      <c r="AP232" s="304">
        <f t="shared" si="97"/>
        <v>0</v>
      </c>
      <c r="AQ232" s="305">
        <f t="shared" si="97"/>
        <v>0</v>
      </c>
      <c r="AR232" s="305">
        <f t="shared" si="97"/>
        <v>0</v>
      </c>
      <c r="AS232" s="305">
        <f t="shared" si="97"/>
        <v>120.7619503342836</v>
      </c>
      <c r="AT232" s="305">
        <f t="shared" si="97"/>
        <v>121.63040942743979</v>
      </c>
      <c r="AU232" s="305">
        <f t="shared" si="97"/>
        <v>242.39235976172338</v>
      </c>
      <c r="AV232" s="305">
        <f t="shared" si="97"/>
        <v>0</v>
      </c>
      <c r="AW232" s="305">
        <f t="shared" si="97"/>
        <v>0</v>
      </c>
      <c r="AX232" s="305">
        <f t="shared" si="97"/>
        <v>0</v>
      </c>
      <c r="AY232" s="306">
        <f t="shared" si="98"/>
        <v>242.39235976172338</v>
      </c>
    </row>
    <row r="233" spans="1:51" ht="14.5">
      <c r="A233" s="44" t="s">
        <v>154</v>
      </c>
      <c r="B233" s="45" t="s">
        <v>150</v>
      </c>
      <c r="C233" s="106">
        <v>0</v>
      </c>
      <c r="D233" s="37">
        <v>1</v>
      </c>
      <c r="E233" s="65">
        <v>4240</v>
      </c>
      <c r="F233" s="65" t="s">
        <v>44</v>
      </c>
      <c r="G233" s="99" t="s">
        <v>827</v>
      </c>
      <c r="H233" s="240" t="s">
        <v>148</v>
      </c>
      <c r="I233" s="240"/>
      <c r="J233" s="240" t="s">
        <v>1049</v>
      </c>
      <c r="K233" s="238" t="s">
        <v>627</v>
      </c>
      <c r="L233" s="255">
        <v>100</v>
      </c>
      <c r="M233" s="256">
        <v>100</v>
      </c>
      <c r="N233" s="256">
        <v>200</v>
      </c>
      <c r="O233" s="256">
        <v>212.5</v>
      </c>
      <c r="P233" s="256">
        <v>212.5</v>
      </c>
      <c r="Q233" s="256">
        <v>425</v>
      </c>
      <c r="R233" s="256">
        <v>450</v>
      </c>
      <c r="S233" s="256">
        <v>550</v>
      </c>
      <c r="T233" s="256">
        <v>550</v>
      </c>
      <c r="U233" s="257">
        <f t="shared" si="92"/>
        <v>2175</v>
      </c>
      <c r="V233" s="323">
        <f>L233*Inflation!$F$19</f>
        <v>102.13786213786213</v>
      </c>
      <c r="W233" s="324">
        <f>M233*Inflation!$F$19</f>
        <v>102.13786213786213</v>
      </c>
      <c r="X233" s="324">
        <f>N233*Inflation!$F$19</f>
        <v>204.27572427572426</v>
      </c>
      <c r="Y233" s="324">
        <f>O233*Inflation!$F$19*Inflation!$F$20</f>
        <v>221.60119880119882</v>
      </c>
      <c r="Z233" s="324">
        <f>P233*Inflation!$F$19*Inflation!$F$20</f>
        <v>221.60119880119882</v>
      </c>
      <c r="AA233" s="324">
        <f>Q233*Inflation!$F$19*Inflation!$F$20</f>
        <v>443.20239760239764</v>
      </c>
      <c r="AB233" s="324">
        <f>R233*Inflation!$F$19*Inflation!$F$20*Inflation!$F$21</f>
        <v>478.18861138861143</v>
      </c>
      <c r="AC233" s="324">
        <f>S233*Inflation!$F$19*Inflation!$F$20*Inflation!$F$21*Inflation!$F$22</f>
        <v>595.55604395604416</v>
      </c>
      <c r="AD233" s="324">
        <f>T233*Inflation!$F$19*Inflation!$F$20*Inflation!$F$21*Inflation!$F$22*Inflation!$F$23</f>
        <v>606.27692307692325</v>
      </c>
      <c r="AE233" s="326">
        <f t="shared" si="93"/>
        <v>2327.4997002997006</v>
      </c>
      <c r="AF233" s="291">
        <f>V233/SUM(V$4:V$9,V$23:V$49,V$227:V$233)*SUM('Common CWIP'!$AV$67:$BA$67)</f>
        <v>2.8636934636289109</v>
      </c>
      <c r="AG233" s="292">
        <f>W233/SUM(W$4:W$9,W$23:W$49,W$227:W$233)*SUM('Common CWIP'!$BB$67:$BG$67)</f>
        <v>0.5108307883717792</v>
      </c>
      <c r="AH233" s="292">
        <f t="shared" si="94"/>
        <v>3.3745242520006902</v>
      </c>
      <c r="AI233" s="292">
        <f>Y233/SUM(Y$4:Y$9,Y$23:Y$49,Y$227:Y$233)*SUM('Common CWIP'!$BK$67:$BP$67)</f>
        <v>1.5458833382382393</v>
      </c>
      <c r="AJ233" s="292">
        <f>Z233/SUM(Z$4:Z$9,Z$23:Z$49,Z$227:Z$233)*SUM('Common CWIP'!$BQ$67:$BV$67)</f>
        <v>3.1506447060268443</v>
      </c>
      <c r="AK233" s="292">
        <f t="shared" si="95"/>
        <v>4.6965280442650839</v>
      </c>
      <c r="AL233" s="292">
        <f>AB233/SUM(AB$4:AB$9,AB$23:AB$49,AB$227:AB$233)*SUM('Common CWIP'!$CL$67)</f>
        <v>9.08355171494979</v>
      </c>
      <c r="AM233" s="292">
        <f>AC233/SUM(AC$4:AC$9,AC$23:AC$49,AC$227:AC$233)*SUM('Common CWIP'!$DA$67)</f>
        <v>4.8591579913254099</v>
      </c>
      <c r="AN233" s="292">
        <f>AD233/SUM(AD$4:AD$9,AD$23:AD$49,AD$227:AD$233)*SUM('Common CWIP'!$DP$67)</f>
        <v>9.324666041160107</v>
      </c>
      <c r="AO233" s="293">
        <f t="shared" si="96"/>
        <v>31.338428043701082</v>
      </c>
      <c r="AP233" s="304">
        <f t="shared" si="97"/>
        <v>105.00155560149103</v>
      </c>
      <c r="AQ233" s="305">
        <f t="shared" si="97"/>
        <v>102.64869292623391</v>
      </c>
      <c r="AR233" s="305">
        <f t="shared" si="97"/>
        <v>207.65024852772495</v>
      </c>
      <c r="AS233" s="305">
        <f t="shared" si="97"/>
        <v>223.14708213943706</v>
      </c>
      <c r="AT233" s="305">
        <f t="shared" si="97"/>
        <v>224.75184350722566</v>
      </c>
      <c r="AU233" s="305">
        <f t="shared" si="97"/>
        <v>447.89892564666275</v>
      </c>
      <c r="AV233" s="305">
        <f t="shared" si="97"/>
        <v>487.27216310356124</v>
      </c>
      <c r="AW233" s="305">
        <f t="shared" si="97"/>
        <v>600.41520194736961</v>
      </c>
      <c r="AX233" s="305">
        <f t="shared" si="97"/>
        <v>615.60158911808333</v>
      </c>
      <c r="AY233" s="306">
        <f t="shared" si="98"/>
        <v>2358.8381283434019</v>
      </c>
    </row>
    <row r="234" spans="1:51" ht="15" thickBot="1">
      <c r="A234" s="44"/>
      <c r="B234" s="57">
        <v>0</v>
      </c>
      <c r="C234" s="73">
        <v>1</v>
      </c>
      <c r="E234" s="80">
        <v>4240</v>
      </c>
      <c r="F234" s="81"/>
      <c r="G234" s="60" t="s">
        <v>44</v>
      </c>
      <c r="H234" s="389"/>
      <c r="I234" s="389"/>
      <c r="J234" s="389"/>
      <c r="K234" s="241"/>
      <c r="L234" s="156">
        <f t="shared" ref="L234:U234" si="99">SUM(L227:L233)</f>
        <v>420.5</v>
      </c>
      <c r="M234" s="61">
        <f t="shared" si="99"/>
        <v>420.5</v>
      </c>
      <c r="N234" s="61">
        <f t="shared" si="99"/>
        <v>841</v>
      </c>
      <c r="O234" s="61">
        <f t="shared" si="99"/>
        <v>327.5</v>
      </c>
      <c r="P234" s="61">
        <f t="shared" si="99"/>
        <v>327.5</v>
      </c>
      <c r="Q234" s="61">
        <f t="shared" si="99"/>
        <v>655</v>
      </c>
      <c r="R234" s="61">
        <f t="shared" si="99"/>
        <v>450</v>
      </c>
      <c r="S234" s="61">
        <f t="shared" si="99"/>
        <v>550</v>
      </c>
      <c r="T234" s="61">
        <f t="shared" si="99"/>
        <v>550</v>
      </c>
      <c r="U234" s="130">
        <f t="shared" si="99"/>
        <v>3046</v>
      </c>
      <c r="V234" s="172">
        <f t="shared" ref="V234:AE234" si="100">SUM(V227:V233)</f>
        <v>429.48971028971027</v>
      </c>
      <c r="W234" s="173">
        <f t="shared" si="100"/>
        <v>429.48971028971027</v>
      </c>
      <c r="X234" s="173">
        <f t="shared" si="100"/>
        <v>858.97942057942055</v>
      </c>
      <c r="Y234" s="173">
        <f t="shared" si="100"/>
        <v>341.52655344655352</v>
      </c>
      <c r="Z234" s="173">
        <f t="shared" si="100"/>
        <v>341.52655344655352</v>
      </c>
      <c r="AA234" s="173">
        <f t="shared" si="100"/>
        <v>683.05310689310704</v>
      </c>
      <c r="AB234" s="173">
        <f t="shared" si="100"/>
        <v>478.18861138861143</v>
      </c>
      <c r="AC234" s="173">
        <f t="shared" si="100"/>
        <v>595.55604395604416</v>
      </c>
      <c r="AD234" s="173">
        <f t="shared" si="100"/>
        <v>606.27692307692325</v>
      </c>
      <c r="AE234" s="174">
        <f t="shared" si="100"/>
        <v>3222.0541058941062</v>
      </c>
      <c r="AF234" s="226">
        <f t="shared" ref="AF234:AY234" si="101">SUM(AF227:AF233)</f>
        <v>12.041831014559571</v>
      </c>
      <c r="AG234" s="227">
        <f t="shared" si="101"/>
        <v>2.1480434651033318</v>
      </c>
      <c r="AH234" s="227">
        <f t="shared" si="101"/>
        <v>14.189874479662901</v>
      </c>
      <c r="AI234" s="227">
        <f t="shared" si="101"/>
        <v>2.382479027167169</v>
      </c>
      <c r="AJ234" s="227">
        <f t="shared" si="101"/>
        <v>4.8556994881119602</v>
      </c>
      <c r="AK234" s="227">
        <f t="shared" si="101"/>
        <v>7.2381785152791291</v>
      </c>
      <c r="AL234" s="227">
        <f t="shared" si="101"/>
        <v>9.08355171494979</v>
      </c>
      <c r="AM234" s="227">
        <f t="shared" si="101"/>
        <v>4.8591579913254099</v>
      </c>
      <c r="AN234" s="227">
        <f t="shared" si="101"/>
        <v>9.324666041160107</v>
      </c>
      <c r="AO234" s="228">
        <f t="shared" si="101"/>
        <v>44.695428742377338</v>
      </c>
      <c r="AP234" s="235">
        <f t="shared" si="101"/>
        <v>441.53154130426981</v>
      </c>
      <c r="AQ234" s="168">
        <f t="shared" si="101"/>
        <v>431.63775375481362</v>
      </c>
      <c r="AR234" s="168">
        <f t="shared" si="101"/>
        <v>873.16929505908342</v>
      </c>
      <c r="AS234" s="168">
        <f t="shared" si="101"/>
        <v>343.90903247372069</v>
      </c>
      <c r="AT234" s="168">
        <f t="shared" si="101"/>
        <v>346.38225293466542</v>
      </c>
      <c r="AU234" s="168">
        <f t="shared" si="101"/>
        <v>690.2912854083861</v>
      </c>
      <c r="AV234" s="168">
        <f t="shared" si="101"/>
        <v>487.27216310356124</v>
      </c>
      <c r="AW234" s="168">
        <f t="shared" si="101"/>
        <v>600.41520194736961</v>
      </c>
      <c r="AX234" s="168">
        <f t="shared" si="101"/>
        <v>615.60158911808333</v>
      </c>
      <c r="AY234" s="169">
        <f t="shared" si="101"/>
        <v>3266.749534636484</v>
      </c>
    </row>
    <row r="235" spans="1:51" ht="14.5">
      <c r="A235" s="44" t="s">
        <v>154</v>
      </c>
      <c r="B235" s="45" t="s">
        <v>150</v>
      </c>
      <c r="C235" s="106">
        <v>0</v>
      </c>
      <c r="D235" s="110">
        <v>1</v>
      </c>
      <c r="E235" s="111">
        <v>44</v>
      </c>
      <c r="F235" s="65" t="s">
        <v>828</v>
      </c>
      <c r="G235" s="99" t="s">
        <v>829</v>
      </c>
      <c r="H235" s="395" t="s">
        <v>147</v>
      </c>
      <c r="I235" s="395"/>
      <c r="J235" s="395" t="s">
        <v>1049</v>
      </c>
      <c r="K235" s="239" t="s">
        <v>218</v>
      </c>
      <c r="L235" s="259">
        <v>325</v>
      </c>
      <c r="M235" s="260">
        <v>325</v>
      </c>
      <c r="N235" s="260">
        <v>650</v>
      </c>
      <c r="O235" s="260">
        <v>825</v>
      </c>
      <c r="P235" s="260">
        <v>825</v>
      </c>
      <c r="Q235" s="260">
        <v>1650</v>
      </c>
      <c r="R235" s="260">
        <v>3500</v>
      </c>
      <c r="S235" s="260">
        <v>3325</v>
      </c>
      <c r="T235" s="260">
        <v>500</v>
      </c>
      <c r="U235" s="257">
        <f t="shared" ref="U235:U246" si="102">SUM(T235,S235,R235,Q235,N235)</f>
        <v>9625</v>
      </c>
      <c r="V235" s="323">
        <f>L235*Inflation!$F$19</f>
        <v>331.94805194805195</v>
      </c>
      <c r="W235" s="324">
        <f>M235*Inflation!$F$19</f>
        <v>331.94805194805195</v>
      </c>
      <c r="X235" s="324">
        <f>N235*Inflation!$F$19</f>
        <v>663.89610389610391</v>
      </c>
      <c r="Y235" s="324">
        <f>O235*Inflation!$F$19*Inflation!$F$20</f>
        <v>860.33406593406596</v>
      </c>
      <c r="Z235" s="324">
        <f>P235*Inflation!$F$19*Inflation!$F$20</f>
        <v>860.33406593406596</v>
      </c>
      <c r="AA235" s="324">
        <f>Q235*Inflation!$F$19*Inflation!$F$20</f>
        <v>1720.6681318681319</v>
      </c>
      <c r="AB235" s="324">
        <f>R235*Inflation!$F$19*Inflation!$F$20*Inflation!$F$21</f>
        <v>3719.2447552447557</v>
      </c>
      <c r="AC235" s="324">
        <f>S235*Inflation!$F$19*Inflation!$F$20*Inflation!$F$21*Inflation!$F$22</f>
        <v>3600.4069930069936</v>
      </c>
      <c r="AD235" s="324">
        <f>T235*Inflation!$F$19*Inflation!$F$20*Inflation!$F$21*Inflation!$F$22*Inflation!$F$23</f>
        <v>551.16083916083937</v>
      </c>
      <c r="AE235" s="326">
        <f t="shared" ref="AE235:AE246" si="103">SUM(AD235,AC235,AB235,AA235,X235)</f>
        <v>10255.376823176824</v>
      </c>
      <c r="AF235" s="291">
        <f>V235/V$247*SUM('Common CWIP'!$AV$70:$BA$70)</f>
        <v>5.8361075922968535</v>
      </c>
      <c r="AG235" s="292">
        <f>W235/W$247*SUM('Common CWIP'!$BB$70:$BG$70)</f>
        <v>14.209843072816419</v>
      </c>
      <c r="AH235" s="292">
        <f t="shared" ref="AH235:AH246" si="104">AG235+AF235</f>
        <v>20.045950665113274</v>
      </c>
      <c r="AI235" s="292">
        <f>Y235/Y$247*SUM('Common CWIP'!$BK$70:$BP$70)</f>
        <v>13.202763789234611</v>
      </c>
      <c r="AJ235" s="292">
        <f>Z235/Z$247*SUM('Common CWIP'!$BQ$70:$BV$70)</f>
        <v>37.49707221725356</v>
      </c>
      <c r="AK235" s="292">
        <f t="shared" ref="AK235:AK246" si="105">AJ235+AI235</f>
        <v>50.699836006488169</v>
      </c>
      <c r="AL235" s="292">
        <f>AB235/AB$247*'Common CWIP'!$CL$70</f>
        <v>118.05743763771487</v>
      </c>
      <c r="AM235" s="292">
        <f>AC235/AC$247*'Common CWIP'!$DA$70</f>
        <v>119.97685935340924</v>
      </c>
      <c r="AN235" s="292">
        <f>AD235/AD$247*'Common CWIP'!$DP$70</f>
        <v>18.285107847481093</v>
      </c>
      <c r="AO235" s="293">
        <f t="shared" ref="AO235:AO246" si="106">SUM(AN235,AM235,AL235,AK235,AH235)</f>
        <v>327.0651915102066</v>
      </c>
      <c r="AP235" s="304">
        <f t="shared" ref="AP235:AP246" si="107">AF235+V235</f>
        <v>337.78415954034881</v>
      </c>
      <c r="AQ235" s="305">
        <f t="shared" ref="AQ235:AQ246" si="108">AG235+W235</f>
        <v>346.15789502086835</v>
      </c>
      <c r="AR235" s="305">
        <f t="shared" ref="AR235:AR246" si="109">AH235+X235</f>
        <v>683.94205456121722</v>
      </c>
      <c r="AS235" s="305">
        <f t="shared" ref="AS235:AS246" si="110">AI235+Y235</f>
        <v>873.53682972330057</v>
      </c>
      <c r="AT235" s="305">
        <f t="shared" ref="AT235:AT246" si="111">AJ235+Z235</f>
        <v>897.83113815131946</v>
      </c>
      <c r="AU235" s="305">
        <f t="shared" ref="AU235:AU246" si="112">AK235+AA235</f>
        <v>1771.36796787462</v>
      </c>
      <c r="AV235" s="305">
        <f t="shared" ref="AV235:AV246" si="113">AL235+AB235</f>
        <v>3837.3021928824705</v>
      </c>
      <c r="AW235" s="305">
        <f t="shared" ref="AW235:AW246" si="114">AM235+AC235</f>
        <v>3720.3838523604027</v>
      </c>
      <c r="AX235" s="305">
        <f t="shared" ref="AX235:AX246" si="115">AN235+AD235</f>
        <v>569.44594700832045</v>
      </c>
      <c r="AY235" s="306">
        <f t="shared" ref="AY235:AY246" si="116">SUM(AX235,AW235,AV235,AU235,AR235)</f>
        <v>10582.442014687031</v>
      </c>
    </row>
    <row r="236" spans="1:51" ht="14.5">
      <c r="A236" s="44" t="s">
        <v>150</v>
      </c>
      <c r="B236" s="45" t="s">
        <v>150</v>
      </c>
      <c r="C236" s="106">
        <v>17891.5</v>
      </c>
      <c r="D236" s="110">
        <v>2</v>
      </c>
      <c r="E236" s="111">
        <v>44</v>
      </c>
      <c r="F236" s="65" t="s">
        <v>828</v>
      </c>
      <c r="G236" s="99" t="s">
        <v>830</v>
      </c>
      <c r="H236" s="395" t="s">
        <v>149</v>
      </c>
      <c r="I236" s="395"/>
      <c r="J236" s="395" t="s">
        <v>1049</v>
      </c>
      <c r="K236" s="239">
        <v>46752</v>
      </c>
      <c r="L236" s="259">
        <v>2180.75</v>
      </c>
      <c r="M236" s="260">
        <v>2180.75</v>
      </c>
      <c r="N236" s="260">
        <v>4361.5</v>
      </c>
      <c r="O236" s="260">
        <v>5005</v>
      </c>
      <c r="P236" s="260">
        <v>5005</v>
      </c>
      <c r="Q236" s="260">
        <v>10010</v>
      </c>
      <c r="R236" s="260">
        <v>1980</v>
      </c>
      <c r="S236" s="260">
        <v>770</v>
      </c>
      <c r="T236" s="260">
        <v>770</v>
      </c>
      <c r="U236" s="257">
        <f t="shared" si="102"/>
        <v>17891.5</v>
      </c>
      <c r="V236" s="323">
        <f>L236*Inflation!$F$19</f>
        <v>2227.3714285714286</v>
      </c>
      <c r="W236" s="324">
        <f>M236*Inflation!$F$19</f>
        <v>2227.3714285714286</v>
      </c>
      <c r="X236" s="324">
        <f>N236*Inflation!$F$19</f>
        <v>4454.7428571428572</v>
      </c>
      <c r="Y236" s="324">
        <f>O236*Inflation!$F$19*Inflation!$F$20</f>
        <v>5219.3600000000006</v>
      </c>
      <c r="Z236" s="324">
        <f>P236*Inflation!$F$19*Inflation!$F$20</f>
        <v>5219.3600000000006</v>
      </c>
      <c r="AA236" s="324">
        <f>Q236*Inflation!$F$19*Inflation!$F$20</f>
        <v>10438.720000000001</v>
      </c>
      <c r="AB236" s="324">
        <f>R236*Inflation!$F$19*Inflation!$F$20*Inflation!$F$21</f>
        <v>2104.0298901098904</v>
      </c>
      <c r="AC236" s="324">
        <f>S236*Inflation!$F$19*Inflation!$F$20*Inflation!$F$21*Inflation!$F$22</f>
        <v>833.77846153846178</v>
      </c>
      <c r="AD236" s="324">
        <f>T236*Inflation!$F$19*Inflation!$F$20*Inflation!$F$21*Inflation!$F$22*Inflation!$F$23</f>
        <v>848.78769230769251</v>
      </c>
      <c r="AE236" s="326">
        <f t="shared" si="103"/>
        <v>18680.058901098902</v>
      </c>
      <c r="AF236" s="291">
        <f>V236/V$247*SUM('Common CWIP'!$AV$70:$BA$70)</f>
        <v>39.160281944311883</v>
      </c>
      <c r="AG236" s="292">
        <f>W236/W$247*SUM('Common CWIP'!$BB$70:$BG$70)</f>
        <v>95.348047018598166</v>
      </c>
      <c r="AH236" s="292">
        <f t="shared" si="104"/>
        <v>134.50832896291004</v>
      </c>
      <c r="AI236" s="292">
        <f>Y236/Y$247*SUM('Common CWIP'!$BK$70:$BP$70)</f>
        <v>80.096766988023305</v>
      </c>
      <c r="AJ236" s="292">
        <f>Z236/Z$247*SUM('Common CWIP'!$BQ$70:$BV$70)</f>
        <v>227.48223811800491</v>
      </c>
      <c r="AK236" s="292">
        <f t="shared" si="105"/>
        <v>307.57900510602821</v>
      </c>
      <c r="AL236" s="292">
        <f>AB236/AB$247*'Common CWIP'!$CL$70</f>
        <v>66.786779006478696</v>
      </c>
      <c r="AM236" s="292">
        <f>AC236/AC$247*'Common CWIP'!$DA$70</f>
        <v>27.784114797631624</v>
      </c>
      <c r="AN236" s="292">
        <f>AD236/AD$247*'Common CWIP'!$DP$70</f>
        <v>28.159066085120877</v>
      </c>
      <c r="AO236" s="293">
        <f t="shared" si="106"/>
        <v>564.81729395816944</v>
      </c>
      <c r="AP236" s="304">
        <f t="shared" si="107"/>
        <v>2266.5317105157405</v>
      </c>
      <c r="AQ236" s="305">
        <f t="shared" si="108"/>
        <v>2322.7194755900268</v>
      </c>
      <c r="AR236" s="305">
        <f t="shared" si="109"/>
        <v>4589.2511861057674</v>
      </c>
      <c r="AS236" s="305">
        <f t="shared" si="110"/>
        <v>5299.4567669880234</v>
      </c>
      <c r="AT236" s="305">
        <f t="shared" si="111"/>
        <v>5446.8422381180053</v>
      </c>
      <c r="AU236" s="305">
        <f t="shared" si="112"/>
        <v>10746.29900510603</v>
      </c>
      <c r="AV236" s="305">
        <f t="shared" si="113"/>
        <v>2170.8166691163692</v>
      </c>
      <c r="AW236" s="305">
        <f t="shared" si="114"/>
        <v>861.56257633609346</v>
      </c>
      <c r="AX236" s="305">
        <f t="shared" si="115"/>
        <v>876.94675839281342</v>
      </c>
      <c r="AY236" s="306">
        <f t="shared" si="116"/>
        <v>19244.876195057073</v>
      </c>
    </row>
    <row r="237" spans="1:51" ht="14.5">
      <c r="A237" s="44" t="s">
        <v>150</v>
      </c>
      <c r="B237" s="45" t="s">
        <v>150</v>
      </c>
      <c r="C237" s="106">
        <v>3325</v>
      </c>
      <c r="D237" s="110">
        <v>3</v>
      </c>
      <c r="E237" s="111">
        <v>44</v>
      </c>
      <c r="F237" s="65" t="s">
        <v>828</v>
      </c>
      <c r="G237" s="99" t="s">
        <v>831</v>
      </c>
      <c r="H237" s="395" t="s">
        <v>148</v>
      </c>
      <c r="I237" s="395"/>
      <c r="J237" s="395" t="s">
        <v>1049</v>
      </c>
      <c r="K237" s="239">
        <v>46752</v>
      </c>
      <c r="L237" s="259">
        <v>500</v>
      </c>
      <c r="M237" s="260">
        <v>500</v>
      </c>
      <c r="N237" s="260">
        <v>1000</v>
      </c>
      <c r="O237" s="260">
        <v>500</v>
      </c>
      <c r="P237" s="260">
        <v>500</v>
      </c>
      <c r="Q237" s="260">
        <v>1000</v>
      </c>
      <c r="R237" s="260">
        <v>1325</v>
      </c>
      <c r="S237" s="260">
        <v>0</v>
      </c>
      <c r="T237" s="260">
        <v>0</v>
      </c>
      <c r="U237" s="257">
        <f t="shared" si="102"/>
        <v>3325</v>
      </c>
      <c r="V237" s="323">
        <f>L237*Inflation!$F$19</f>
        <v>510.68931068931067</v>
      </c>
      <c r="W237" s="324">
        <f>M237*Inflation!$F$19</f>
        <v>510.68931068931067</v>
      </c>
      <c r="X237" s="324">
        <f>N237*Inflation!$F$19</f>
        <v>1021.3786213786213</v>
      </c>
      <c r="Y237" s="324">
        <f>O237*Inflation!$F$19*Inflation!$F$20</f>
        <v>521.41458541458553</v>
      </c>
      <c r="Z237" s="324">
        <f>P237*Inflation!$F$19*Inflation!$F$20</f>
        <v>521.41458541458553</v>
      </c>
      <c r="AA237" s="324">
        <f>Q237*Inflation!$F$19*Inflation!$F$20</f>
        <v>1042.8291708291711</v>
      </c>
      <c r="AB237" s="324">
        <f>R237*Inflation!$F$19*Inflation!$F$20*Inflation!$F$21</f>
        <v>1407.9998001998003</v>
      </c>
      <c r="AC237" s="324">
        <f>S237*Inflation!$F$19*Inflation!$F$20*Inflation!$F$21*Inflation!$F$22</f>
        <v>0</v>
      </c>
      <c r="AD237" s="324">
        <f>T237*Inflation!$F$19*Inflation!$F$20*Inflation!$F$21*Inflation!$F$22*Inflation!$F$23</f>
        <v>0</v>
      </c>
      <c r="AE237" s="326">
        <f t="shared" si="103"/>
        <v>3472.2075924075925</v>
      </c>
      <c r="AF237" s="291">
        <f>V237/V$247*SUM('Common CWIP'!$AV$70:$BA$70)</f>
        <v>8.9786270650720823</v>
      </c>
      <c r="AG237" s="292">
        <f>W237/W$247*SUM('Common CWIP'!$BB$70:$BG$70)</f>
        <v>21.861297035102183</v>
      </c>
      <c r="AH237" s="292">
        <f t="shared" si="104"/>
        <v>30.839924100174265</v>
      </c>
      <c r="AI237" s="292">
        <f>Y237/Y$247*SUM('Common CWIP'!$BK$70:$BP$70)</f>
        <v>8.001675023778553</v>
      </c>
      <c r="AJ237" s="292">
        <f>Z237/Z$247*SUM('Common CWIP'!$BQ$70:$BV$70)</f>
        <v>22.725498313487009</v>
      </c>
      <c r="AK237" s="292">
        <f t="shared" si="105"/>
        <v>30.727173337265562</v>
      </c>
      <c r="AL237" s="292">
        <f>AB237/AB$247*'Common CWIP'!$CL$70</f>
        <v>44.693172819992057</v>
      </c>
      <c r="AM237" s="292">
        <f>AC237/AC$247*'Common CWIP'!$DA$70</f>
        <v>0</v>
      </c>
      <c r="AN237" s="292">
        <f>AD237/AD$247*'Common CWIP'!$DP$70</f>
        <v>0</v>
      </c>
      <c r="AO237" s="293">
        <f t="shared" si="106"/>
        <v>106.2602702574319</v>
      </c>
      <c r="AP237" s="304">
        <f t="shared" si="107"/>
        <v>519.66793775438271</v>
      </c>
      <c r="AQ237" s="305">
        <f t="shared" si="108"/>
        <v>532.55060772441288</v>
      </c>
      <c r="AR237" s="305">
        <f t="shared" si="109"/>
        <v>1052.2185454787957</v>
      </c>
      <c r="AS237" s="305">
        <f t="shared" si="110"/>
        <v>529.41626043836413</v>
      </c>
      <c r="AT237" s="305">
        <f t="shared" si="111"/>
        <v>544.14008372807257</v>
      </c>
      <c r="AU237" s="305">
        <f t="shared" si="112"/>
        <v>1073.5563441664367</v>
      </c>
      <c r="AV237" s="305">
        <f t="shared" si="113"/>
        <v>1452.6929730197924</v>
      </c>
      <c r="AW237" s="305">
        <f t="shared" si="114"/>
        <v>0</v>
      </c>
      <c r="AX237" s="305">
        <f t="shared" si="115"/>
        <v>0</v>
      </c>
      <c r="AY237" s="306">
        <f t="shared" si="116"/>
        <v>3578.4678626650248</v>
      </c>
    </row>
    <row r="238" spans="1:51" ht="14.5">
      <c r="A238" s="44" t="s">
        <v>154</v>
      </c>
      <c r="B238" s="45" t="s">
        <v>150</v>
      </c>
      <c r="C238" s="106">
        <v>0</v>
      </c>
      <c r="D238" s="110">
        <v>4</v>
      </c>
      <c r="E238" s="111">
        <v>44</v>
      </c>
      <c r="F238" s="65" t="s">
        <v>828</v>
      </c>
      <c r="G238" s="99" t="s">
        <v>832</v>
      </c>
      <c r="H238" s="395" t="s">
        <v>148</v>
      </c>
      <c r="I238" s="395"/>
      <c r="J238" s="395" t="s">
        <v>1049</v>
      </c>
      <c r="K238" s="239" t="s">
        <v>218</v>
      </c>
      <c r="L238" s="259">
        <v>0</v>
      </c>
      <c r="M238" s="260">
        <v>0</v>
      </c>
      <c r="N238" s="260">
        <v>0</v>
      </c>
      <c r="O238" s="260">
        <v>250</v>
      </c>
      <c r="P238" s="260">
        <v>250</v>
      </c>
      <c r="Q238" s="260">
        <v>500</v>
      </c>
      <c r="R238" s="260">
        <v>550</v>
      </c>
      <c r="S238" s="260">
        <v>550</v>
      </c>
      <c r="T238" s="260">
        <v>550</v>
      </c>
      <c r="U238" s="257">
        <f t="shared" si="102"/>
        <v>2150</v>
      </c>
      <c r="V238" s="323">
        <f>L238*Inflation!$F$19</f>
        <v>0</v>
      </c>
      <c r="W238" s="324">
        <f>M238*Inflation!$F$19</f>
        <v>0</v>
      </c>
      <c r="X238" s="324">
        <f>N238*Inflation!$F$19</f>
        <v>0</v>
      </c>
      <c r="Y238" s="324">
        <f>O238*Inflation!$F$19*Inflation!$F$20</f>
        <v>260.70729270729277</v>
      </c>
      <c r="Z238" s="324">
        <f>P238*Inflation!$F$19*Inflation!$F$20</f>
        <v>260.70729270729277</v>
      </c>
      <c r="AA238" s="324">
        <f>Q238*Inflation!$F$19*Inflation!$F$20</f>
        <v>521.41458541458553</v>
      </c>
      <c r="AB238" s="324">
        <f>R238*Inflation!$F$19*Inflation!$F$20*Inflation!$F$21</f>
        <v>584.45274725274737</v>
      </c>
      <c r="AC238" s="324">
        <f>S238*Inflation!$F$19*Inflation!$F$20*Inflation!$F$21*Inflation!$F$22</f>
        <v>595.55604395604416</v>
      </c>
      <c r="AD238" s="324">
        <f>T238*Inflation!$F$19*Inflation!$F$20*Inflation!$F$21*Inflation!$F$22*Inflation!$F$23</f>
        <v>606.27692307692325</v>
      </c>
      <c r="AE238" s="326">
        <f t="shared" si="103"/>
        <v>2307.7002997003001</v>
      </c>
      <c r="AF238" s="291">
        <f>V238/V$247*SUM('Common CWIP'!$AV$70:$BA$70)</f>
        <v>0</v>
      </c>
      <c r="AG238" s="292">
        <f>W238/W$247*SUM('Common CWIP'!$BB$70:$BG$70)</f>
        <v>0</v>
      </c>
      <c r="AH238" s="292">
        <f t="shared" si="104"/>
        <v>0</v>
      </c>
      <c r="AI238" s="292">
        <f>Y238/Y$247*SUM('Common CWIP'!$BK$70:$BP$70)</f>
        <v>4.0008375118892765</v>
      </c>
      <c r="AJ238" s="292">
        <f>Z238/Z$247*SUM('Common CWIP'!$BQ$70:$BV$70)</f>
        <v>11.362749156743504</v>
      </c>
      <c r="AK238" s="292">
        <f t="shared" si="105"/>
        <v>15.363586668632781</v>
      </c>
      <c r="AL238" s="292">
        <f>AB238/AB$247*'Common CWIP'!$CL$70</f>
        <v>18.551883057355194</v>
      </c>
      <c r="AM238" s="292">
        <f>AC238/AC$247*'Common CWIP'!$DA$70</f>
        <v>19.845796284022587</v>
      </c>
      <c r="AN238" s="292">
        <f>AD238/AD$247*'Common CWIP'!$DP$70</f>
        <v>20.113618632229201</v>
      </c>
      <c r="AO238" s="293">
        <f t="shared" si="106"/>
        <v>73.874884642239763</v>
      </c>
      <c r="AP238" s="304">
        <f t="shared" si="107"/>
        <v>0</v>
      </c>
      <c r="AQ238" s="305">
        <f t="shared" si="108"/>
        <v>0</v>
      </c>
      <c r="AR238" s="305">
        <f t="shared" si="109"/>
        <v>0</v>
      </c>
      <c r="AS238" s="305">
        <f t="shared" si="110"/>
        <v>264.70813021918207</v>
      </c>
      <c r="AT238" s="305">
        <f t="shared" si="111"/>
        <v>272.07004186403628</v>
      </c>
      <c r="AU238" s="305">
        <f t="shared" si="112"/>
        <v>536.77817208321835</v>
      </c>
      <c r="AV238" s="305">
        <f t="shared" si="113"/>
        <v>603.00463031010258</v>
      </c>
      <c r="AW238" s="305">
        <f t="shared" si="114"/>
        <v>615.4018402400668</v>
      </c>
      <c r="AX238" s="305">
        <f t="shared" si="115"/>
        <v>626.39054170915244</v>
      </c>
      <c r="AY238" s="306">
        <f t="shared" si="116"/>
        <v>2381.5751843425405</v>
      </c>
    </row>
    <row r="239" spans="1:51" ht="14.5">
      <c r="A239" s="44" t="s">
        <v>154</v>
      </c>
      <c r="B239" s="45" t="s">
        <v>150</v>
      </c>
      <c r="C239" s="106">
        <v>0</v>
      </c>
      <c r="D239" s="110">
        <v>5</v>
      </c>
      <c r="E239" s="111">
        <v>44</v>
      </c>
      <c r="F239" s="65" t="s">
        <v>828</v>
      </c>
      <c r="G239" s="99" t="s">
        <v>833</v>
      </c>
      <c r="H239" s="395" t="s">
        <v>147</v>
      </c>
      <c r="I239" s="395"/>
      <c r="J239" s="395" t="s">
        <v>1049</v>
      </c>
      <c r="K239" s="239" t="s">
        <v>218</v>
      </c>
      <c r="L239" s="259">
        <v>250</v>
      </c>
      <c r="M239" s="260">
        <v>250</v>
      </c>
      <c r="N239" s="260">
        <v>500</v>
      </c>
      <c r="O239" s="260">
        <v>250</v>
      </c>
      <c r="P239" s="260">
        <v>250</v>
      </c>
      <c r="Q239" s="260">
        <v>500</v>
      </c>
      <c r="R239" s="260">
        <v>152</v>
      </c>
      <c r="S239" s="260">
        <v>330</v>
      </c>
      <c r="T239" s="260">
        <v>330</v>
      </c>
      <c r="U239" s="257">
        <f t="shared" si="102"/>
        <v>1812</v>
      </c>
      <c r="V239" s="323">
        <f>L239*Inflation!$F$19</f>
        <v>255.34465534465534</v>
      </c>
      <c r="W239" s="324">
        <f>M239*Inflation!$F$19</f>
        <v>255.34465534465534</v>
      </c>
      <c r="X239" s="324">
        <f>N239*Inflation!$F$19</f>
        <v>510.68931068931067</v>
      </c>
      <c r="Y239" s="324">
        <f>O239*Inflation!$F$19*Inflation!$F$20</f>
        <v>260.70729270729277</v>
      </c>
      <c r="Z239" s="324">
        <f>P239*Inflation!$F$19*Inflation!$F$20</f>
        <v>260.70729270729277</v>
      </c>
      <c r="AA239" s="324">
        <f>Q239*Inflation!$F$19*Inflation!$F$20</f>
        <v>521.41458541458553</v>
      </c>
      <c r="AB239" s="324">
        <f>R239*Inflation!$F$19*Inflation!$F$20*Inflation!$F$21</f>
        <v>161.52148651348651</v>
      </c>
      <c r="AC239" s="324">
        <f>S239*Inflation!$F$19*Inflation!$F$20*Inflation!$F$21*Inflation!$F$22</f>
        <v>357.33362637362643</v>
      </c>
      <c r="AD239" s="324">
        <f>T239*Inflation!$F$19*Inflation!$F$20*Inflation!$F$21*Inflation!$F$22*Inflation!$F$23</f>
        <v>363.76615384615388</v>
      </c>
      <c r="AE239" s="326">
        <f t="shared" si="103"/>
        <v>1914.7251628371632</v>
      </c>
      <c r="AF239" s="291">
        <f>V239/V$247*SUM('Common CWIP'!$AV$70:$BA$70)</f>
        <v>4.4893135325360412</v>
      </c>
      <c r="AG239" s="292">
        <f>W239/W$247*SUM('Common CWIP'!$BB$70:$BG$70)</f>
        <v>10.930648517551091</v>
      </c>
      <c r="AH239" s="292">
        <f t="shared" si="104"/>
        <v>15.419962050087133</v>
      </c>
      <c r="AI239" s="292">
        <f>Y239/Y$247*SUM('Common CWIP'!$BK$70:$BP$70)</f>
        <v>4.0008375118892765</v>
      </c>
      <c r="AJ239" s="292">
        <f>Z239/Z$247*SUM('Common CWIP'!$BQ$70:$BV$70)</f>
        <v>11.362749156743504</v>
      </c>
      <c r="AK239" s="292">
        <f t="shared" si="105"/>
        <v>15.363586668632781</v>
      </c>
      <c r="AL239" s="292">
        <f>AB239/AB$247*'Common CWIP'!$CL$70</f>
        <v>5.1270658631236161</v>
      </c>
      <c r="AM239" s="292">
        <f>AC239/AC$247*'Common CWIP'!$DA$70</f>
        <v>11.90747777041355</v>
      </c>
      <c r="AN239" s="292">
        <f>AD239/AD$247*'Common CWIP'!$DP$70</f>
        <v>12.068171179337519</v>
      </c>
      <c r="AO239" s="293">
        <f t="shared" si="106"/>
        <v>59.886263531594594</v>
      </c>
      <c r="AP239" s="304">
        <f t="shared" si="107"/>
        <v>259.83396887719135</v>
      </c>
      <c r="AQ239" s="305">
        <f t="shared" si="108"/>
        <v>266.27530386220644</v>
      </c>
      <c r="AR239" s="305">
        <f t="shared" si="109"/>
        <v>526.10927273939785</v>
      </c>
      <c r="AS239" s="305">
        <f t="shared" si="110"/>
        <v>264.70813021918207</v>
      </c>
      <c r="AT239" s="305">
        <f t="shared" si="111"/>
        <v>272.07004186403628</v>
      </c>
      <c r="AU239" s="305">
        <f t="shared" si="112"/>
        <v>536.77817208321835</v>
      </c>
      <c r="AV239" s="305">
        <f t="shared" si="113"/>
        <v>166.64855237661013</v>
      </c>
      <c r="AW239" s="305">
        <f t="shared" si="114"/>
        <v>369.24110414403998</v>
      </c>
      <c r="AX239" s="305">
        <f t="shared" si="115"/>
        <v>375.83432502549141</v>
      </c>
      <c r="AY239" s="306">
        <f t="shared" si="116"/>
        <v>1974.6114263687577</v>
      </c>
    </row>
    <row r="240" spans="1:51" ht="14.5">
      <c r="A240" s="44" t="s">
        <v>154</v>
      </c>
      <c r="B240" s="45" t="s">
        <v>150</v>
      </c>
      <c r="C240" s="106">
        <v>0</v>
      </c>
      <c r="D240" s="110">
        <v>6</v>
      </c>
      <c r="E240" s="111">
        <v>44</v>
      </c>
      <c r="F240" s="65" t="s">
        <v>828</v>
      </c>
      <c r="G240" s="99" t="s">
        <v>834</v>
      </c>
      <c r="H240" s="395" t="s">
        <v>149</v>
      </c>
      <c r="I240" s="395"/>
      <c r="J240" s="395" t="s">
        <v>1049</v>
      </c>
      <c r="K240" s="239" t="s">
        <v>218</v>
      </c>
      <c r="L240" s="259">
        <v>500</v>
      </c>
      <c r="M240" s="260">
        <v>500</v>
      </c>
      <c r="N240" s="260">
        <v>1000</v>
      </c>
      <c r="O240" s="260">
        <v>600</v>
      </c>
      <c r="P240" s="260">
        <v>600</v>
      </c>
      <c r="Q240" s="260">
        <v>1200</v>
      </c>
      <c r="R240" s="260">
        <v>150</v>
      </c>
      <c r="S240" s="260">
        <v>330</v>
      </c>
      <c r="T240" s="260">
        <v>300</v>
      </c>
      <c r="U240" s="257">
        <f t="shared" si="102"/>
        <v>2980</v>
      </c>
      <c r="V240" s="323">
        <f>L240*Inflation!$F$19</f>
        <v>510.68931068931067</v>
      </c>
      <c r="W240" s="324">
        <f>M240*Inflation!$F$19</f>
        <v>510.68931068931067</v>
      </c>
      <c r="X240" s="324">
        <f>N240*Inflation!$F$19</f>
        <v>1021.3786213786213</v>
      </c>
      <c r="Y240" s="324">
        <f>O240*Inflation!$F$19*Inflation!$F$20</f>
        <v>625.69750249750257</v>
      </c>
      <c r="Z240" s="324">
        <f>P240*Inflation!$F$19*Inflation!$F$20</f>
        <v>625.69750249750257</v>
      </c>
      <c r="AA240" s="324">
        <f>Q240*Inflation!$F$19*Inflation!$F$20</f>
        <v>1251.3950049950051</v>
      </c>
      <c r="AB240" s="324">
        <f>R240*Inflation!$F$19*Inflation!$F$20*Inflation!$F$21</f>
        <v>159.39620379620382</v>
      </c>
      <c r="AC240" s="324">
        <f>S240*Inflation!$F$19*Inflation!$F$20*Inflation!$F$21*Inflation!$F$22</f>
        <v>357.33362637362643</v>
      </c>
      <c r="AD240" s="324">
        <f>T240*Inflation!$F$19*Inflation!$F$20*Inflation!$F$21*Inflation!$F$22*Inflation!$F$23</f>
        <v>330.69650349650357</v>
      </c>
      <c r="AE240" s="326">
        <f t="shared" si="103"/>
        <v>3120.1999600399604</v>
      </c>
      <c r="AF240" s="291">
        <f>V240/V$247*SUM('Common CWIP'!$AV$70:$BA$70)</f>
        <v>8.9786270650720823</v>
      </c>
      <c r="AG240" s="292">
        <f>W240/W$247*SUM('Common CWIP'!$BB$70:$BG$70)</f>
        <v>21.861297035102183</v>
      </c>
      <c r="AH240" s="292">
        <f t="shared" si="104"/>
        <v>30.839924100174265</v>
      </c>
      <c r="AI240" s="292">
        <f>Y240/Y$247*SUM('Common CWIP'!$BK$70:$BP$70)</f>
        <v>9.6020100285342629</v>
      </c>
      <c r="AJ240" s="292">
        <f>Z240/Z$247*SUM('Common CWIP'!$BQ$70:$BV$70)</f>
        <v>27.270597976184405</v>
      </c>
      <c r="AK240" s="292">
        <f t="shared" si="105"/>
        <v>36.872608004718671</v>
      </c>
      <c r="AL240" s="292">
        <f>AB240/AB$247*'Common CWIP'!$CL$70</f>
        <v>5.0596044701877796</v>
      </c>
      <c r="AM240" s="292">
        <f>AC240/AC$247*'Common CWIP'!$DA$70</f>
        <v>11.90747777041355</v>
      </c>
      <c r="AN240" s="292">
        <f>AD240/AD$247*'Common CWIP'!$DP$70</f>
        <v>10.971064708488655</v>
      </c>
      <c r="AO240" s="293">
        <f t="shared" si="106"/>
        <v>95.650679053982913</v>
      </c>
      <c r="AP240" s="304">
        <f t="shared" si="107"/>
        <v>519.66793775438271</v>
      </c>
      <c r="AQ240" s="305">
        <f t="shared" si="108"/>
        <v>532.55060772441288</v>
      </c>
      <c r="AR240" s="305">
        <f t="shared" si="109"/>
        <v>1052.2185454787957</v>
      </c>
      <c r="AS240" s="305">
        <f t="shared" si="110"/>
        <v>635.29951252603678</v>
      </c>
      <c r="AT240" s="305">
        <f t="shared" si="111"/>
        <v>652.96810047368695</v>
      </c>
      <c r="AU240" s="305">
        <f t="shared" si="112"/>
        <v>1288.2676129997237</v>
      </c>
      <c r="AV240" s="305">
        <f t="shared" si="113"/>
        <v>164.45580826639161</v>
      </c>
      <c r="AW240" s="305">
        <f t="shared" si="114"/>
        <v>369.24110414403998</v>
      </c>
      <c r="AX240" s="305">
        <f t="shared" si="115"/>
        <v>341.66756820499222</v>
      </c>
      <c r="AY240" s="306">
        <f t="shared" si="116"/>
        <v>3215.8506390939438</v>
      </c>
    </row>
    <row r="241" spans="1:51" ht="14.5">
      <c r="A241" s="44" t="s">
        <v>150</v>
      </c>
      <c r="B241" s="45" t="s">
        <v>154</v>
      </c>
      <c r="C241" s="106">
        <v>0</v>
      </c>
      <c r="D241" s="110"/>
      <c r="E241" s="111">
        <v>44</v>
      </c>
      <c r="F241" s="65" t="s">
        <v>828</v>
      </c>
      <c r="G241" s="99" t="s">
        <v>835</v>
      </c>
      <c r="H241" s="395" t="s">
        <v>149</v>
      </c>
      <c r="I241" s="395"/>
      <c r="J241" s="395" t="s">
        <v>1049</v>
      </c>
      <c r="K241" s="239">
        <v>46022</v>
      </c>
      <c r="L241" s="259">
        <v>95</v>
      </c>
      <c r="M241" s="260">
        <v>95</v>
      </c>
      <c r="N241" s="260">
        <v>190</v>
      </c>
      <c r="O241" s="260">
        <v>0</v>
      </c>
      <c r="P241" s="260">
        <v>0</v>
      </c>
      <c r="Q241" s="260">
        <v>0</v>
      </c>
      <c r="R241" s="260">
        <v>0</v>
      </c>
      <c r="S241" s="260">
        <v>0</v>
      </c>
      <c r="T241" s="260">
        <v>0</v>
      </c>
      <c r="U241" s="257">
        <f t="shared" si="102"/>
        <v>190</v>
      </c>
      <c r="V241" s="323">
        <f>L241*Inflation!$F$19</f>
        <v>97.030969030969032</v>
      </c>
      <c r="W241" s="324">
        <f>M241*Inflation!$F$19</f>
        <v>97.030969030969032</v>
      </c>
      <c r="X241" s="324">
        <f>N241*Inflation!$F$19</f>
        <v>194.06193806193806</v>
      </c>
      <c r="Y241" s="324">
        <f>O241*Inflation!$F$19*Inflation!$F$20</f>
        <v>0</v>
      </c>
      <c r="Z241" s="324">
        <f>P241*Inflation!$F$19*Inflation!$F$20</f>
        <v>0</v>
      </c>
      <c r="AA241" s="324">
        <f>Q241*Inflation!$F$19*Inflation!$F$20</f>
        <v>0</v>
      </c>
      <c r="AB241" s="324">
        <f>R241*Inflation!$F$19*Inflation!$F$20*Inflation!$F$21</f>
        <v>0</v>
      </c>
      <c r="AC241" s="324">
        <f>S241*Inflation!$F$19*Inflation!$F$20*Inflation!$F$21*Inflation!$F$22</f>
        <v>0</v>
      </c>
      <c r="AD241" s="324">
        <f>T241*Inflation!$F$19*Inflation!$F$20*Inflation!$F$21*Inflation!$F$22*Inflation!$F$23</f>
        <v>0</v>
      </c>
      <c r="AE241" s="326">
        <f t="shared" si="103"/>
        <v>194.06193806193806</v>
      </c>
      <c r="AF241" s="291">
        <f>V241/V$247*SUM('Common CWIP'!$AV$70:$BA$70)</f>
        <v>1.7059391423636956</v>
      </c>
      <c r="AG241" s="292">
        <f>W241/W$247*SUM('Common CWIP'!$BB$70:$BG$70)</f>
        <v>4.1536464366694146</v>
      </c>
      <c r="AH241" s="292">
        <f t="shared" si="104"/>
        <v>5.8595855790331104</v>
      </c>
      <c r="AI241" s="292">
        <f>Y241/Y$247*SUM('Common CWIP'!$BK$70:$BP$70)</f>
        <v>0</v>
      </c>
      <c r="AJ241" s="292">
        <f>Z241/Z$247*SUM('Common CWIP'!$BQ$70:$BV$70)</f>
        <v>0</v>
      </c>
      <c r="AK241" s="292">
        <f t="shared" si="105"/>
        <v>0</v>
      </c>
      <c r="AL241" s="292">
        <f>AB241/AB$247*'Common CWIP'!$CL$70</f>
        <v>0</v>
      </c>
      <c r="AM241" s="292">
        <f>AC241/AC$247*'Common CWIP'!$DA$70</f>
        <v>0</v>
      </c>
      <c r="AN241" s="292">
        <f>AD241/AD$247*'Common CWIP'!$DP$70</f>
        <v>0</v>
      </c>
      <c r="AO241" s="293">
        <f t="shared" si="106"/>
        <v>5.8595855790331104</v>
      </c>
      <c r="AP241" s="304">
        <f t="shared" si="107"/>
        <v>98.736908173332722</v>
      </c>
      <c r="AQ241" s="305">
        <f t="shared" si="108"/>
        <v>101.18461546763845</v>
      </c>
      <c r="AR241" s="305">
        <f t="shared" si="109"/>
        <v>199.92152364097117</v>
      </c>
      <c r="AS241" s="305">
        <f t="shared" si="110"/>
        <v>0</v>
      </c>
      <c r="AT241" s="305">
        <f t="shared" si="111"/>
        <v>0</v>
      </c>
      <c r="AU241" s="305">
        <f t="shared" si="112"/>
        <v>0</v>
      </c>
      <c r="AV241" s="305">
        <f t="shared" si="113"/>
        <v>0</v>
      </c>
      <c r="AW241" s="305">
        <f t="shared" si="114"/>
        <v>0</v>
      </c>
      <c r="AX241" s="305">
        <f t="shared" si="115"/>
        <v>0</v>
      </c>
      <c r="AY241" s="306">
        <f t="shared" si="116"/>
        <v>199.92152364097117</v>
      </c>
    </row>
    <row r="242" spans="1:51" ht="14.5">
      <c r="A242" s="44" t="s">
        <v>150</v>
      </c>
      <c r="B242" s="45" t="s">
        <v>154</v>
      </c>
      <c r="C242" s="106">
        <v>0</v>
      </c>
      <c r="D242" s="110"/>
      <c r="E242" s="111">
        <v>44</v>
      </c>
      <c r="F242" s="65" t="s">
        <v>828</v>
      </c>
      <c r="G242" s="99" t="s">
        <v>836</v>
      </c>
      <c r="H242" s="395" t="s">
        <v>147</v>
      </c>
      <c r="I242" s="395"/>
      <c r="J242" s="395" t="s">
        <v>1049</v>
      </c>
      <c r="K242" s="239">
        <v>46741</v>
      </c>
      <c r="L242" s="259">
        <v>0</v>
      </c>
      <c r="M242" s="260">
        <v>0</v>
      </c>
      <c r="N242" s="260">
        <v>0</v>
      </c>
      <c r="O242" s="260">
        <v>0</v>
      </c>
      <c r="P242" s="260">
        <v>0</v>
      </c>
      <c r="Q242" s="260">
        <v>0</v>
      </c>
      <c r="R242" s="260">
        <v>225</v>
      </c>
      <c r="S242" s="260">
        <v>0</v>
      </c>
      <c r="T242" s="260">
        <v>0</v>
      </c>
      <c r="U242" s="257">
        <f t="shared" si="102"/>
        <v>225</v>
      </c>
      <c r="V242" s="323">
        <f>L242*Inflation!$F$19</f>
        <v>0</v>
      </c>
      <c r="W242" s="324">
        <f>M242*Inflation!$F$19</f>
        <v>0</v>
      </c>
      <c r="X242" s="324">
        <f>N242*Inflation!$F$19</f>
        <v>0</v>
      </c>
      <c r="Y242" s="324">
        <f>O242*Inflation!$F$19*Inflation!$F$20</f>
        <v>0</v>
      </c>
      <c r="Z242" s="324">
        <f>P242*Inflation!$F$19*Inflation!$F$20</f>
        <v>0</v>
      </c>
      <c r="AA242" s="324">
        <f>Q242*Inflation!$F$19*Inflation!$F$20</f>
        <v>0</v>
      </c>
      <c r="AB242" s="324">
        <f>R242*Inflation!$F$19*Inflation!$F$20*Inflation!$F$21</f>
        <v>239.09430569430572</v>
      </c>
      <c r="AC242" s="324">
        <f>S242*Inflation!$F$19*Inflation!$F$20*Inflation!$F$21*Inflation!$F$22</f>
        <v>0</v>
      </c>
      <c r="AD242" s="324">
        <f>T242*Inflation!$F$19*Inflation!$F$20*Inflation!$F$21*Inflation!$F$22*Inflation!$F$23</f>
        <v>0</v>
      </c>
      <c r="AE242" s="326">
        <f t="shared" si="103"/>
        <v>239.09430569430572</v>
      </c>
      <c r="AF242" s="291">
        <f>V242/V$247*SUM('Common CWIP'!$AV$70:$BA$70)</f>
        <v>0</v>
      </c>
      <c r="AG242" s="292">
        <f>W242/W$247*SUM('Common CWIP'!$BB$70:$BG$70)</f>
        <v>0</v>
      </c>
      <c r="AH242" s="292">
        <f t="shared" si="104"/>
        <v>0</v>
      </c>
      <c r="AI242" s="292">
        <f>Y242/Y$247*SUM('Common CWIP'!$BK$70:$BP$70)</f>
        <v>0</v>
      </c>
      <c r="AJ242" s="292">
        <f>Z242/Z$247*SUM('Common CWIP'!$BQ$70:$BV$70)</f>
        <v>0</v>
      </c>
      <c r="AK242" s="292">
        <f t="shared" si="105"/>
        <v>0</v>
      </c>
      <c r="AL242" s="292">
        <f>AB242/AB$247*'Common CWIP'!$CL$70</f>
        <v>7.5894067052816698</v>
      </c>
      <c r="AM242" s="292">
        <f>AC242/AC$247*'Common CWIP'!$DA$70</f>
        <v>0</v>
      </c>
      <c r="AN242" s="292">
        <f>AD242/AD$247*'Common CWIP'!$DP$70</f>
        <v>0</v>
      </c>
      <c r="AO242" s="293">
        <f t="shared" si="106"/>
        <v>7.5894067052816698</v>
      </c>
      <c r="AP242" s="304">
        <f t="shared" si="107"/>
        <v>0</v>
      </c>
      <c r="AQ242" s="305">
        <f t="shared" si="108"/>
        <v>0</v>
      </c>
      <c r="AR242" s="305">
        <f t="shared" si="109"/>
        <v>0</v>
      </c>
      <c r="AS242" s="305">
        <f t="shared" si="110"/>
        <v>0</v>
      </c>
      <c r="AT242" s="305">
        <f t="shared" si="111"/>
        <v>0</v>
      </c>
      <c r="AU242" s="305">
        <f t="shared" si="112"/>
        <v>0</v>
      </c>
      <c r="AV242" s="305">
        <f t="shared" si="113"/>
        <v>246.68371239958739</v>
      </c>
      <c r="AW242" s="305">
        <f t="shared" si="114"/>
        <v>0</v>
      </c>
      <c r="AX242" s="305">
        <f t="shared" si="115"/>
        <v>0</v>
      </c>
      <c r="AY242" s="306">
        <f t="shared" si="116"/>
        <v>246.68371239958739</v>
      </c>
    </row>
    <row r="243" spans="1:51" ht="14.5">
      <c r="A243" s="44" t="s">
        <v>150</v>
      </c>
      <c r="B243" s="45" t="s">
        <v>154</v>
      </c>
      <c r="C243" s="106">
        <v>0</v>
      </c>
      <c r="D243" s="110"/>
      <c r="E243" s="111">
        <v>44</v>
      </c>
      <c r="F243" s="65" t="s">
        <v>828</v>
      </c>
      <c r="G243" s="99" t="s">
        <v>837</v>
      </c>
      <c r="H243" s="395" t="s">
        <v>149</v>
      </c>
      <c r="I243" s="395"/>
      <c r="J243" s="395" t="s">
        <v>1049</v>
      </c>
      <c r="K243" s="239">
        <v>46387</v>
      </c>
      <c r="L243" s="259">
        <v>150</v>
      </c>
      <c r="M243" s="260">
        <v>150</v>
      </c>
      <c r="N243" s="260">
        <v>300</v>
      </c>
      <c r="O243" s="260">
        <v>50</v>
      </c>
      <c r="P243" s="260">
        <v>50</v>
      </c>
      <c r="Q243" s="260">
        <v>100</v>
      </c>
      <c r="R243" s="260">
        <v>0</v>
      </c>
      <c r="S243" s="260">
        <v>0</v>
      </c>
      <c r="T243" s="260">
        <v>0</v>
      </c>
      <c r="U243" s="257">
        <f t="shared" si="102"/>
        <v>400</v>
      </c>
      <c r="V243" s="323">
        <f>L243*Inflation!$F$19</f>
        <v>153.20679320679321</v>
      </c>
      <c r="W243" s="324">
        <f>M243*Inflation!$F$19</f>
        <v>153.20679320679321</v>
      </c>
      <c r="X243" s="324">
        <f>N243*Inflation!$F$19</f>
        <v>306.41358641358642</v>
      </c>
      <c r="Y243" s="324">
        <f>O243*Inflation!$F$19*Inflation!$F$20</f>
        <v>52.141458541458547</v>
      </c>
      <c r="Z243" s="324">
        <f>P243*Inflation!$F$19*Inflation!$F$20</f>
        <v>52.141458541458547</v>
      </c>
      <c r="AA243" s="324">
        <f>Q243*Inflation!$F$19*Inflation!$F$20</f>
        <v>104.28291708291709</v>
      </c>
      <c r="AB243" s="324">
        <f>R243*Inflation!$F$19*Inflation!$F$20*Inflation!$F$21</f>
        <v>0</v>
      </c>
      <c r="AC243" s="324">
        <f>S243*Inflation!$F$19*Inflation!$F$20*Inflation!$F$21*Inflation!$F$22</f>
        <v>0</v>
      </c>
      <c r="AD243" s="324">
        <f>T243*Inflation!$F$19*Inflation!$F$20*Inflation!$F$21*Inflation!$F$22*Inflation!$F$23</f>
        <v>0</v>
      </c>
      <c r="AE243" s="326">
        <f t="shared" si="103"/>
        <v>410.69650349650351</v>
      </c>
      <c r="AF243" s="291">
        <f>V243/V$247*SUM('Common CWIP'!$AV$70:$BA$70)</f>
        <v>2.6935881195216247</v>
      </c>
      <c r="AG243" s="292">
        <f>W243/W$247*SUM('Common CWIP'!$BB$70:$BG$70)</f>
        <v>6.5583891105306549</v>
      </c>
      <c r="AH243" s="292">
        <f t="shared" si="104"/>
        <v>9.2519772300522796</v>
      </c>
      <c r="AI243" s="292">
        <f>Y243/Y$247*SUM('Common CWIP'!$BK$70:$BP$70)</f>
        <v>0.80016750237785528</v>
      </c>
      <c r="AJ243" s="292">
        <f>Z243/Z$247*SUM('Common CWIP'!$BQ$70:$BV$70)</f>
        <v>2.2725498313487007</v>
      </c>
      <c r="AK243" s="292">
        <f t="shared" si="105"/>
        <v>3.0727173337265561</v>
      </c>
      <c r="AL243" s="292">
        <f>AB243/AB$247*'Common CWIP'!$CL$70</f>
        <v>0</v>
      </c>
      <c r="AM243" s="292">
        <f>AC243/AC$247*'Common CWIP'!$DA$70</f>
        <v>0</v>
      </c>
      <c r="AN243" s="292">
        <f>AD243/AD$247*'Common CWIP'!$DP$70</f>
        <v>0</v>
      </c>
      <c r="AO243" s="293">
        <f t="shared" si="106"/>
        <v>12.324694563778836</v>
      </c>
      <c r="AP243" s="304">
        <f t="shared" si="107"/>
        <v>155.90038132631483</v>
      </c>
      <c r="AQ243" s="305">
        <f t="shared" si="108"/>
        <v>159.76518231732388</v>
      </c>
      <c r="AR243" s="305">
        <f t="shared" si="109"/>
        <v>315.66556364363868</v>
      </c>
      <c r="AS243" s="305">
        <f t="shared" si="110"/>
        <v>52.941626043836401</v>
      </c>
      <c r="AT243" s="305">
        <f t="shared" si="111"/>
        <v>54.414008372807245</v>
      </c>
      <c r="AU243" s="305">
        <f t="shared" si="112"/>
        <v>107.35563441664365</v>
      </c>
      <c r="AV243" s="305">
        <f t="shared" si="113"/>
        <v>0</v>
      </c>
      <c r="AW243" s="305">
        <f t="shared" si="114"/>
        <v>0</v>
      </c>
      <c r="AX243" s="305">
        <f t="shared" si="115"/>
        <v>0</v>
      </c>
      <c r="AY243" s="306">
        <f t="shared" si="116"/>
        <v>423.02119806028236</v>
      </c>
    </row>
    <row r="244" spans="1:51" ht="14.5">
      <c r="A244" s="44" t="s">
        <v>150</v>
      </c>
      <c r="B244" s="45" t="s">
        <v>154</v>
      </c>
      <c r="C244" s="106">
        <v>0</v>
      </c>
      <c r="D244" s="110"/>
      <c r="E244" s="111">
        <v>44</v>
      </c>
      <c r="F244" s="65" t="s">
        <v>828</v>
      </c>
      <c r="G244" s="99" t="s">
        <v>838</v>
      </c>
      <c r="H244" s="395" t="s">
        <v>149</v>
      </c>
      <c r="I244" s="395"/>
      <c r="J244" s="395" t="s">
        <v>1049</v>
      </c>
      <c r="K244" s="239">
        <v>46386</v>
      </c>
      <c r="L244" s="259">
        <v>0</v>
      </c>
      <c r="M244" s="260">
        <v>0</v>
      </c>
      <c r="N244" s="260">
        <v>0</v>
      </c>
      <c r="O244" s="260">
        <v>25</v>
      </c>
      <c r="P244" s="260">
        <v>25</v>
      </c>
      <c r="Q244" s="260">
        <v>50</v>
      </c>
      <c r="R244" s="260">
        <v>0</v>
      </c>
      <c r="S244" s="260">
        <v>0</v>
      </c>
      <c r="T244" s="260">
        <v>0</v>
      </c>
      <c r="U244" s="257">
        <f t="shared" si="102"/>
        <v>50</v>
      </c>
      <c r="V244" s="323">
        <f>L244*Inflation!$F$19</f>
        <v>0</v>
      </c>
      <c r="W244" s="324">
        <f>M244*Inflation!$F$19</f>
        <v>0</v>
      </c>
      <c r="X244" s="324">
        <f>N244*Inflation!$F$19</f>
        <v>0</v>
      </c>
      <c r="Y244" s="324">
        <f>O244*Inflation!$F$19*Inflation!$F$20</f>
        <v>26.070729270729274</v>
      </c>
      <c r="Z244" s="324">
        <f>P244*Inflation!$F$19*Inflation!$F$20</f>
        <v>26.070729270729274</v>
      </c>
      <c r="AA244" s="324">
        <f>Q244*Inflation!$F$19*Inflation!$F$20</f>
        <v>52.141458541458547</v>
      </c>
      <c r="AB244" s="324">
        <f>R244*Inflation!$F$19*Inflation!$F$20*Inflation!$F$21</f>
        <v>0</v>
      </c>
      <c r="AC244" s="324">
        <f>S244*Inflation!$F$19*Inflation!$F$20*Inflation!$F$21*Inflation!$F$22</f>
        <v>0</v>
      </c>
      <c r="AD244" s="324">
        <f>T244*Inflation!$F$19*Inflation!$F$20*Inflation!$F$21*Inflation!$F$22*Inflation!$F$23</f>
        <v>0</v>
      </c>
      <c r="AE244" s="326">
        <f t="shared" si="103"/>
        <v>52.141458541458547</v>
      </c>
      <c r="AF244" s="291">
        <f>V244/V$247*SUM('Common CWIP'!$AV$70:$BA$70)</f>
        <v>0</v>
      </c>
      <c r="AG244" s="292">
        <f>W244/W$247*SUM('Common CWIP'!$BB$70:$BG$70)</f>
        <v>0</v>
      </c>
      <c r="AH244" s="292">
        <f t="shared" si="104"/>
        <v>0</v>
      </c>
      <c r="AI244" s="292">
        <f>Y244/Y$247*SUM('Common CWIP'!$BK$70:$BP$70)</f>
        <v>0.40008375118892764</v>
      </c>
      <c r="AJ244" s="292">
        <f>Z244/Z$247*SUM('Common CWIP'!$BQ$70:$BV$70)</f>
        <v>1.1362749156743503</v>
      </c>
      <c r="AK244" s="292">
        <f t="shared" si="105"/>
        <v>1.536358666863278</v>
      </c>
      <c r="AL244" s="292">
        <f>AB244/AB$247*'Common CWIP'!$CL$70</f>
        <v>0</v>
      </c>
      <c r="AM244" s="292">
        <f>AC244/AC$247*'Common CWIP'!$DA$70</f>
        <v>0</v>
      </c>
      <c r="AN244" s="292">
        <f>AD244/AD$247*'Common CWIP'!$DP$70</f>
        <v>0</v>
      </c>
      <c r="AO244" s="293">
        <f t="shared" si="106"/>
        <v>1.536358666863278</v>
      </c>
      <c r="AP244" s="304">
        <f t="shared" si="107"/>
        <v>0</v>
      </c>
      <c r="AQ244" s="305">
        <f t="shared" si="108"/>
        <v>0</v>
      </c>
      <c r="AR244" s="305">
        <f t="shared" si="109"/>
        <v>0</v>
      </c>
      <c r="AS244" s="305">
        <f t="shared" si="110"/>
        <v>26.4708130219182</v>
      </c>
      <c r="AT244" s="305">
        <f t="shared" si="111"/>
        <v>27.207004186403623</v>
      </c>
      <c r="AU244" s="305">
        <f t="shared" si="112"/>
        <v>53.677817208321827</v>
      </c>
      <c r="AV244" s="305">
        <f t="shared" si="113"/>
        <v>0</v>
      </c>
      <c r="AW244" s="305">
        <f t="shared" si="114"/>
        <v>0</v>
      </c>
      <c r="AX244" s="305">
        <f t="shared" si="115"/>
        <v>0</v>
      </c>
      <c r="AY244" s="306">
        <f t="shared" si="116"/>
        <v>53.677817208321827</v>
      </c>
    </row>
    <row r="245" spans="1:51" ht="14.5">
      <c r="A245" s="44" t="s">
        <v>150</v>
      </c>
      <c r="B245" s="45" t="s">
        <v>154</v>
      </c>
      <c r="C245" s="106">
        <v>0</v>
      </c>
      <c r="D245" s="110"/>
      <c r="E245" s="111">
        <v>44</v>
      </c>
      <c r="F245" s="65" t="s">
        <v>828</v>
      </c>
      <c r="G245" s="99" t="s">
        <v>839</v>
      </c>
      <c r="H245" s="395" t="s">
        <v>149</v>
      </c>
      <c r="I245" s="395"/>
      <c r="J245" s="395" t="s">
        <v>1049</v>
      </c>
      <c r="K245" s="239">
        <v>46376</v>
      </c>
      <c r="L245" s="259">
        <v>0</v>
      </c>
      <c r="M245" s="260">
        <v>0</v>
      </c>
      <c r="N245" s="260">
        <v>0</v>
      </c>
      <c r="O245" s="260">
        <v>50</v>
      </c>
      <c r="P245" s="260">
        <v>50</v>
      </c>
      <c r="Q245" s="260">
        <v>100</v>
      </c>
      <c r="R245" s="260">
        <v>0</v>
      </c>
      <c r="S245" s="260">
        <v>0</v>
      </c>
      <c r="T245" s="260">
        <v>0</v>
      </c>
      <c r="U245" s="257">
        <f t="shared" si="102"/>
        <v>100</v>
      </c>
      <c r="V245" s="323">
        <f>L245*Inflation!$F$19</f>
        <v>0</v>
      </c>
      <c r="W245" s="324">
        <f>M245*Inflation!$F$19</f>
        <v>0</v>
      </c>
      <c r="X245" s="324">
        <f>N245*Inflation!$F$19</f>
        <v>0</v>
      </c>
      <c r="Y245" s="324">
        <f>O245*Inflation!$F$19*Inflation!$F$20</f>
        <v>52.141458541458547</v>
      </c>
      <c r="Z245" s="324">
        <f>P245*Inflation!$F$19*Inflation!$F$20</f>
        <v>52.141458541458547</v>
      </c>
      <c r="AA245" s="324">
        <f>Q245*Inflation!$F$19*Inflation!$F$20</f>
        <v>104.28291708291709</v>
      </c>
      <c r="AB245" s="324">
        <f>R245*Inflation!$F$19*Inflation!$F$20*Inflation!$F$21</f>
        <v>0</v>
      </c>
      <c r="AC245" s="324">
        <f>S245*Inflation!$F$19*Inflation!$F$20*Inflation!$F$21*Inflation!$F$22</f>
        <v>0</v>
      </c>
      <c r="AD245" s="324">
        <f>T245*Inflation!$F$19*Inflation!$F$20*Inflation!$F$21*Inflation!$F$22*Inflation!$F$23</f>
        <v>0</v>
      </c>
      <c r="AE245" s="326">
        <f t="shared" si="103"/>
        <v>104.28291708291709</v>
      </c>
      <c r="AF245" s="291">
        <f>V245/V$247*SUM('Common CWIP'!$AV$70:$BA$70)</f>
        <v>0</v>
      </c>
      <c r="AG245" s="292">
        <f>W245/W$247*SUM('Common CWIP'!$BB$70:$BG$70)</f>
        <v>0</v>
      </c>
      <c r="AH245" s="292">
        <f t="shared" si="104"/>
        <v>0</v>
      </c>
      <c r="AI245" s="292">
        <f>Y245/Y$247*SUM('Common CWIP'!$BK$70:$BP$70)</f>
        <v>0.80016750237785528</v>
      </c>
      <c r="AJ245" s="292">
        <f>Z245/Z$247*SUM('Common CWIP'!$BQ$70:$BV$70)</f>
        <v>2.2725498313487007</v>
      </c>
      <c r="AK245" s="292">
        <f t="shared" si="105"/>
        <v>3.0727173337265561</v>
      </c>
      <c r="AL245" s="292">
        <f>AB245/AB$247*'Common CWIP'!$CL$70</f>
        <v>0</v>
      </c>
      <c r="AM245" s="292">
        <f>AC245/AC$247*'Common CWIP'!$DA$70</f>
        <v>0</v>
      </c>
      <c r="AN245" s="292">
        <f>AD245/AD$247*'Common CWIP'!$DP$70</f>
        <v>0</v>
      </c>
      <c r="AO245" s="293">
        <f t="shared" si="106"/>
        <v>3.0727173337265561</v>
      </c>
      <c r="AP245" s="304">
        <f t="shared" si="107"/>
        <v>0</v>
      </c>
      <c r="AQ245" s="305">
        <f t="shared" si="108"/>
        <v>0</v>
      </c>
      <c r="AR245" s="305">
        <f t="shared" si="109"/>
        <v>0</v>
      </c>
      <c r="AS245" s="305">
        <f t="shared" si="110"/>
        <v>52.941626043836401</v>
      </c>
      <c r="AT245" s="305">
        <f t="shared" si="111"/>
        <v>54.414008372807245</v>
      </c>
      <c r="AU245" s="305">
        <f t="shared" si="112"/>
        <v>107.35563441664365</v>
      </c>
      <c r="AV245" s="305">
        <f t="shared" si="113"/>
        <v>0</v>
      </c>
      <c r="AW245" s="305">
        <f t="shared" si="114"/>
        <v>0</v>
      </c>
      <c r="AX245" s="305">
        <f t="shared" si="115"/>
        <v>0</v>
      </c>
      <c r="AY245" s="306">
        <f t="shared" si="116"/>
        <v>107.35563441664365</v>
      </c>
    </row>
    <row r="246" spans="1:51" ht="14.5">
      <c r="A246" s="44" t="s">
        <v>150</v>
      </c>
      <c r="B246" s="45" t="s">
        <v>154</v>
      </c>
      <c r="C246" s="106">
        <v>0</v>
      </c>
      <c r="D246" s="110"/>
      <c r="E246" s="111">
        <v>44</v>
      </c>
      <c r="F246" s="65" t="s">
        <v>828</v>
      </c>
      <c r="G246" s="99" t="s">
        <v>840</v>
      </c>
      <c r="H246" s="395" t="s">
        <v>147</v>
      </c>
      <c r="I246" s="395"/>
      <c r="J246" s="395" t="s">
        <v>1049</v>
      </c>
      <c r="K246" s="239">
        <v>46011</v>
      </c>
      <c r="L246" s="259">
        <v>50</v>
      </c>
      <c r="M246" s="260">
        <v>50</v>
      </c>
      <c r="N246" s="260">
        <v>100</v>
      </c>
      <c r="O246" s="260">
        <v>0</v>
      </c>
      <c r="P246" s="260">
        <v>0</v>
      </c>
      <c r="Q246" s="260">
        <v>0</v>
      </c>
      <c r="R246" s="260">
        <v>0</v>
      </c>
      <c r="S246" s="260">
        <v>0</v>
      </c>
      <c r="T246" s="260">
        <v>0</v>
      </c>
      <c r="U246" s="257">
        <f t="shared" si="102"/>
        <v>100</v>
      </c>
      <c r="V246" s="323">
        <f>L246*Inflation!$F$19</f>
        <v>51.068931068931064</v>
      </c>
      <c r="W246" s="324">
        <f>M246*Inflation!$F$19</f>
        <v>51.068931068931064</v>
      </c>
      <c r="X246" s="324">
        <f>N246*Inflation!$F$19</f>
        <v>102.13786213786213</v>
      </c>
      <c r="Y246" s="324">
        <f>O246*Inflation!$F$19*Inflation!$F$20</f>
        <v>0</v>
      </c>
      <c r="Z246" s="324">
        <f>P246*Inflation!$F$19*Inflation!$F$20</f>
        <v>0</v>
      </c>
      <c r="AA246" s="324">
        <f>Q246*Inflation!$F$19*Inflation!$F$20</f>
        <v>0</v>
      </c>
      <c r="AB246" s="324">
        <f>R246*Inflation!$F$19*Inflation!$F$20*Inflation!$F$21</f>
        <v>0</v>
      </c>
      <c r="AC246" s="324">
        <f>S246*Inflation!$F$19*Inflation!$F$20*Inflation!$F$21*Inflation!$F$22</f>
        <v>0</v>
      </c>
      <c r="AD246" s="324">
        <f>T246*Inflation!$F$19*Inflation!$F$20*Inflation!$F$21*Inflation!$F$22*Inflation!$F$23</f>
        <v>0</v>
      </c>
      <c r="AE246" s="326">
        <f t="shared" si="103"/>
        <v>102.13786213786213</v>
      </c>
      <c r="AF246" s="291">
        <f>V246/V$247*SUM('Common CWIP'!$AV$70:$BA$70)</f>
        <v>0.89786270650720801</v>
      </c>
      <c r="AG246" s="292">
        <f>W246/W$247*SUM('Common CWIP'!$BB$70:$BG$70)</f>
        <v>2.1861297035102178</v>
      </c>
      <c r="AH246" s="292">
        <f t="shared" si="104"/>
        <v>3.0839924100174256</v>
      </c>
      <c r="AI246" s="292">
        <f>Y246/Y$247*SUM('Common CWIP'!$BK$70:$BP$70)</f>
        <v>0</v>
      </c>
      <c r="AJ246" s="292">
        <f>Z246/Z$247*SUM('Common CWIP'!$BQ$70:$BV$70)</f>
        <v>0</v>
      </c>
      <c r="AK246" s="292">
        <f t="shared" si="105"/>
        <v>0</v>
      </c>
      <c r="AL246" s="292">
        <f>AB246/AB$247*'Common CWIP'!$CL$70</f>
        <v>0</v>
      </c>
      <c r="AM246" s="292">
        <f>AC246/AC$247*'Common CWIP'!$DA$70</f>
        <v>0</v>
      </c>
      <c r="AN246" s="292">
        <f>AD246/AD$247*'Common CWIP'!$DP$70</f>
        <v>0</v>
      </c>
      <c r="AO246" s="293">
        <f t="shared" si="106"/>
        <v>3.0839924100174256</v>
      </c>
      <c r="AP246" s="304">
        <f t="shared" si="107"/>
        <v>51.966793775438269</v>
      </c>
      <c r="AQ246" s="305">
        <f t="shared" si="108"/>
        <v>53.255060772441283</v>
      </c>
      <c r="AR246" s="305">
        <f t="shared" si="109"/>
        <v>105.22185454787956</v>
      </c>
      <c r="AS246" s="305">
        <f t="shared" si="110"/>
        <v>0</v>
      </c>
      <c r="AT246" s="305">
        <f t="shared" si="111"/>
        <v>0</v>
      </c>
      <c r="AU246" s="305">
        <f t="shared" si="112"/>
        <v>0</v>
      </c>
      <c r="AV246" s="305">
        <f t="shared" si="113"/>
        <v>0</v>
      </c>
      <c r="AW246" s="305">
        <f t="shared" si="114"/>
        <v>0</v>
      </c>
      <c r="AX246" s="305">
        <f t="shared" si="115"/>
        <v>0</v>
      </c>
      <c r="AY246" s="306">
        <f t="shared" si="116"/>
        <v>105.22185454787956</v>
      </c>
    </row>
    <row r="247" spans="1:51" ht="15" thickBot="1">
      <c r="A247" s="44"/>
      <c r="B247" s="57">
        <v>0</v>
      </c>
      <c r="C247" s="73">
        <v>6</v>
      </c>
      <c r="E247" s="80">
        <v>44</v>
      </c>
      <c r="F247" s="81"/>
      <c r="G247" s="60" t="s">
        <v>46</v>
      </c>
      <c r="H247" s="389"/>
      <c r="I247" s="389"/>
      <c r="J247" s="389"/>
      <c r="K247" s="241"/>
      <c r="L247" s="156">
        <f t="shared" ref="L247:U247" si="117">SUM(L235:L246)</f>
        <v>4050.75</v>
      </c>
      <c r="M247" s="61">
        <f t="shared" si="117"/>
        <v>4050.75</v>
      </c>
      <c r="N247" s="61">
        <f t="shared" si="117"/>
        <v>8101.5</v>
      </c>
      <c r="O247" s="61">
        <f t="shared" si="117"/>
        <v>7555</v>
      </c>
      <c r="P247" s="61">
        <f t="shared" si="117"/>
        <v>7555</v>
      </c>
      <c r="Q247" s="61">
        <f t="shared" si="117"/>
        <v>15110</v>
      </c>
      <c r="R247" s="61">
        <f t="shared" si="117"/>
        <v>7882</v>
      </c>
      <c r="S247" s="61">
        <f t="shared" si="117"/>
        <v>5305</v>
      </c>
      <c r="T247" s="61">
        <f t="shared" si="117"/>
        <v>2450</v>
      </c>
      <c r="U247" s="130">
        <f t="shared" si="117"/>
        <v>38848.5</v>
      </c>
      <c r="V247" s="172">
        <f t="shared" ref="V247:AE247" si="118">SUM(V235:V246)</f>
        <v>4137.3494505494509</v>
      </c>
      <c r="W247" s="173">
        <f t="shared" si="118"/>
        <v>4137.3494505494509</v>
      </c>
      <c r="X247" s="173">
        <f t="shared" si="118"/>
        <v>8274.6989010989018</v>
      </c>
      <c r="Y247" s="173">
        <f t="shared" si="118"/>
        <v>7878.5743856143872</v>
      </c>
      <c r="Z247" s="173">
        <f t="shared" si="118"/>
        <v>7878.5743856143872</v>
      </c>
      <c r="AA247" s="173">
        <f t="shared" si="118"/>
        <v>15757.148771228774</v>
      </c>
      <c r="AB247" s="173">
        <f t="shared" si="118"/>
        <v>8375.7391888111888</v>
      </c>
      <c r="AC247" s="173">
        <f t="shared" si="118"/>
        <v>5744.4087512487522</v>
      </c>
      <c r="AD247" s="173">
        <f t="shared" si="118"/>
        <v>2700.6881118881129</v>
      </c>
      <c r="AE247" s="174">
        <f t="shared" si="118"/>
        <v>40852.683724275717</v>
      </c>
      <c r="AF247" s="226">
        <f t="shared" ref="AF247:AY247" si="119">SUM(AF235:AF246)</f>
        <v>72.740347167681463</v>
      </c>
      <c r="AG247" s="227">
        <f t="shared" si="119"/>
        <v>177.10929792988034</v>
      </c>
      <c r="AH247" s="227">
        <f t="shared" si="119"/>
        <v>249.84964509756182</v>
      </c>
      <c r="AI247" s="227">
        <f t="shared" si="119"/>
        <v>120.90530960929394</v>
      </c>
      <c r="AJ247" s="227">
        <f t="shared" si="119"/>
        <v>343.38227951678869</v>
      </c>
      <c r="AK247" s="227">
        <f t="shared" si="119"/>
        <v>464.28758912608248</v>
      </c>
      <c r="AL247" s="227">
        <f t="shared" si="119"/>
        <v>265.86534956013389</v>
      </c>
      <c r="AM247" s="227">
        <f t="shared" si="119"/>
        <v>191.42172597589055</v>
      </c>
      <c r="AN247" s="227">
        <f t="shared" si="119"/>
        <v>89.597028452657355</v>
      </c>
      <c r="AO247" s="228">
        <f t="shared" si="119"/>
        <v>1261.0213382123259</v>
      </c>
      <c r="AP247" s="235">
        <f t="shared" si="119"/>
        <v>4210.0897977171326</v>
      </c>
      <c r="AQ247" s="168">
        <f t="shared" si="119"/>
        <v>4314.458748479331</v>
      </c>
      <c r="AR247" s="168">
        <f t="shared" si="119"/>
        <v>8524.5485461964636</v>
      </c>
      <c r="AS247" s="168">
        <f t="shared" si="119"/>
        <v>7999.4796952236802</v>
      </c>
      <c r="AT247" s="168">
        <f t="shared" si="119"/>
        <v>8221.9566651311743</v>
      </c>
      <c r="AU247" s="168">
        <f t="shared" si="119"/>
        <v>16221.436360354857</v>
      </c>
      <c r="AV247" s="168">
        <f t="shared" si="119"/>
        <v>8641.6045383713226</v>
      </c>
      <c r="AW247" s="168">
        <f t="shared" si="119"/>
        <v>5935.8304772246429</v>
      </c>
      <c r="AX247" s="168">
        <f t="shared" si="119"/>
        <v>2790.2851403407699</v>
      </c>
      <c r="AY247" s="169">
        <f t="shared" si="119"/>
        <v>42113.705062488058</v>
      </c>
    </row>
    <row r="248" spans="1:51" ht="15" thickBot="1">
      <c r="A248" s="44"/>
      <c r="B248" s="45"/>
      <c r="C248" s="106"/>
      <c r="E248" s="80"/>
      <c r="F248" s="81"/>
      <c r="G248" s="60" t="s">
        <v>58</v>
      </c>
      <c r="H248" s="389"/>
      <c r="I248" s="389"/>
      <c r="J248" s="389"/>
      <c r="K248" s="242"/>
      <c r="L248" s="156">
        <f t="shared" ref="L248:U248" si="120">L22+L226+L234+L247</f>
        <v>23790.75</v>
      </c>
      <c r="M248" s="61">
        <f t="shared" si="120"/>
        <v>30160.75</v>
      </c>
      <c r="N248" s="61">
        <f t="shared" si="120"/>
        <v>53951.5</v>
      </c>
      <c r="O248" s="61">
        <f t="shared" si="120"/>
        <v>29046</v>
      </c>
      <c r="P248" s="61">
        <f t="shared" si="120"/>
        <v>27211</v>
      </c>
      <c r="Q248" s="61">
        <f t="shared" si="120"/>
        <v>56257</v>
      </c>
      <c r="R248" s="61">
        <f t="shared" si="120"/>
        <v>34035</v>
      </c>
      <c r="S248" s="61">
        <f t="shared" si="120"/>
        <v>37692</v>
      </c>
      <c r="T248" s="61">
        <f t="shared" si="120"/>
        <v>52640</v>
      </c>
      <c r="U248" s="132">
        <f t="shared" si="120"/>
        <v>234575.5</v>
      </c>
      <c r="V248" s="172">
        <f t="shared" ref="V248:AE248" si="121">V247+V234+V226+V22</f>
        <v>24299.363436563435</v>
      </c>
      <c r="W248" s="173">
        <f t="shared" si="121"/>
        <v>30805.545254745251</v>
      </c>
      <c r="X248" s="173">
        <f t="shared" si="121"/>
        <v>55104.908691308679</v>
      </c>
      <c r="Y248" s="173">
        <f t="shared" si="121"/>
        <v>30290.01609590411</v>
      </c>
      <c r="Z248" s="173">
        <f t="shared" si="121"/>
        <v>28376.424567432579</v>
      </c>
      <c r="AA248" s="173">
        <f t="shared" si="121"/>
        <v>58666.440663336696</v>
      </c>
      <c r="AB248" s="173">
        <f t="shared" si="121"/>
        <v>36166.998641358652</v>
      </c>
      <c r="AC248" s="173">
        <f t="shared" si="121"/>
        <v>40813.997106893119</v>
      </c>
      <c r="AD248" s="173">
        <f t="shared" si="121"/>
        <v>58026.213146853159</v>
      </c>
      <c r="AE248" s="174">
        <f t="shared" si="121"/>
        <v>248778.5582497502</v>
      </c>
      <c r="AF248" s="226">
        <f t="shared" ref="AF248:AY248" si="122">AF247+AF234+AF226+AF22</f>
        <v>427.59645117155162</v>
      </c>
      <c r="AG248" s="227">
        <f t="shared" si="122"/>
        <v>596.54172689341874</v>
      </c>
      <c r="AH248" s="227">
        <f t="shared" si="122"/>
        <v>1024.1381780649697</v>
      </c>
      <c r="AI248" s="227">
        <f t="shared" si="122"/>
        <v>778.96217017719812</v>
      </c>
      <c r="AJ248" s="227">
        <f t="shared" si="122"/>
        <v>1212.6190542806476</v>
      </c>
      <c r="AK248" s="227">
        <f t="shared" si="122"/>
        <v>1991.5812244578465</v>
      </c>
      <c r="AL248" s="227">
        <f t="shared" si="122"/>
        <v>1228.9491001535273</v>
      </c>
      <c r="AM248" s="227">
        <f t="shared" si="122"/>
        <v>1112.9915403989144</v>
      </c>
      <c r="AN248" s="227">
        <f t="shared" si="122"/>
        <v>2685.4204032818029</v>
      </c>
      <c r="AO248" s="228">
        <f t="shared" si="122"/>
        <v>8043.0804463570621</v>
      </c>
      <c r="AP248" s="235">
        <f t="shared" si="122"/>
        <v>24726.959887735</v>
      </c>
      <c r="AQ248" s="168">
        <f t="shared" si="122"/>
        <v>31402.086981638684</v>
      </c>
      <c r="AR248" s="168">
        <f t="shared" si="122"/>
        <v>56129.046869373647</v>
      </c>
      <c r="AS248" s="168">
        <f t="shared" si="122"/>
        <v>31068.9782660813</v>
      </c>
      <c r="AT248" s="168">
        <f t="shared" si="122"/>
        <v>29589.043621713219</v>
      </c>
      <c r="AU248" s="168">
        <f t="shared" si="122"/>
        <v>60658.021887794515</v>
      </c>
      <c r="AV248" s="168">
        <f t="shared" si="122"/>
        <v>37395.947741512166</v>
      </c>
      <c r="AW248" s="168">
        <f t="shared" si="122"/>
        <v>41926.988647292019</v>
      </c>
      <c r="AX248" s="168">
        <f t="shared" si="122"/>
        <v>60711.63355013496</v>
      </c>
      <c r="AY248" s="169">
        <f t="shared" si="122"/>
        <v>256821.63869610731</v>
      </c>
    </row>
    <row r="249" spans="1:51"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</row>
    <row r="250" spans="1:51">
      <c r="G250" s="524" t="s">
        <v>1061</v>
      </c>
      <c r="H250" s="524"/>
      <c r="I250" s="524"/>
      <c r="J250" s="524"/>
      <c r="K250" s="530"/>
      <c r="L250" s="525"/>
      <c r="M250" s="525"/>
      <c r="N250" s="525"/>
      <c r="O250" s="525"/>
      <c r="P250" s="525"/>
      <c r="Q250" s="525"/>
      <c r="R250" s="525"/>
      <c r="S250" s="525"/>
      <c r="T250" s="525"/>
      <c r="U250" s="525"/>
      <c r="V250" s="523">
        <f>L248*(Inflation!D19/Inflation!D18)</f>
        <v>24299.363436563435</v>
      </c>
      <c r="W250" s="523">
        <f>M248*(Inflation!D19/Inflation!D18)</f>
        <v>30805.545254745255</v>
      </c>
      <c r="X250" s="523">
        <f>N248*(Inflation!D19/Inflation!D18)</f>
        <v>55104.908691308687</v>
      </c>
      <c r="Y250" s="523">
        <f>O248*(Inflation!D20/Inflation!D18)</f>
        <v>30290.016095904095</v>
      </c>
      <c r="Z250" s="523">
        <f>P248*(Inflation!D20/Inflation!D18)</f>
        <v>28376.424567432568</v>
      </c>
      <c r="AA250" s="523">
        <f>Q248*(Inflation!D20/Inflation!D18)</f>
        <v>58666.44066333666</v>
      </c>
      <c r="AB250" s="523">
        <f>R248*(Inflation!D21/Inflation!D18)</f>
        <v>36166.998641358638</v>
      </c>
      <c r="AC250" s="523">
        <f>S248*(Inflation!D22/Inflation!D18)</f>
        <v>40813.997106893105</v>
      </c>
      <c r="AD250" s="523">
        <f>T248*(Inflation!D23/Inflation!D18)</f>
        <v>58026.213146853144</v>
      </c>
      <c r="AE250" s="523">
        <f>SUM(AD250,AC250,AB250,AA250,X250)</f>
        <v>248778.55824975023</v>
      </c>
      <c r="AF250" s="529">
        <f>SUM('Common CWIP'!AV67:BA68,'Common CWIP'!AV70:BA71,'Common CWIP'!AV76:BA76)</f>
        <v>427.59645117155156</v>
      </c>
      <c r="AG250" s="529">
        <f>SUM('Common CWIP'!BB67:BG68,'Common CWIP'!BB70:BG71,'Common CWIP'!BB76:BG76)</f>
        <v>596.54172689341851</v>
      </c>
      <c r="AH250" s="529">
        <f>SUM('Common CWIP'!BH67:BH68,'Common CWIP'!BH70:BH71,'Common CWIP'!BH76)</f>
        <v>1024.1381780649704</v>
      </c>
      <c r="AI250" s="529">
        <f>SUM('Common CWIP'!BK67:BP68,'Common CWIP'!BK70:BP71,'Common CWIP'!BK76:BP76)</f>
        <v>778.962170177198</v>
      </c>
      <c r="AJ250" s="529">
        <f>SUM('Common CWIP'!BQ67:BV68,'Common CWIP'!BQ70:BV71,'Common CWIP'!BQ76:BV76)</f>
        <v>1212.619054280648</v>
      </c>
      <c r="AK250" s="529">
        <f>SUM('Common CWIP'!BW67:BW68,'Common CWIP'!BW70:BW71,'Common CWIP'!BW76)</f>
        <v>1991.5812244578458</v>
      </c>
      <c r="AL250" s="529">
        <f>SUM('Common CWIP'!CL67:CL68,'Common CWIP'!CL70:CL71,'Common CWIP'!CL76)</f>
        <v>1228.9491001535271</v>
      </c>
      <c r="AM250" s="529">
        <f>SUM('Common CWIP'!DA67:DA68,'Common CWIP'!DA70:DA71,'Common CWIP'!DA76)</f>
        <v>1112.9915403989146</v>
      </c>
      <c r="AN250" s="529">
        <f>SUM('Common CWIP'!DP67:DP68,'Common CWIP'!DP70:DP71,'Common CWIP'!DP76)</f>
        <v>2685.4204032818034</v>
      </c>
      <c r="AO250" s="529">
        <f>SUM(AH250,AK250,AL250,AM250,AN250)</f>
        <v>8043.0804463570612</v>
      </c>
    </row>
    <row r="251" spans="1:51">
      <c r="L251" s="91"/>
      <c r="M251" s="91"/>
      <c r="N251" s="91"/>
      <c r="O251" s="91"/>
      <c r="P251" s="91"/>
      <c r="Q251" s="91"/>
      <c r="R251" s="91"/>
      <c r="S251" s="91"/>
      <c r="T251" s="91"/>
      <c r="U251" s="91"/>
      <c r="V251" s="526">
        <f>V250-V248</f>
        <v>0</v>
      </c>
      <c r="W251" s="526">
        <f t="shared" ref="W251:AE251" si="123">W250-W248</f>
        <v>0</v>
      </c>
      <c r="X251" s="526">
        <f t="shared" si="123"/>
        <v>0</v>
      </c>
      <c r="Y251" s="526">
        <f t="shared" si="123"/>
        <v>0</v>
      </c>
      <c r="Z251" s="526">
        <f t="shared" si="123"/>
        <v>0</v>
      </c>
      <c r="AA251" s="526">
        <f t="shared" si="123"/>
        <v>0</v>
      </c>
      <c r="AB251" s="526">
        <f t="shared" si="123"/>
        <v>0</v>
      </c>
      <c r="AC251" s="526">
        <f t="shared" si="123"/>
        <v>0</v>
      </c>
      <c r="AD251" s="526">
        <f t="shared" si="123"/>
        <v>0</v>
      </c>
      <c r="AE251" s="526">
        <f t="shared" si="123"/>
        <v>0</v>
      </c>
      <c r="AF251" s="526">
        <f t="shared" ref="AF251" si="124">AF250-AF248</f>
        <v>0</v>
      </c>
      <c r="AG251" s="526">
        <f t="shared" ref="AG251" si="125">AG250-AG248</f>
        <v>0</v>
      </c>
      <c r="AH251" s="526">
        <f t="shared" ref="AH251" si="126">AH250-AH248</f>
        <v>0</v>
      </c>
      <c r="AI251" s="526">
        <f t="shared" ref="AI251" si="127">AI250-AI248</f>
        <v>0</v>
      </c>
      <c r="AJ251" s="526">
        <f t="shared" ref="AJ251" si="128">AJ250-AJ248</f>
        <v>0</v>
      </c>
      <c r="AK251" s="526">
        <f t="shared" ref="AK251" si="129">AK250-AK248</f>
        <v>0</v>
      </c>
      <c r="AL251" s="526">
        <f t="shared" ref="AL251" si="130">AL250-AL248</f>
        <v>0</v>
      </c>
      <c r="AM251" s="526">
        <f t="shared" ref="AM251" si="131">AM250-AM248</f>
        <v>0</v>
      </c>
      <c r="AN251" s="526">
        <f t="shared" ref="AN251" si="132">AN250-AN248</f>
        <v>0</v>
      </c>
      <c r="AO251" s="526">
        <f t="shared" ref="AO251" si="133">AO250-AO248</f>
        <v>0</v>
      </c>
    </row>
    <row r="255" spans="1:51">
      <c r="AW255" s="113"/>
    </row>
    <row r="256" spans="1:51">
      <c r="U256" s="113"/>
    </row>
  </sheetData>
  <mergeCells count="6">
    <mergeCell ref="AF2:AO2"/>
    <mergeCell ref="AP2:AY2"/>
    <mergeCell ref="V2:AE2"/>
    <mergeCell ref="A1:B1"/>
    <mergeCell ref="A2:B2"/>
    <mergeCell ref="L2:U2"/>
  </mergeCells>
  <conditionalFormatting sqref="K246 L227:U233 L235:U246 L4:U21 L23:U225">
    <cfRule type="cellIs" priority="9" stopIfTrue="1" operator="equal">
      <formula>0</formula>
    </cfRule>
  </conditionalFormatting>
  <conditionalFormatting sqref="K235:K244">
    <cfRule type="cellIs" priority="8" stopIfTrue="1" operator="equal">
      <formula>0</formula>
    </cfRule>
  </conditionalFormatting>
  <conditionalFormatting sqref="V23:AE225 V227:AE233 V235:AE246 V4:AE21">
    <cfRule type="cellIs" priority="3" stopIfTrue="1" operator="equal">
      <formula>0</formula>
    </cfRule>
  </conditionalFormatting>
  <conditionalFormatting sqref="AF227:AO233 AF235:AO246 AF23:AO225 AF4:AO21">
    <cfRule type="cellIs" priority="2" stopIfTrue="1" operator="equal">
      <formula>0</formula>
    </cfRule>
  </conditionalFormatting>
  <conditionalFormatting sqref="AP23:AY225 AP227:AY233 AP235:AY246 AP4:AY21">
    <cfRule type="cellIs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46A4C-7FFF-460A-9781-FED206362485}">
  <sheetPr>
    <tabColor rgb="FF00B050"/>
  </sheetPr>
  <dimension ref="A1:AG253"/>
  <sheetViews>
    <sheetView topLeftCell="D116" zoomScale="80" zoomScaleNormal="80" workbookViewId="0">
      <pane xSplit="4" topLeftCell="O1" activePane="topRight" state="frozen"/>
      <selection sqref="A1:XFD1"/>
      <selection pane="topRight" sqref="A1:XFD1"/>
    </sheetView>
  </sheetViews>
  <sheetFormatPr defaultColWidth="9.26953125" defaultRowHeight="12.5"/>
  <cols>
    <col min="1" max="2" width="0" style="37" hidden="1" customWidth="1"/>
    <col min="3" max="3" width="11.1796875" style="37" hidden="1" customWidth="1"/>
    <col min="4" max="4" width="3" style="37" bestFit="1" customWidth="1"/>
    <col min="5" max="5" width="5.453125" style="37" bestFit="1" customWidth="1"/>
    <col min="6" max="6" width="16.81640625" style="37" bestFit="1" customWidth="1"/>
    <col min="7" max="7" width="108.26953125" style="37" bestFit="1" customWidth="1"/>
    <col min="8" max="9" width="27.7265625" style="37" hidden="1" customWidth="1"/>
    <col min="10" max="10" width="14.1796875" style="95" hidden="1" customWidth="1"/>
    <col min="11" max="12" width="10.7265625" style="95" customWidth="1"/>
    <col min="13" max="16" width="10.7265625" style="37" customWidth="1"/>
    <col min="17" max="19" width="11.26953125" style="37" customWidth="1"/>
    <col min="20" max="20" width="14.453125" style="37" customWidth="1"/>
    <col min="21" max="29" width="9.26953125" style="37" customWidth="1"/>
    <col min="30" max="30" width="9.81640625" style="37" bestFit="1" customWidth="1"/>
    <col min="31" max="31" width="13" style="37" bestFit="1" customWidth="1"/>
    <col min="32" max="16384" width="9.26953125" style="37"/>
  </cols>
  <sheetData>
    <row r="1" spans="1:30" ht="13">
      <c r="A1" s="606">
        <v>1</v>
      </c>
      <c r="B1" s="607"/>
      <c r="C1" s="38"/>
      <c r="D1" s="39">
        <v>1</v>
      </c>
      <c r="E1" s="94">
        <v>2</v>
      </c>
      <c r="F1" s="94">
        <v>3</v>
      </c>
      <c r="G1" s="94">
        <v>4</v>
      </c>
      <c r="H1" s="94"/>
      <c r="I1" s="94"/>
      <c r="J1" s="94">
        <v>5</v>
      </c>
      <c r="K1" s="94">
        <v>7</v>
      </c>
      <c r="L1" s="94">
        <v>8</v>
      </c>
      <c r="M1" s="94">
        <v>9</v>
      </c>
      <c r="N1" s="94">
        <v>10</v>
      </c>
      <c r="O1" s="94">
        <v>11</v>
      </c>
      <c r="P1" s="94">
        <v>12</v>
      </c>
      <c r="Q1" s="94">
        <v>13</v>
      </c>
      <c r="R1" s="94">
        <v>14</v>
      </c>
      <c r="S1" s="94">
        <v>15</v>
      </c>
      <c r="T1" s="94">
        <v>16</v>
      </c>
    </row>
    <row r="2" spans="1:30" ht="13.5" thickBot="1">
      <c r="A2" s="606">
        <v>219512</v>
      </c>
      <c r="B2" s="607"/>
      <c r="C2" s="42"/>
      <c r="E2" s="103"/>
      <c r="F2" s="103"/>
      <c r="G2" s="103"/>
      <c r="H2" s="103"/>
      <c r="I2" s="103"/>
      <c r="J2" s="103"/>
      <c r="K2" s="625" t="s">
        <v>405</v>
      </c>
      <c r="L2" s="625"/>
      <c r="M2" s="625"/>
      <c r="N2" s="625"/>
      <c r="O2" s="625"/>
      <c r="P2" s="625"/>
      <c r="Q2" s="625"/>
      <c r="R2" s="625"/>
      <c r="S2" s="625"/>
      <c r="T2" s="625"/>
      <c r="U2" s="624" t="s">
        <v>406</v>
      </c>
      <c r="V2" s="624"/>
      <c r="W2" s="624"/>
      <c r="X2" s="624"/>
      <c r="Y2" s="624"/>
      <c r="Z2" s="624"/>
      <c r="AA2" s="624"/>
      <c r="AB2" s="624"/>
      <c r="AC2" s="624"/>
      <c r="AD2" s="624"/>
    </row>
    <row r="3" spans="1:30" s="47" customFormat="1" ht="48.65" customHeight="1" thickBot="1">
      <c r="A3" s="40" t="s">
        <v>150</v>
      </c>
      <c r="B3" s="41" t="s">
        <v>150</v>
      </c>
      <c r="C3" s="46"/>
      <c r="E3" s="104" t="s">
        <v>155</v>
      </c>
      <c r="F3" s="48" t="s">
        <v>156</v>
      </c>
      <c r="G3" s="105" t="s">
        <v>157</v>
      </c>
      <c r="H3" s="394" t="s">
        <v>158</v>
      </c>
      <c r="I3" s="394" t="s">
        <v>159</v>
      </c>
      <c r="J3" s="237" t="s">
        <v>160</v>
      </c>
      <c r="K3" s="252" t="s">
        <v>162</v>
      </c>
      <c r="L3" s="253" t="s">
        <v>163</v>
      </c>
      <c r="M3" s="253">
        <v>2025</v>
      </c>
      <c r="N3" s="253" t="s">
        <v>164</v>
      </c>
      <c r="O3" s="253" t="s">
        <v>165</v>
      </c>
      <c r="P3" s="253">
        <v>2026</v>
      </c>
      <c r="Q3" s="253">
        <v>2027</v>
      </c>
      <c r="R3" s="253">
        <v>2028</v>
      </c>
      <c r="S3" s="253">
        <v>2029</v>
      </c>
      <c r="T3" s="254" t="s">
        <v>166</v>
      </c>
      <c r="U3" s="332" t="s">
        <v>162</v>
      </c>
      <c r="V3" s="333" t="s">
        <v>163</v>
      </c>
      <c r="W3" s="333">
        <v>2025</v>
      </c>
      <c r="X3" s="333" t="s">
        <v>164</v>
      </c>
      <c r="Y3" s="333" t="s">
        <v>165</v>
      </c>
      <c r="Z3" s="333">
        <v>2026</v>
      </c>
      <c r="AA3" s="333">
        <v>2027</v>
      </c>
      <c r="AB3" s="333">
        <v>2028</v>
      </c>
      <c r="AC3" s="333">
        <v>2029</v>
      </c>
      <c r="AD3" s="334" t="s">
        <v>166</v>
      </c>
    </row>
    <row r="4" spans="1:30" ht="14.5">
      <c r="A4" s="44" t="s">
        <v>150</v>
      </c>
      <c r="B4" s="45" t="s">
        <v>150</v>
      </c>
      <c r="C4" s="106">
        <v>1250</v>
      </c>
      <c r="D4" s="37">
        <v>1</v>
      </c>
      <c r="E4" s="65">
        <v>4230</v>
      </c>
      <c r="F4" s="65" t="s">
        <v>611</v>
      </c>
      <c r="G4" s="99" t="s">
        <v>612</v>
      </c>
      <c r="H4" s="240" t="s">
        <v>148</v>
      </c>
      <c r="I4" s="240"/>
      <c r="J4" s="238">
        <v>47472</v>
      </c>
      <c r="K4" s="255"/>
      <c r="L4" s="256"/>
      <c r="M4" s="256"/>
      <c r="N4" s="256"/>
      <c r="O4" s="256"/>
      <c r="P4" s="256"/>
      <c r="Q4" s="256"/>
      <c r="R4" s="256"/>
      <c r="S4" s="256"/>
      <c r="T4" s="257">
        <f t="shared" ref="T4:T21" si="0">SUM(S4,R4,Q4,P4,M4)</f>
        <v>0</v>
      </c>
      <c r="U4" s="323">
        <f>K4*Inflation!$F$19</f>
        <v>0</v>
      </c>
      <c r="V4" s="324">
        <f>L4*Inflation!$F$19</f>
        <v>0</v>
      </c>
      <c r="W4" s="324">
        <f>M4*Inflation!$F$19</f>
        <v>0</v>
      </c>
      <c r="X4" s="324">
        <f>N4*Inflation!$F$19*Inflation!$F$20</f>
        <v>0</v>
      </c>
      <c r="Y4" s="324">
        <f>O4*Inflation!$F$19*Inflation!$F$20</f>
        <v>0</v>
      </c>
      <c r="Z4" s="324">
        <f>P4*Inflation!$F$19*Inflation!$F$20</f>
        <v>0</v>
      </c>
      <c r="AA4" s="324">
        <f>Q4*Inflation!$F$19*Inflation!$F$20*Inflation!$F$21</f>
        <v>0</v>
      </c>
      <c r="AB4" s="324">
        <f>R4*Inflation!$F$19*Inflation!$F$20*Inflation!$F$21*Inflation!$F$22</f>
        <v>0</v>
      </c>
      <c r="AC4" s="324">
        <f>S4*Inflation!$F$19*Inflation!$F$20*Inflation!$F$21*Inflation!$F$22*Inflation!$F$23</f>
        <v>0</v>
      </c>
      <c r="AD4" s="326">
        <f t="shared" ref="AD4:AD21" si="1">SUM(AC4,AB4,AA4,Z4,W4)</f>
        <v>0</v>
      </c>
    </row>
    <row r="5" spans="1:30" ht="14.5">
      <c r="A5" s="44" t="s">
        <v>154</v>
      </c>
      <c r="B5" s="45" t="s">
        <v>150</v>
      </c>
      <c r="C5" s="106">
        <v>0</v>
      </c>
      <c r="D5" s="37">
        <v>2</v>
      </c>
      <c r="E5" s="65">
        <v>4230</v>
      </c>
      <c r="F5" s="65" t="s">
        <v>611</v>
      </c>
      <c r="G5" s="99" t="s">
        <v>613</v>
      </c>
      <c r="H5" s="240" t="s">
        <v>148</v>
      </c>
      <c r="I5" s="240"/>
      <c r="J5" s="238" t="s">
        <v>218</v>
      </c>
      <c r="K5" s="255"/>
      <c r="L5" s="256"/>
      <c r="M5" s="256"/>
      <c r="N5" s="256"/>
      <c r="O5" s="256"/>
      <c r="P5" s="256"/>
      <c r="Q5" s="256"/>
      <c r="R5" s="256"/>
      <c r="S5" s="256"/>
      <c r="T5" s="257">
        <f t="shared" si="0"/>
        <v>0</v>
      </c>
      <c r="U5" s="323">
        <f>K5*Inflation!$F$19</f>
        <v>0</v>
      </c>
      <c r="V5" s="324">
        <f>L5*Inflation!$F$19</f>
        <v>0</v>
      </c>
      <c r="W5" s="324">
        <f>M5*Inflation!$F$19</f>
        <v>0</v>
      </c>
      <c r="X5" s="324">
        <f>N5*Inflation!$F$19*Inflation!$F$20</f>
        <v>0</v>
      </c>
      <c r="Y5" s="324">
        <f>O5*Inflation!$F$19*Inflation!$F$20</f>
        <v>0</v>
      </c>
      <c r="Z5" s="324">
        <f>P5*Inflation!$F$19*Inflation!$F$20</f>
        <v>0</v>
      </c>
      <c r="AA5" s="324">
        <f>Q5*Inflation!$F$19*Inflation!$F$20*Inflation!$F$21</f>
        <v>0</v>
      </c>
      <c r="AB5" s="324">
        <f>R5*Inflation!$F$19*Inflation!$F$20*Inflation!$F$21*Inflation!$F$22</f>
        <v>0</v>
      </c>
      <c r="AC5" s="324">
        <f>S5*Inflation!$F$19*Inflation!$F$20*Inflation!$F$21*Inflation!$F$22*Inflation!$F$23</f>
        <v>0</v>
      </c>
      <c r="AD5" s="326">
        <f t="shared" si="1"/>
        <v>0</v>
      </c>
    </row>
    <row r="6" spans="1:30" ht="14.5">
      <c r="A6" s="44" t="s">
        <v>154</v>
      </c>
      <c r="B6" s="45" t="s">
        <v>154</v>
      </c>
      <c r="C6" s="106">
        <v>0</v>
      </c>
      <c r="E6" s="65">
        <v>4230</v>
      </c>
      <c r="F6" s="65" t="s">
        <v>611</v>
      </c>
      <c r="G6" s="99" t="s">
        <v>614</v>
      </c>
      <c r="H6" s="240" t="s">
        <v>148</v>
      </c>
      <c r="I6" s="240"/>
      <c r="J6" s="238" t="s">
        <v>218</v>
      </c>
      <c r="K6" s="255"/>
      <c r="L6" s="256"/>
      <c r="M6" s="256"/>
      <c r="N6" s="256"/>
      <c r="O6" s="256"/>
      <c r="P6" s="256"/>
      <c r="Q6" s="256"/>
      <c r="R6" s="256"/>
      <c r="S6" s="256"/>
      <c r="T6" s="257">
        <f t="shared" si="0"/>
        <v>0</v>
      </c>
      <c r="U6" s="323">
        <f>K6*Inflation!$F$19</f>
        <v>0</v>
      </c>
      <c r="V6" s="324">
        <f>L6*Inflation!$F$19</f>
        <v>0</v>
      </c>
      <c r="W6" s="324">
        <f>M6*Inflation!$F$19</f>
        <v>0</v>
      </c>
      <c r="X6" s="324">
        <f>N6*Inflation!$F$19*Inflation!$F$20</f>
        <v>0</v>
      </c>
      <c r="Y6" s="324">
        <f>O6*Inflation!$F$19*Inflation!$F$20</f>
        <v>0</v>
      </c>
      <c r="Z6" s="324">
        <f>P6*Inflation!$F$19*Inflation!$F$20</f>
        <v>0</v>
      </c>
      <c r="AA6" s="324">
        <f>Q6*Inflation!$F$19*Inflation!$F$20*Inflation!$F$21</f>
        <v>0</v>
      </c>
      <c r="AB6" s="324">
        <f>R6*Inflation!$F$19*Inflation!$F$20*Inflation!$F$21*Inflation!$F$22</f>
        <v>0</v>
      </c>
      <c r="AC6" s="324">
        <f>S6*Inflation!$F$19*Inflation!$F$20*Inflation!$F$21*Inflation!$F$22*Inflation!$F$23</f>
        <v>0</v>
      </c>
      <c r="AD6" s="326">
        <f t="shared" si="1"/>
        <v>0</v>
      </c>
    </row>
    <row r="7" spans="1:30" ht="14.5">
      <c r="A7" s="44" t="s">
        <v>154</v>
      </c>
      <c r="B7" s="45" t="s">
        <v>150</v>
      </c>
      <c r="C7" s="106">
        <v>0</v>
      </c>
      <c r="D7" s="37">
        <v>3</v>
      </c>
      <c r="E7" s="65">
        <v>4230</v>
      </c>
      <c r="F7" s="65" t="s">
        <v>611</v>
      </c>
      <c r="G7" s="99" t="s">
        <v>615</v>
      </c>
      <c r="H7" s="240" t="s">
        <v>148</v>
      </c>
      <c r="I7" s="240"/>
      <c r="J7" s="238" t="s">
        <v>218</v>
      </c>
      <c r="K7" s="255"/>
      <c r="L7" s="256"/>
      <c r="M7" s="256"/>
      <c r="N7" s="256"/>
      <c r="O7" s="256"/>
      <c r="P7" s="256"/>
      <c r="Q7" s="256"/>
      <c r="R7" s="256"/>
      <c r="S7" s="256"/>
      <c r="T7" s="257">
        <f t="shared" si="0"/>
        <v>0</v>
      </c>
      <c r="U7" s="323">
        <f>K7*Inflation!$F$19</f>
        <v>0</v>
      </c>
      <c r="V7" s="324">
        <f>L7*Inflation!$F$19</f>
        <v>0</v>
      </c>
      <c r="W7" s="324">
        <f>M7*Inflation!$F$19</f>
        <v>0</v>
      </c>
      <c r="X7" s="324">
        <f>N7*Inflation!$F$19*Inflation!$F$20</f>
        <v>0</v>
      </c>
      <c r="Y7" s="324">
        <f>O7*Inflation!$F$19*Inflation!$F$20</f>
        <v>0</v>
      </c>
      <c r="Z7" s="324">
        <f>P7*Inflation!$F$19*Inflation!$F$20</f>
        <v>0</v>
      </c>
      <c r="AA7" s="324">
        <f>Q7*Inflation!$F$19*Inflation!$F$20*Inflation!$F$21</f>
        <v>0</v>
      </c>
      <c r="AB7" s="324">
        <f>R7*Inflation!$F$19*Inflation!$F$20*Inflation!$F$21*Inflation!$F$22</f>
        <v>0</v>
      </c>
      <c r="AC7" s="324">
        <f>S7*Inflation!$F$19*Inflation!$F$20*Inflation!$F$21*Inflation!$F$22*Inflation!$F$23</f>
        <v>0</v>
      </c>
      <c r="AD7" s="326">
        <f t="shared" si="1"/>
        <v>0</v>
      </c>
    </row>
    <row r="8" spans="1:30" ht="14.5">
      <c r="A8" s="44" t="s">
        <v>154</v>
      </c>
      <c r="B8" s="45" t="s">
        <v>150</v>
      </c>
      <c r="C8" s="106">
        <v>0</v>
      </c>
      <c r="D8" s="37">
        <v>4</v>
      </c>
      <c r="E8" s="65">
        <v>4230</v>
      </c>
      <c r="F8" s="65" t="s">
        <v>611</v>
      </c>
      <c r="G8" s="99" t="s">
        <v>1066</v>
      </c>
      <c r="H8" s="240" t="s">
        <v>148</v>
      </c>
      <c r="I8" s="240"/>
      <c r="J8" s="238" t="s">
        <v>218</v>
      </c>
      <c r="K8" s="255"/>
      <c r="L8" s="256"/>
      <c r="M8" s="256"/>
      <c r="N8" s="256"/>
      <c r="O8" s="256"/>
      <c r="P8" s="256"/>
      <c r="Q8" s="256"/>
      <c r="R8" s="256"/>
      <c r="S8" s="256"/>
      <c r="T8" s="257">
        <f t="shared" si="0"/>
        <v>0</v>
      </c>
      <c r="U8" s="323">
        <f>K8*Inflation!$F$19</f>
        <v>0</v>
      </c>
      <c r="V8" s="324">
        <f>L8*Inflation!$F$19</f>
        <v>0</v>
      </c>
      <c r="W8" s="324">
        <f>M8*Inflation!$F$19</f>
        <v>0</v>
      </c>
      <c r="X8" s="324">
        <f>N8*Inflation!$F$19*Inflation!$F$20</f>
        <v>0</v>
      </c>
      <c r="Y8" s="324">
        <f>O8*Inflation!$F$19*Inflation!$F$20</f>
        <v>0</v>
      </c>
      <c r="Z8" s="324">
        <f>P8*Inflation!$F$19*Inflation!$F$20</f>
        <v>0</v>
      </c>
      <c r="AA8" s="324">
        <f>Q8*Inflation!$F$19*Inflation!$F$20*Inflation!$F$21</f>
        <v>0</v>
      </c>
      <c r="AB8" s="324">
        <f>R8*Inflation!$F$19*Inflation!$F$20*Inflation!$F$21*Inflation!$F$22</f>
        <v>0</v>
      </c>
      <c r="AC8" s="324">
        <f>S8*Inflation!$F$19*Inflation!$F$20*Inflation!$F$21*Inflation!$F$22*Inflation!$F$23</f>
        <v>0</v>
      </c>
      <c r="AD8" s="326">
        <f t="shared" si="1"/>
        <v>0</v>
      </c>
    </row>
    <row r="9" spans="1:30" ht="14.5">
      <c r="A9" s="44" t="s">
        <v>154</v>
      </c>
      <c r="B9" s="45" t="s">
        <v>154</v>
      </c>
      <c r="C9" s="106">
        <v>0</v>
      </c>
      <c r="E9" s="65">
        <v>4230</v>
      </c>
      <c r="F9" s="65" t="s">
        <v>611</v>
      </c>
      <c r="G9" s="99" t="s">
        <v>616</v>
      </c>
      <c r="H9" s="240" t="s">
        <v>148</v>
      </c>
      <c r="I9" s="240"/>
      <c r="J9" s="238" t="s">
        <v>218</v>
      </c>
      <c r="K9" s="255"/>
      <c r="L9" s="256"/>
      <c r="M9" s="256"/>
      <c r="N9" s="256"/>
      <c r="O9" s="256"/>
      <c r="P9" s="256"/>
      <c r="Q9" s="256"/>
      <c r="R9" s="256"/>
      <c r="S9" s="256"/>
      <c r="T9" s="257">
        <f t="shared" si="0"/>
        <v>0</v>
      </c>
      <c r="U9" s="323">
        <f>K9*Inflation!$F$19</f>
        <v>0</v>
      </c>
      <c r="V9" s="324">
        <f>L9*Inflation!$F$19</f>
        <v>0</v>
      </c>
      <c r="W9" s="324">
        <f>M9*Inflation!$F$19</f>
        <v>0</v>
      </c>
      <c r="X9" s="324">
        <f>N9*Inflation!$F$19*Inflation!$F$20</f>
        <v>0</v>
      </c>
      <c r="Y9" s="324">
        <f>O9*Inflation!$F$19*Inflation!$F$20</f>
        <v>0</v>
      </c>
      <c r="Z9" s="324">
        <f>P9*Inflation!$F$19*Inflation!$F$20</f>
        <v>0</v>
      </c>
      <c r="AA9" s="324">
        <f>Q9*Inflation!$F$19*Inflation!$F$20*Inflation!$F$21</f>
        <v>0</v>
      </c>
      <c r="AB9" s="324">
        <f>R9*Inflation!$F$19*Inflation!$F$20*Inflation!$F$21*Inflation!$F$22</f>
        <v>0</v>
      </c>
      <c r="AC9" s="324">
        <f>S9*Inflation!$F$19*Inflation!$F$20*Inflation!$F$21*Inflation!$F$22*Inflation!$F$23</f>
        <v>0</v>
      </c>
      <c r="AD9" s="326">
        <f t="shared" si="1"/>
        <v>0</v>
      </c>
    </row>
    <row r="10" spans="1:30" ht="14.5">
      <c r="A10" s="44" t="s">
        <v>150</v>
      </c>
      <c r="B10" s="45" t="s">
        <v>150</v>
      </c>
      <c r="C10" s="106">
        <v>3200</v>
      </c>
      <c r="D10" s="37">
        <v>5</v>
      </c>
      <c r="E10" s="65">
        <v>4235</v>
      </c>
      <c r="F10" s="65" t="s">
        <v>611</v>
      </c>
      <c r="G10" s="99" t="s">
        <v>617</v>
      </c>
      <c r="H10" s="240" t="s">
        <v>148</v>
      </c>
      <c r="I10" s="240"/>
      <c r="J10" s="238">
        <v>46751</v>
      </c>
      <c r="K10" s="255"/>
      <c r="L10" s="256"/>
      <c r="M10" s="256"/>
      <c r="N10" s="256"/>
      <c r="O10" s="256"/>
      <c r="P10" s="256"/>
      <c r="Q10" s="256"/>
      <c r="R10" s="256"/>
      <c r="S10" s="256"/>
      <c r="T10" s="257">
        <f t="shared" si="0"/>
        <v>0</v>
      </c>
      <c r="U10" s="323">
        <f>K10*Inflation!$F$19</f>
        <v>0</v>
      </c>
      <c r="V10" s="324">
        <f>L10*Inflation!$F$19</f>
        <v>0</v>
      </c>
      <c r="W10" s="324">
        <f>M10*Inflation!$F$19</f>
        <v>0</v>
      </c>
      <c r="X10" s="324">
        <f>N10*Inflation!$F$19*Inflation!$F$20</f>
        <v>0</v>
      </c>
      <c r="Y10" s="324">
        <f>O10*Inflation!$F$19*Inflation!$F$20</f>
        <v>0</v>
      </c>
      <c r="Z10" s="324">
        <f>P10*Inflation!$F$19*Inflation!$F$20</f>
        <v>0</v>
      </c>
      <c r="AA10" s="324">
        <f>Q10*Inflation!$F$19*Inflation!$F$20*Inflation!$F$21</f>
        <v>0</v>
      </c>
      <c r="AB10" s="324">
        <f>R10*Inflation!$F$19*Inflation!$F$20*Inflation!$F$21*Inflation!$F$22</f>
        <v>0</v>
      </c>
      <c r="AC10" s="324">
        <f>S10*Inflation!$F$19*Inflation!$F$20*Inflation!$F$21*Inflation!$F$22*Inflation!$F$23</f>
        <v>0</v>
      </c>
      <c r="AD10" s="326">
        <f t="shared" si="1"/>
        <v>0</v>
      </c>
    </row>
    <row r="11" spans="1:30" ht="14.5">
      <c r="A11" s="44" t="s">
        <v>150</v>
      </c>
      <c r="B11" s="45" t="s">
        <v>150</v>
      </c>
      <c r="C11" s="106">
        <v>4525</v>
      </c>
      <c r="D11" s="37">
        <v>6</v>
      </c>
      <c r="E11" s="65">
        <v>4235</v>
      </c>
      <c r="F11" s="65" t="s">
        <v>611</v>
      </c>
      <c r="G11" s="99" t="s">
        <v>618</v>
      </c>
      <c r="H11" s="240" t="s">
        <v>148</v>
      </c>
      <c r="I11" s="240"/>
      <c r="J11" s="238">
        <v>46386</v>
      </c>
      <c r="K11" s="255"/>
      <c r="L11" s="256"/>
      <c r="M11" s="256"/>
      <c r="N11" s="256"/>
      <c r="O11" s="256"/>
      <c r="P11" s="256"/>
      <c r="Q11" s="256"/>
      <c r="R11" s="256"/>
      <c r="S11" s="256"/>
      <c r="T11" s="257">
        <f t="shared" si="0"/>
        <v>0</v>
      </c>
      <c r="U11" s="323">
        <f>K11*Inflation!$F$19</f>
        <v>0</v>
      </c>
      <c r="V11" s="324">
        <f>L11*Inflation!$F$19</f>
        <v>0</v>
      </c>
      <c r="W11" s="324">
        <f>M11*Inflation!$F$19</f>
        <v>0</v>
      </c>
      <c r="X11" s="324">
        <f>N11*Inflation!$F$19*Inflation!$F$20</f>
        <v>0</v>
      </c>
      <c r="Y11" s="324">
        <f>O11*Inflation!$F$19*Inflation!$F$20</f>
        <v>0</v>
      </c>
      <c r="Z11" s="324">
        <f>P11*Inflation!$F$19*Inflation!$F$20</f>
        <v>0</v>
      </c>
      <c r="AA11" s="324">
        <f>Q11*Inflation!$F$19*Inflation!$F$20*Inflation!$F$21</f>
        <v>0</v>
      </c>
      <c r="AB11" s="324">
        <f>R11*Inflation!$F$19*Inflation!$F$20*Inflation!$F$21*Inflation!$F$22</f>
        <v>0</v>
      </c>
      <c r="AC11" s="324">
        <f>S11*Inflation!$F$19*Inflation!$F$20*Inflation!$F$21*Inflation!$F$22*Inflation!$F$23</f>
        <v>0</v>
      </c>
      <c r="AD11" s="326">
        <f t="shared" si="1"/>
        <v>0</v>
      </c>
    </row>
    <row r="12" spans="1:30" ht="14.5">
      <c r="A12" s="44" t="s">
        <v>150</v>
      </c>
      <c r="B12" s="45" t="s">
        <v>150</v>
      </c>
      <c r="C12" s="106">
        <v>2050</v>
      </c>
      <c r="D12" s="37">
        <v>7</v>
      </c>
      <c r="E12" s="65">
        <v>4235</v>
      </c>
      <c r="F12" s="65" t="s">
        <v>611</v>
      </c>
      <c r="G12" s="99" t="s">
        <v>619</v>
      </c>
      <c r="H12" s="240" t="s">
        <v>148</v>
      </c>
      <c r="I12" s="240"/>
      <c r="J12" s="238">
        <v>47472</v>
      </c>
      <c r="K12" s="255"/>
      <c r="L12" s="256"/>
      <c r="M12" s="256"/>
      <c r="N12" s="256"/>
      <c r="O12" s="256"/>
      <c r="P12" s="256"/>
      <c r="Q12" s="256"/>
      <c r="R12" s="256"/>
      <c r="S12" s="256"/>
      <c r="T12" s="257">
        <f t="shared" si="0"/>
        <v>0</v>
      </c>
      <c r="U12" s="323">
        <f>K12*Inflation!$F$19</f>
        <v>0</v>
      </c>
      <c r="V12" s="324">
        <f>L12*Inflation!$F$19</f>
        <v>0</v>
      </c>
      <c r="W12" s="324">
        <f>M12*Inflation!$F$19</f>
        <v>0</v>
      </c>
      <c r="X12" s="324">
        <f>N12*Inflation!$F$19*Inflation!$F$20</f>
        <v>0</v>
      </c>
      <c r="Y12" s="324">
        <f>O12*Inflation!$F$19*Inflation!$F$20</f>
        <v>0</v>
      </c>
      <c r="Z12" s="324">
        <f>P12*Inflation!$F$19*Inflation!$F$20</f>
        <v>0</v>
      </c>
      <c r="AA12" s="324">
        <f>Q12*Inflation!$F$19*Inflation!$F$20*Inflation!$F$21</f>
        <v>0</v>
      </c>
      <c r="AB12" s="324">
        <f>R12*Inflation!$F$19*Inflation!$F$20*Inflation!$F$21*Inflation!$F$22</f>
        <v>0</v>
      </c>
      <c r="AC12" s="324">
        <f>S12*Inflation!$F$19*Inflation!$F$20*Inflation!$F$21*Inflation!$F$22*Inflation!$F$23</f>
        <v>0</v>
      </c>
      <c r="AD12" s="326">
        <f t="shared" si="1"/>
        <v>0</v>
      </c>
    </row>
    <row r="13" spans="1:30" ht="14.5">
      <c r="A13" s="44" t="s">
        <v>150</v>
      </c>
      <c r="B13" s="45" t="s">
        <v>150</v>
      </c>
      <c r="C13" s="106">
        <v>1500</v>
      </c>
      <c r="D13" s="37">
        <v>8</v>
      </c>
      <c r="E13" s="65">
        <v>4235</v>
      </c>
      <c r="F13" s="65" t="s">
        <v>611</v>
      </c>
      <c r="G13" s="99" t="s">
        <v>620</v>
      </c>
      <c r="H13" s="240" t="s">
        <v>148</v>
      </c>
      <c r="I13" s="240"/>
      <c r="J13" s="238">
        <v>47208</v>
      </c>
      <c r="K13" s="255"/>
      <c r="L13" s="256"/>
      <c r="M13" s="256"/>
      <c r="N13" s="256"/>
      <c r="O13" s="256"/>
      <c r="P13" s="256"/>
      <c r="Q13" s="256"/>
      <c r="R13" s="256"/>
      <c r="S13" s="256"/>
      <c r="T13" s="257">
        <f t="shared" si="0"/>
        <v>0</v>
      </c>
      <c r="U13" s="323">
        <f>K13*Inflation!$F$19</f>
        <v>0</v>
      </c>
      <c r="V13" s="324">
        <f>L13*Inflation!$F$19</f>
        <v>0</v>
      </c>
      <c r="W13" s="324">
        <f>M13*Inflation!$F$19</f>
        <v>0</v>
      </c>
      <c r="X13" s="324">
        <f>N13*Inflation!$F$19*Inflation!$F$20</f>
        <v>0</v>
      </c>
      <c r="Y13" s="324">
        <f>O13*Inflation!$F$19*Inflation!$F$20</f>
        <v>0</v>
      </c>
      <c r="Z13" s="324">
        <f>P13*Inflation!$F$19*Inflation!$F$20</f>
        <v>0</v>
      </c>
      <c r="AA13" s="324">
        <f>Q13*Inflation!$F$19*Inflation!$F$20*Inflation!$F$21</f>
        <v>0</v>
      </c>
      <c r="AB13" s="324">
        <f>R13*Inflation!$F$19*Inflation!$F$20*Inflation!$F$21*Inflation!$F$22</f>
        <v>0</v>
      </c>
      <c r="AC13" s="324">
        <f>S13*Inflation!$F$19*Inflation!$F$20*Inflation!$F$21*Inflation!$F$22*Inflation!$F$23</f>
        <v>0</v>
      </c>
      <c r="AD13" s="326">
        <f t="shared" si="1"/>
        <v>0</v>
      </c>
    </row>
    <row r="14" spans="1:30" ht="14.5">
      <c r="A14" s="44" t="s">
        <v>150</v>
      </c>
      <c r="B14" s="45" t="s">
        <v>150</v>
      </c>
      <c r="C14" s="106">
        <v>500</v>
      </c>
      <c r="D14" s="37">
        <v>9</v>
      </c>
      <c r="E14" s="65">
        <v>4235</v>
      </c>
      <c r="F14" s="65" t="s">
        <v>611</v>
      </c>
      <c r="G14" s="99" t="s">
        <v>1067</v>
      </c>
      <c r="H14" s="240" t="s">
        <v>149</v>
      </c>
      <c r="I14" s="240"/>
      <c r="J14" s="238">
        <v>47472</v>
      </c>
      <c r="K14" s="255"/>
      <c r="L14" s="256"/>
      <c r="M14" s="256"/>
      <c r="N14" s="256"/>
      <c r="O14" s="256"/>
      <c r="P14" s="256"/>
      <c r="Q14" s="256"/>
      <c r="R14" s="256"/>
      <c r="S14" s="256"/>
      <c r="T14" s="257">
        <f t="shared" si="0"/>
        <v>0</v>
      </c>
      <c r="U14" s="323">
        <f>K14*Inflation!$F$19</f>
        <v>0</v>
      </c>
      <c r="V14" s="324">
        <f>L14*Inflation!$F$19</f>
        <v>0</v>
      </c>
      <c r="W14" s="324">
        <f>M14*Inflation!$F$19</f>
        <v>0</v>
      </c>
      <c r="X14" s="324">
        <f>N14*Inflation!$F$19*Inflation!$F$20</f>
        <v>0</v>
      </c>
      <c r="Y14" s="324">
        <f>O14*Inflation!$F$19*Inflation!$F$20</f>
        <v>0</v>
      </c>
      <c r="Z14" s="324">
        <f>P14*Inflation!$F$19*Inflation!$F$20</f>
        <v>0</v>
      </c>
      <c r="AA14" s="324">
        <f>Q14*Inflation!$F$19*Inflation!$F$20*Inflation!$F$21</f>
        <v>0</v>
      </c>
      <c r="AB14" s="324">
        <f>R14*Inflation!$F$19*Inflation!$F$20*Inflation!$F$21*Inflation!$F$22</f>
        <v>0</v>
      </c>
      <c r="AC14" s="324">
        <f>S14*Inflation!$F$19*Inflation!$F$20*Inflation!$F$21*Inflation!$F$22*Inflation!$F$23</f>
        <v>0</v>
      </c>
      <c r="AD14" s="326">
        <f t="shared" si="1"/>
        <v>0</v>
      </c>
    </row>
    <row r="15" spans="1:30" ht="14.5">
      <c r="A15" s="44" t="s">
        <v>150</v>
      </c>
      <c r="B15" s="45" t="s">
        <v>154</v>
      </c>
      <c r="C15" s="106">
        <v>0</v>
      </c>
      <c r="E15" s="65">
        <v>4235</v>
      </c>
      <c r="F15" s="65" t="s">
        <v>611</v>
      </c>
      <c r="G15" s="99" t="s">
        <v>1068</v>
      </c>
      <c r="H15" s="240" t="s">
        <v>149</v>
      </c>
      <c r="I15" s="240"/>
      <c r="J15" s="238">
        <v>47107</v>
      </c>
      <c r="K15" s="255"/>
      <c r="L15" s="256"/>
      <c r="M15" s="256"/>
      <c r="N15" s="256"/>
      <c r="O15" s="256"/>
      <c r="P15" s="256"/>
      <c r="Q15" s="256"/>
      <c r="R15" s="256"/>
      <c r="S15" s="256"/>
      <c r="T15" s="257">
        <f t="shared" si="0"/>
        <v>0</v>
      </c>
      <c r="U15" s="323">
        <f>K15*Inflation!$F$19</f>
        <v>0</v>
      </c>
      <c r="V15" s="324">
        <f>L15*Inflation!$F$19</f>
        <v>0</v>
      </c>
      <c r="W15" s="324">
        <f>M15*Inflation!$F$19</f>
        <v>0</v>
      </c>
      <c r="X15" s="324">
        <f>N15*Inflation!$F$19*Inflation!$F$20</f>
        <v>0</v>
      </c>
      <c r="Y15" s="324">
        <f>O15*Inflation!$F$19*Inflation!$F$20</f>
        <v>0</v>
      </c>
      <c r="Z15" s="324">
        <f>P15*Inflation!$F$19*Inflation!$F$20</f>
        <v>0</v>
      </c>
      <c r="AA15" s="324">
        <f>Q15*Inflation!$F$19*Inflation!$F$20*Inflation!$F$21</f>
        <v>0</v>
      </c>
      <c r="AB15" s="324">
        <f>R15*Inflation!$F$19*Inflation!$F$20*Inflation!$F$21*Inflation!$F$22</f>
        <v>0</v>
      </c>
      <c r="AC15" s="324">
        <f>S15*Inflation!$F$19*Inflation!$F$20*Inflation!$F$21*Inflation!$F$22*Inflation!$F$23</f>
        <v>0</v>
      </c>
      <c r="AD15" s="326">
        <f t="shared" si="1"/>
        <v>0</v>
      </c>
    </row>
    <row r="16" spans="1:30" ht="14.5">
      <c r="A16" s="44" t="s">
        <v>150</v>
      </c>
      <c r="B16" s="45" t="s">
        <v>150</v>
      </c>
      <c r="C16" s="106">
        <v>650</v>
      </c>
      <c r="D16" s="37">
        <v>10</v>
      </c>
      <c r="E16" s="65">
        <v>4235</v>
      </c>
      <c r="F16" s="65" t="s">
        <v>611</v>
      </c>
      <c r="G16" s="99" t="s">
        <v>1069</v>
      </c>
      <c r="H16" s="240" t="s">
        <v>149</v>
      </c>
      <c r="I16" s="240"/>
      <c r="J16" s="238">
        <v>46741</v>
      </c>
      <c r="K16" s="255"/>
      <c r="L16" s="256"/>
      <c r="M16" s="256"/>
      <c r="N16" s="256"/>
      <c r="O16" s="256"/>
      <c r="P16" s="256"/>
      <c r="Q16" s="256"/>
      <c r="R16" s="256"/>
      <c r="S16" s="256"/>
      <c r="T16" s="257">
        <f t="shared" si="0"/>
        <v>0</v>
      </c>
      <c r="U16" s="323">
        <f>K16*Inflation!$F$19</f>
        <v>0</v>
      </c>
      <c r="V16" s="324">
        <f>L16*Inflation!$F$19</f>
        <v>0</v>
      </c>
      <c r="W16" s="324">
        <f>M16*Inflation!$F$19</f>
        <v>0</v>
      </c>
      <c r="X16" s="324">
        <f>N16*Inflation!$F$19*Inflation!$F$20</f>
        <v>0</v>
      </c>
      <c r="Y16" s="324">
        <f>O16*Inflation!$F$19*Inflation!$F$20</f>
        <v>0</v>
      </c>
      <c r="Z16" s="324">
        <f>P16*Inflation!$F$19*Inflation!$F$20</f>
        <v>0</v>
      </c>
      <c r="AA16" s="324">
        <f>Q16*Inflation!$F$19*Inflation!$F$20*Inflation!$F$21</f>
        <v>0</v>
      </c>
      <c r="AB16" s="324">
        <f>R16*Inflation!$F$19*Inflation!$F$20*Inflation!$F$21*Inflation!$F$22</f>
        <v>0</v>
      </c>
      <c r="AC16" s="324">
        <f>S16*Inflation!$F$19*Inflation!$F$20*Inflation!$F$21*Inflation!$F$22*Inflation!$F$23</f>
        <v>0</v>
      </c>
      <c r="AD16" s="326">
        <f t="shared" si="1"/>
        <v>0</v>
      </c>
    </row>
    <row r="17" spans="1:30" ht="14.5">
      <c r="A17" s="44" t="s">
        <v>150</v>
      </c>
      <c r="B17" s="45" t="s">
        <v>150</v>
      </c>
      <c r="C17" s="106">
        <v>500</v>
      </c>
      <c r="D17" s="37">
        <v>11</v>
      </c>
      <c r="E17" s="65">
        <v>4235</v>
      </c>
      <c r="F17" s="65" t="s">
        <v>611</v>
      </c>
      <c r="G17" s="99" t="s">
        <v>1070</v>
      </c>
      <c r="H17" s="240" t="s">
        <v>149</v>
      </c>
      <c r="I17" s="240"/>
      <c r="J17" s="238">
        <v>46376</v>
      </c>
      <c r="K17" s="255"/>
      <c r="L17" s="256"/>
      <c r="M17" s="256"/>
      <c r="N17" s="256"/>
      <c r="O17" s="256"/>
      <c r="P17" s="256"/>
      <c r="Q17" s="256"/>
      <c r="R17" s="256"/>
      <c r="S17" s="256"/>
      <c r="T17" s="257">
        <f t="shared" si="0"/>
        <v>0</v>
      </c>
      <c r="U17" s="323">
        <f>K17*Inflation!$F$19</f>
        <v>0</v>
      </c>
      <c r="V17" s="324">
        <f>L17*Inflation!$F$19</f>
        <v>0</v>
      </c>
      <c r="W17" s="324">
        <f>M17*Inflation!$F$19</f>
        <v>0</v>
      </c>
      <c r="X17" s="324">
        <f>N17*Inflation!$F$19*Inflation!$F$20</f>
        <v>0</v>
      </c>
      <c r="Y17" s="324">
        <f>O17*Inflation!$F$19*Inflation!$F$20</f>
        <v>0</v>
      </c>
      <c r="Z17" s="324">
        <f>P17*Inflation!$F$19*Inflation!$F$20</f>
        <v>0</v>
      </c>
      <c r="AA17" s="324">
        <f>Q17*Inflation!$F$19*Inflation!$F$20*Inflation!$F$21</f>
        <v>0</v>
      </c>
      <c r="AB17" s="324">
        <f>R17*Inflation!$F$19*Inflation!$F$20*Inflation!$F$21*Inflation!$F$22</f>
        <v>0</v>
      </c>
      <c r="AC17" s="324">
        <f>S17*Inflation!$F$19*Inflation!$F$20*Inflation!$F$21*Inflation!$F$22*Inflation!$F$23</f>
        <v>0</v>
      </c>
      <c r="AD17" s="326">
        <f t="shared" si="1"/>
        <v>0</v>
      </c>
    </row>
    <row r="18" spans="1:30" ht="14.5">
      <c r="A18" s="44" t="s">
        <v>150</v>
      </c>
      <c r="B18" s="45" t="s">
        <v>150</v>
      </c>
      <c r="C18" s="106">
        <v>825</v>
      </c>
      <c r="D18" s="37">
        <v>12</v>
      </c>
      <c r="E18" s="65">
        <v>4235</v>
      </c>
      <c r="F18" s="65" t="s">
        <v>611</v>
      </c>
      <c r="G18" s="99" t="s">
        <v>621</v>
      </c>
      <c r="H18" s="240" t="s">
        <v>148</v>
      </c>
      <c r="I18" s="240"/>
      <c r="J18" s="238">
        <v>45899</v>
      </c>
      <c r="K18" s="255"/>
      <c r="L18" s="256"/>
      <c r="M18" s="256"/>
      <c r="N18" s="256"/>
      <c r="O18" s="256"/>
      <c r="P18" s="256"/>
      <c r="Q18" s="256"/>
      <c r="R18" s="256"/>
      <c r="S18" s="256"/>
      <c r="T18" s="257">
        <f t="shared" si="0"/>
        <v>0</v>
      </c>
      <c r="U18" s="323">
        <f>K18*Inflation!$F$19</f>
        <v>0</v>
      </c>
      <c r="V18" s="324">
        <f>L18*Inflation!$F$19</f>
        <v>0</v>
      </c>
      <c r="W18" s="324">
        <f>M18*Inflation!$F$19</f>
        <v>0</v>
      </c>
      <c r="X18" s="324">
        <f>N18*Inflation!$F$19*Inflation!$F$20</f>
        <v>0</v>
      </c>
      <c r="Y18" s="324">
        <f>O18*Inflation!$F$19*Inflation!$F$20</f>
        <v>0</v>
      </c>
      <c r="Z18" s="324">
        <f>P18*Inflation!$F$19*Inflation!$F$20</f>
        <v>0</v>
      </c>
      <c r="AA18" s="324">
        <f>Q18*Inflation!$F$19*Inflation!$F$20*Inflation!$F$21</f>
        <v>0</v>
      </c>
      <c r="AB18" s="324">
        <f>R18*Inflation!$F$19*Inflation!$F$20*Inflation!$F$21*Inflation!$F$22</f>
        <v>0</v>
      </c>
      <c r="AC18" s="324">
        <f>S18*Inflation!$F$19*Inflation!$F$20*Inflation!$F$21*Inflation!$F$22*Inflation!$F$23</f>
        <v>0</v>
      </c>
      <c r="AD18" s="326">
        <f t="shared" si="1"/>
        <v>0</v>
      </c>
    </row>
    <row r="19" spans="1:30" ht="14.5">
      <c r="A19" s="44" t="s">
        <v>150</v>
      </c>
      <c r="B19" s="45" t="s">
        <v>150</v>
      </c>
      <c r="C19" s="106">
        <v>850</v>
      </c>
      <c r="D19" s="37">
        <v>13</v>
      </c>
      <c r="E19" s="65">
        <v>4235</v>
      </c>
      <c r="F19" s="65" t="s">
        <v>611</v>
      </c>
      <c r="G19" s="99" t="s">
        <v>622</v>
      </c>
      <c r="H19" s="240" t="s">
        <v>148</v>
      </c>
      <c r="I19" s="240"/>
      <c r="J19" s="238">
        <v>46172</v>
      </c>
      <c r="K19" s="255"/>
      <c r="L19" s="256"/>
      <c r="M19" s="256"/>
      <c r="N19" s="256"/>
      <c r="O19" s="256"/>
      <c r="P19" s="256"/>
      <c r="Q19" s="256"/>
      <c r="R19" s="256"/>
      <c r="S19" s="256"/>
      <c r="T19" s="257">
        <f t="shared" si="0"/>
        <v>0</v>
      </c>
      <c r="U19" s="323">
        <f>K19*Inflation!$F$19</f>
        <v>0</v>
      </c>
      <c r="V19" s="324">
        <f>L19*Inflation!$F$19</f>
        <v>0</v>
      </c>
      <c r="W19" s="324">
        <f>M19*Inflation!$F$19</f>
        <v>0</v>
      </c>
      <c r="X19" s="324">
        <f>N19*Inflation!$F$19*Inflation!$F$20</f>
        <v>0</v>
      </c>
      <c r="Y19" s="324">
        <f>O19*Inflation!$F$19*Inflation!$F$20</f>
        <v>0</v>
      </c>
      <c r="Z19" s="324">
        <f>P19*Inflation!$F$19*Inflation!$F$20</f>
        <v>0</v>
      </c>
      <c r="AA19" s="324">
        <f>Q19*Inflation!$F$19*Inflation!$F$20*Inflation!$F$21</f>
        <v>0</v>
      </c>
      <c r="AB19" s="324">
        <f>R19*Inflation!$F$19*Inflation!$F$20*Inflation!$F$21*Inflation!$F$22</f>
        <v>0</v>
      </c>
      <c r="AC19" s="324">
        <f>S19*Inflation!$F$19*Inflation!$F$20*Inflation!$F$21*Inflation!$F$22*Inflation!$F$23</f>
        <v>0</v>
      </c>
      <c r="AD19" s="326">
        <f t="shared" si="1"/>
        <v>0</v>
      </c>
    </row>
    <row r="20" spans="1:30" ht="14.5">
      <c r="A20" s="44" t="s">
        <v>150</v>
      </c>
      <c r="B20" s="45" t="s">
        <v>154</v>
      </c>
      <c r="C20" s="106">
        <v>0</v>
      </c>
      <c r="E20" s="65">
        <v>4235</v>
      </c>
      <c r="F20" s="65" t="s">
        <v>611</v>
      </c>
      <c r="G20" s="99" t="s">
        <v>623</v>
      </c>
      <c r="H20" s="240" t="s">
        <v>148</v>
      </c>
      <c r="I20" s="240"/>
      <c r="J20" s="238">
        <v>46741</v>
      </c>
      <c r="K20" s="255"/>
      <c r="L20" s="256"/>
      <c r="M20" s="256"/>
      <c r="N20" s="256"/>
      <c r="O20" s="256"/>
      <c r="P20" s="256"/>
      <c r="Q20" s="256"/>
      <c r="R20" s="256"/>
      <c r="S20" s="256"/>
      <c r="T20" s="257">
        <f t="shared" si="0"/>
        <v>0</v>
      </c>
      <c r="U20" s="323">
        <f>K20*Inflation!$F$19</f>
        <v>0</v>
      </c>
      <c r="V20" s="324">
        <f>L20*Inflation!$F$19</f>
        <v>0</v>
      </c>
      <c r="W20" s="324">
        <f>M20*Inflation!$F$19</f>
        <v>0</v>
      </c>
      <c r="X20" s="324">
        <f>N20*Inflation!$F$19*Inflation!$F$20</f>
        <v>0</v>
      </c>
      <c r="Y20" s="324">
        <f>O20*Inflation!$F$19*Inflation!$F$20</f>
        <v>0</v>
      </c>
      <c r="Z20" s="324">
        <f>P20*Inflation!$F$19*Inflation!$F$20</f>
        <v>0</v>
      </c>
      <c r="AA20" s="324">
        <f>Q20*Inflation!$F$19*Inflation!$F$20*Inflation!$F$21</f>
        <v>0</v>
      </c>
      <c r="AB20" s="324">
        <f>R20*Inflation!$F$19*Inflation!$F$20*Inflation!$F$21*Inflation!$F$22</f>
        <v>0</v>
      </c>
      <c r="AC20" s="324">
        <f>S20*Inflation!$F$19*Inflation!$F$20*Inflation!$F$21*Inflation!$F$22*Inflation!$F$23</f>
        <v>0</v>
      </c>
      <c r="AD20" s="326">
        <f t="shared" si="1"/>
        <v>0</v>
      </c>
    </row>
    <row r="21" spans="1:30" ht="14.5">
      <c r="A21" s="44" t="s">
        <v>150</v>
      </c>
      <c r="B21" s="45" t="s">
        <v>154</v>
      </c>
      <c r="C21" s="106">
        <v>0</v>
      </c>
      <c r="E21" s="65">
        <v>4235</v>
      </c>
      <c r="F21" s="65" t="s">
        <v>611</v>
      </c>
      <c r="G21" s="99" t="s">
        <v>1071</v>
      </c>
      <c r="H21" s="240" t="s">
        <v>148</v>
      </c>
      <c r="I21" s="240"/>
      <c r="J21" s="238">
        <v>46386</v>
      </c>
      <c r="K21" s="255"/>
      <c r="L21" s="256"/>
      <c r="M21" s="256"/>
      <c r="N21" s="256"/>
      <c r="O21" s="256"/>
      <c r="P21" s="256"/>
      <c r="Q21" s="256"/>
      <c r="R21" s="256"/>
      <c r="S21" s="256"/>
      <c r="T21" s="257">
        <f t="shared" si="0"/>
        <v>0</v>
      </c>
      <c r="U21" s="323">
        <f>K21*Inflation!$F$19</f>
        <v>0</v>
      </c>
      <c r="V21" s="324">
        <f>L21*Inflation!$F$19</f>
        <v>0</v>
      </c>
      <c r="W21" s="324">
        <f>M21*Inflation!$F$19</f>
        <v>0</v>
      </c>
      <c r="X21" s="324">
        <f>N21*Inflation!$F$19*Inflation!$F$20</f>
        <v>0</v>
      </c>
      <c r="Y21" s="324">
        <f>O21*Inflation!$F$19*Inflation!$F$20</f>
        <v>0</v>
      </c>
      <c r="Z21" s="324">
        <f>P21*Inflation!$F$19*Inflation!$F$20</f>
        <v>0</v>
      </c>
      <c r="AA21" s="324">
        <f>Q21*Inflation!$F$19*Inflation!$F$20*Inflation!$F$21</f>
        <v>0</v>
      </c>
      <c r="AB21" s="324">
        <f>R21*Inflation!$F$19*Inflation!$F$20*Inflation!$F$21*Inflation!$F$22</f>
        <v>0</v>
      </c>
      <c r="AC21" s="324">
        <f>S21*Inflation!$F$19*Inflation!$F$20*Inflation!$F$21*Inflation!$F$22*Inflation!$F$23</f>
        <v>0</v>
      </c>
      <c r="AD21" s="326">
        <f t="shared" si="1"/>
        <v>0</v>
      </c>
    </row>
    <row r="22" spans="1:30" ht="15" thickBot="1">
      <c r="A22" s="44"/>
      <c r="B22" s="57" t="e">
        <v>#REF!</v>
      </c>
      <c r="C22" s="73">
        <v>13</v>
      </c>
      <c r="E22" s="80">
        <v>4230</v>
      </c>
      <c r="F22" s="81"/>
      <c r="G22" s="60" t="s">
        <v>611</v>
      </c>
      <c r="H22" s="389"/>
      <c r="I22" s="389"/>
      <c r="J22" s="241"/>
      <c r="K22" s="156">
        <f t="shared" ref="K22:T22" si="2">SUM(K4:K21)</f>
        <v>0</v>
      </c>
      <c r="L22" s="61">
        <f t="shared" si="2"/>
        <v>0</v>
      </c>
      <c r="M22" s="61">
        <f t="shared" si="2"/>
        <v>0</v>
      </c>
      <c r="N22" s="61">
        <f t="shared" si="2"/>
        <v>0</v>
      </c>
      <c r="O22" s="61">
        <f t="shared" si="2"/>
        <v>0</v>
      </c>
      <c r="P22" s="61">
        <f t="shared" si="2"/>
        <v>0</v>
      </c>
      <c r="Q22" s="61">
        <f t="shared" si="2"/>
        <v>0</v>
      </c>
      <c r="R22" s="61">
        <f t="shared" si="2"/>
        <v>0</v>
      </c>
      <c r="S22" s="61">
        <f t="shared" si="2"/>
        <v>0</v>
      </c>
      <c r="T22" s="130">
        <f t="shared" si="2"/>
        <v>0</v>
      </c>
      <c r="U22" s="172">
        <f t="shared" ref="U22:AD22" si="3">SUM(U4:U21)</f>
        <v>0</v>
      </c>
      <c r="V22" s="173">
        <f t="shared" si="3"/>
        <v>0</v>
      </c>
      <c r="W22" s="173">
        <f t="shared" si="3"/>
        <v>0</v>
      </c>
      <c r="X22" s="173">
        <f t="shared" si="3"/>
        <v>0</v>
      </c>
      <c r="Y22" s="173">
        <f t="shared" si="3"/>
        <v>0</v>
      </c>
      <c r="Z22" s="173">
        <f t="shared" si="3"/>
        <v>0</v>
      </c>
      <c r="AA22" s="173">
        <f t="shared" si="3"/>
        <v>0</v>
      </c>
      <c r="AB22" s="173">
        <f t="shared" si="3"/>
        <v>0</v>
      </c>
      <c r="AC22" s="173">
        <f t="shared" si="3"/>
        <v>0</v>
      </c>
      <c r="AD22" s="174">
        <f t="shared" si="3"/>
        <v>0</v>
      </c>
    </row>
    <row r="23" spans="1:30" ht="14.5">
      <c r="A23" s="107" t="s">
        <v>150</v>
      </c>
      <c r="B23" s="108" t="s">
        <v>150</v>
      </c>
      <c r="C23" s="109">
        <v>5561</v>
      </c>
      <c r="D23" s="37">
        <v>1</v>
      </c>
      <c r="E23" s="65">
        <v>4222</v>
      </c>
      <c r="F23" s="65" t="s">
        <v>624</v>
      </c>
      <c r="G23" s="99" t="s">
        <v>625</v>
      </c>
      <c r="H23" s="240" t="s">
        <v>147</v>
      </c>
      <c r="I23" s="240"/>
      <c r="J23" s="238">
        <v>46752</v>
      </c>
      <c r="K23" s="255"/>
      <c r="L23" s="256"/>
      <c r="M23" s="256"/>
      <c r="N23" s="256"/>
      <c r="O23" s="256"/>
      <c r="P23" s="256"/>
      <c r="Q23" s="256"/>
      <c r="R23" s="256"/>
      <c r="S23" s="256"/>
      <c r="T23" s="257">
        <f t="shared" ref="T23:T86" si="4">SUM(S23,R23,Q23,P23,M23)</f>
        <v>0</v>
      </c>
      <c r="U23" s="323">
        <f>K23*Inflation!$F$19</f>
        <v>0</v>
      </c>
      <c r="V23" s="324">
        <f>L23*Inflation!$F$19</f>
        <v>0</v>
      </c>
      <c r="W23" s="324">
        <f>M23*Inflation!$F$19</f>
        <v>0</v>
      </c>
      <c r="X23" s="324">
        <f>N23*Inflation!$F$19*Inflation!$F$20</f>
        <v>0</v>
      </c>
      <c r="Y23" s="324">
        <f>O23*Inflation!$F$19*Inflation!$F$20</f>
        <v>0</v>
      </c>
      <c r="Z23" s="324">
        <f>P23*Inflation!$F$19*Inflation!$F$20</f>
        <v>0</v>
      </c>
      <c r="AA23" s="324">
        <f>Q23*Inflation!$F$19*Inflation!$F$20*Inflation!$F$21</f>
        <v>0</v>
      </c>
      <c r="AB23" s="324">
        <f>R23*Inflation!$F$19*Inflation!$F$20*Inflation!$F$21*Inflation!$F$22</f>
        <v>0</v>
      </c>
      <c r="AC23" s="324">
        <f>S23*Inflation!$F$19*Inflation!$F$20*Inflation!$F$21*Inflation!$F$22*Inflation!$F$23</f>
        <v>0</v>
      </c>
      <c r="AD23" s="326">
        <f t="shared" ref="AD23:AD86" si="5">SUM(AC23,AB23,AA23,Z23,W23)</f>
        <v>0</v>
      </c>
    </row>
    <row r="24" spans="1:30" ht="14.5">
      <c r="A24" s="44" t="s">
        <v>154</v>
      </c>
      <c r="B24" s="45" t="s">
        <v>150</v>
      </c>
      <c r="C24" s="106">
        <v>0</v>
      </c>
      <c r="D24" s="37">
        <v>2</v>
      </c>
      <c r="E24" s="65">
        <v>4222</v>
      </c>
      <c r="F24" s="65" t="s">
        <v>624</v>
      </c>
      <c r="G24" s="99" t="s">
        <v>626</v>
      </c>
      <c r="H24" s="240" t="s">
        <v>148</v>
      </c>
      <c r="I24" s="240"/>
      <c r="J24" s="238" t="s">
        <v>627</v>
      </c>
      <c r="K24" s="255"/>
      <c r="L24" s="256"/>
      <c r="M24" s="256"/>
      <c r="N24" s="256"/>
      <c r="O24" s="256"/>
      <c r="P24" s="256"/>
      <c r="Q24" s="256"/>
      <c r="R24" s="256"/>
      <c r="S24" s="256"/>
      <c r="T24" s="257">
        <f t="shared" si="4"/>
        <v>0</v>
      </c>
      <c r="U24" s="323">
        <f>K24*Inflation!$F$19</f>
        <v>0</v>
      </c>
      <c r="V24" s="324">
        <f>L24*Inflation!$F$19</f>
        <v>0</v>
      </c>
      <c r="W24" s="324">
        <f>M24*Inflation!$F$19</f>
        <v>0</v>
      </c>
      <c r="X24" s="324">
        <f>N24*Inflation!$F$19*Inflation!$F$20</f>
        <v>0</v>
      </c>
      <c r="Y24" s="324">
        <f>O24*Inflation!$F$19*Inflation!$F$20</f>
        <v>0</v>
      </c>
      <c r="Z24" s="324">
        <f>P24*Inflation!$F$19*Inflation!$F$20</f>
        <v>0</v>
      </c>
      <c r="AA24" s="324">
        <f>Q24*Inflation!$F$19*Inflation!$F$20*Inflation!$F$21</f>
        <v>0</v>
      </c>
      <c r="AB24" s="324">
        <f>R24*Inflation!$F$19*Inflation!$F$20*Inflation!$F$21*Inflation!$F$22</f>
        <v>0</v>
      </c>
      <c r="AC24" s="324">
        <f>S24*Inflation!$F$19*Inflation!$F$20*Inflation!$F$21*Inflation!$F$22*Inflation!$F$23</f>
        <v>0</v>
      </c>
      <c r="AD24" s="326">
        <f t="shared" si="5"/>
        <v>0</v>
      </c>
    </row>
    <row r="25" spans="1:30" ht="14.5">
      <c r="A25" s="44" t="s">
        <v>150</v>
      </c>
      <c r="B25" s="45" t="s">
        <v>150</v>
      </c>
      <c r="C25" s="106">
        <v>1500</v>
      </c>
      <c r="D25" s="37">
        <v>3</v>
      </c>
      <c r="E25" s="65">
        <v>4222</v>
      </c>
      <c r="F25" s="65" t="s">
        <v>624</v>
      </c>
      <c r="G25" s="99" t="s">
        <v>1072</v>
      </c>
      <c r="H25" s="240" t="s">
        <v>149</v>
      </c>
      <c r="I25" s="240"/>
      <c r="J25" s="238">
        <v>46741</v>
      </c>
      <c r="K25" s="255"/>
      <c r="L25" s="256"/>
      <c r="M25" s="256"/>
      <c r="N25" s="256"/>
      <c r="O25" s="256"/>
      <c r="P25" s="256"/>
      <c r="Q25" s="256"/>
      <c r="R25" s="256"/>
      <c r="S25" s="256"/>
      <c r="T25" s="257">
        <f t="shared" si="4"/>
        <v>0</v>
      </c>
      <c r="U25" s="323">
        <f>K25*Inflation!$F$19</f>
        <v>0</v>
      </c>
      <c r="V25" s="324">
        <f>L25*Inflation!$F$19</f>
        <v>0</v>
      </c>
      <c r="W25" s="324">
        <f>M25*Inflation!$F$19</f>
        <v>0</v>
      </c>
      <c r="X25" s="324">
        <f>N25*Inflation!$F$19*Inflation!$F$20</f>
        <v>0</v>
      </c>
      <c r="Y25" s="324">
        <f>O25*Inflation!$F$19*Inflation!$F$20</f>
        <v>0</v>
      </c>
      <c r="Z25" s="324">
        <f>P25*Inflation!$F$19*Inflation!$F$20</f>
        <v>0</v>
      </c>
      <c r="AA25" s="324">
        <f>Q25*Inflation!$F$19*Inflation!$F$20*Inflation!$F$21</f>
        <v>0</v>
      </c>
      <c r="AB25" s="324">
        <f>R25*Inflation!$F$19*Inflation!$F$20*Inflation!$F$21*Inflation!$F$22</f>
        <v>0</v>
      </c>
      <c r="AC25" s="324">
        <f>S25*Inflation!$F$19*Inflation!$F$20*Inflation!$F$21*Inflation!$F$22*Inflation!$F$23</f>
        <v>0</v>
      </c>
      <c r="AD25" s="326">
        <f t="shared" si="5"/>
        <v>0</v>
      </c>
    </row>
    <row r="26" spans="1:30" ht="14.5">
      <c r="A26" s="44" t="s">
        <v>154</v>
      </c>
      <c r="B26" s="45" t="s">
        <v>150</v>
      </c>
      <c r="C26" s="106">
        <v>0</v>
      </c>
      <c r="D26" s="37">
        <v>4</v>
      </c>
      <c r="E26" s="65">
        <v>4222</v>
      </c>
      <c r="F26" s="65" t="s">
        <v>624</v>
      </c>
      <c r="G26" s="99" t="s">
        <v>628</v>
      </c>
      <c r="H26" s="240" t="s">
        <v>148</v>
      </c>
      <c r="I26" s="240"/>
      <c r="J26" s="238" t="s">
        <v>218</v>
      </c>
      <c r="K26" s="255"/>
      <c r="L26" s="256"/>
      <c r="M26" s="256"/>
      <c r="N26" s="256"/>
      <c r="O26" s="256"/>
      <c r="P26" s="256"/>
      <c r="Q26" s="256"/>
      <c r="R26" s="256"/>
      <c r="S26" s="256"/>
      <c r="T26" s="257">
        <f t="shared" si="4"/>
        <v>0</v>
      </c>
      <c r="U26" s="323">
        <f>K26*Inflation!$F$19</f>
        <v>0</v>
      </c>
      <c r="V26" s="324">
        <f>L26*Inflation!$F$19</f>
        <v>0</v>
      </c>
      <c r="W26" s="324">
        <f>M26*Inflation!$F$19</f>
        <v>0</v>
      </c>
      <c r="X26" s="324">
        <f>N26*Inflation!$F$19*Inflation!$F$20</f>
        <v>0</v>
      </c>
      <c r="Y26" s="324">
        <f>O26*Inflation!$F$19*Inflation!$F$20</f>
        <v>0</v>
      </c>
      <c r="Z26" s="324">
        <f>P26*Inflation!$F$19*Inflation!$F$20</f>
        <v>0</v>
      </c>
      <c r="AA26" s="324">
        <f>Q26*Inflation!$F$19*Inflation!$F$20*Inflation!$F$21</f>
        <v>0</v>
      </c>
      <c r="AB26" s="324">
        <f>R26*Inflation!$F$19*Inflation!$F$20*Inflation!$F$21*Inflation!$F$22</f>
        <v>0</v>
      </c>
      <c r="AC26" s="324">
        <f>S26*Inflation!$F$19*Inflation!$F$20*Inflation!$F$21*Inflation!$F$22*Inflation!$F$23</f>
        <v>0</v>
      </c>
      <c r="AD26" s="326">
        <f t="shared" si="5"/>
        <v>0</v>
      </c>
    </row>
    <row r="27" spans="1:30" ht="14.5">
      <c r="A27" s="44" t="s">
        <v>154</v>
      </c>
      <c r="B27" s="45" t="s">
        <v>150</v>
      </c>
      <c r="C27" s="106">
        <v>0</v>
      </c>
      <c r="D27" s="37">
        <v>5</v>
      </c>
      <c r="E27" s="65">
        <v>4222</v>
      </c>
      <c r="F27" s="65" t="s">
        <v>624</v>
      </c>
      <c r="G27" s="99" t="s">
        <v>629</v>
      </c>
      <c r="H27" s="240" t="s">
        <v>147</v>
      </c>
      <c r="I27" s="240"/>
      <c r="J27" s="238" t="s">
        <v>218</v>
      </c>
      <c r="K27" s="255"/>
      <c r="L27" s="256"/>
      <c r="M27" s="256"/>
      <c r="N27" s="256"/>
      <c r="O27" s="256"/>
      <c r="P27" s="256"/>
      <c r="Q27" s="256"/>
      <c r="R27" s="256"/>
      <c r="S27" s="256"/>
      <c r="T27" s="257">
        <f t="shared" si="4"/>
        <v>0</v>
      </c>
      <c r="U27" s="323">
        <f>K27*Inflation!$F$19</f>
        <v>0</v>
      </c>
      <c r="V27" s="324">
        <f>L27*Inflation!$F$19</f>
        <v>0</v>
      </c>
      <c r="W27" s="324">
        <f>M27*Inflation!$F$19</f>
        <v>0</v>
      </c>
      <c r="X27" s="324">
        <f>N27*Inflation!$F$19*Inflation!$F$20</f>
        <v>0</v>
      </c>
      <c r="Y27" s="324">
        <f>O27*Inflation!$F$19*Inflation!$F$20</f>
        <v>0</v>
      </c>
      <c r="Z27" s="324">
        <f>P27*Inflation!$F$19*Inflation!$F$20</f>
        <v>0</v>
      </c>
      <c r="AA27" s="324">
        <f>Q27*Inflation!$F$19*Inflation!$F$20*Inflation!$F$21</f>
        <v>0</v>
      </c>
      <c r="AB27" s="324">
        <f>R27*Inflation!$F$19*Inflation!$F$20*Inflation!$F$21*Inflation!$F$22</f>
        <v>0</v>
      </c>
      <c r="AC27" s="324">
        <f>S27*Inflation!$F$19*Inflation!$F$20*Inflation!$F$21*Inflation!$F$22*Inflation!$F$23</f>
        <v>0</v>
      </c>
      <c r="AD27" s="326">
        <f t="shared" si="5"/>
        <v>0</v>
      </c>
    </row>
    <row r="28" spans="1:30" ht="14.5">
      <c r="A28" s="44" t="s">
        <v>150</v>
      </c>
      <c r="B28" s="45" t="s">
        <v>150</v>
      </c>
      <c r="C28" s="106">
        <v>1050</v>
      </c>
      <c r="D28" s="37">
        <v>6</v>
      </c>
      <c r="E28" s="65">
        <v>4222</v>
      </c>
      <c r="F28" s="65" t="s">
        <v>624</v>
      </c>
      <c r="G28" s="99" t="s">
        <v>630</v>
      </c>
      <c r="H28" s="240" t="s">
        <v>148</v>
      </c>
      <c r="I28" s="240"/>
      <c r="J28" s="238">
        <v>46387</v>
      </c>
      <c r="K28" s="255"/>
      <c r="L28" s="256"/>
      <c r="M28" s="256"/>
      <c r="N28" s="256"/>
      <c r="O28" s="256"/>
      <c r="P28" s="256"/>
      <c r="Q28" s="256"/>
      <c r="R28" s="256"/>
      <c r="S28" s="256"/>
      <c r="T28" s="257">
        <f t="shared" si="4"/>
        <v>0</v>
      </c>
      <c r="U28" s="323">
        <f>K28*Inflation!$F$19</f>
        <v>0</v>
      </c>
      <c r="V28" s="324">
        <f>L28*Inflation!$F$19</f>
        <v>0</v>
      </c>
      <c r="W28" s="324">
        <f>M28*Inflation!$F$19</f>
        <v>0</v>
      </c>
      <c r="X28" s="324">
        <f>N28*Inflation!$F$19*Inflation!$F$20</f>
        <v>0</v>
      </c>
      <c r="Y28" s="324">
        <f>O28*Inflation!$F$19*Inflation!$F$20</f>
        <v>0</v>
      </c>
      <c r="Z28" s="324">
        <f>P28*Inflation!$F$19*Inflation!$F$20</f>
        <v>0</v>
      </c>
      <c r="AA28" s="324">
        <f>Q28*Inflation!$F$19*Inflation!$F$20*Inflation!$F$21</f>
        <v>0</v>
      </c>
      <c r="AB28" s="324">
        <f>R28*Inflation!$F$19*Inflation!$F$20*Inflation!$F$21*Inflation!$F$22</f>
        <v>0</v>
      </c>
      <c r="AC28" s="324">
        <f>S28*Inflation!$F$19*Inflation!$F$20*Inflation!$F$21*Inflation!$F$22*Inflation!$F$23</f>
        <v>0</v>
      </c>
      <c r="AD28" s="326">
        <f t="shared" si="5"/>
        <v>0</v>
      </c>
    </row>
    <row r="29" spans="1:30" ht="14.5">
      <c r="A29" s="44" t="s">
        <v>150</v>
      </c>
      <c r="B29" s="45" t="s">
        <v>154</v>
      </c>
      <c r="C29" s="106">
        <v>0</v>
      </c>
      <c r="E29" s="65">
        <v>4222</v>
      </c>
      <c r="F29" s="65" t="s">
        <v>624</v>
      </c>
      <c r="G29" s="99" t="s">
        <v>631</v>
      </c>
      <c r="H29" s="240" t="s">
        <v>148</v>
      </c>
      <c r="I29" s="240"/>
      <c r="J29" s="238">
        <v>47107</v>
      </c>
      <c r="K29" s="255"/>
      <c r="L29" s="256"/>
      <c r="M29" s="256"/>
      <c r="N29" s="256"/>
      <c r="O29" s="256"/>
      <c r="P29" s="256"/>
      <c r="Q29" s="256"/>
      <c r="R29" s="256"/>
      <c r="S29" s="256"/>
      <c r="T29" s="257">
        <f t="shared" si="4"/>
        <v>0</v>
      </c>
      <c r="U29" s="323">
        <f>K29*Inflation!$F$19</f>
        <v>0</v>
      </c>
      <c r="V29" s="324">
        <f>L29*Inflation!$F$19</f>
        <v>0</v>
      </c>
      <c r="W29" s="324">
        <f>M29*Inflation!$F$19</f>
        <v>0</v>
      </c>
      <c r="X29" s="324">
        <f>N29*Inflation!$F$19*Inflation!$F$20</f>
        <v>0</v>
      </c>
      <c r="Y29" s="324">
        <f>O29*Inflation!$F$19*Inflation!$F$20</f>
        <v>0</v>
      </c>
      <c r="Z29" s="324">
        <f>P29*Inflation!$F$19*Inflation!$F$20</f>
        <v>0</v>
      </c>
      <c r="AA29" s="324">
        <f>Q29*Inflation!$F$19*Inflation!$F$20*Inflation!$F$21</f>
        <v>0</v>
      </c>
      <c r="AB29" s="324">
        <f>R29*Inflation!$F$19*Inflation!$F$20*Inflation!$F$21*Inflation!$F$22</f>
        <v>0</v>
      </c>
      <c r="AC29" s="324">
        <f>S29*Inflation!$F$19*Inflation!$F$20*Inflation!$F$21*Inflation!$F$22*Inflation!$F$23</f>
        <v>0</v>
      </c>
      <c r="AD29" s="326">
        <f t="shared" si="5"/>
        <v>0</v>
      </c>
    </row>
    <row r="30" spans="1:30" ht="14.5">
      <c r="A30" s="44" t="s">
        <v>150</v>
      </c>
      <c r="B30" s="45" t="s">
        <v>154</v>
      </c>
      <c r="C30" s="106">
        <v>0</v>
      </c>
      <c r="E30" s="65">
        <v>4222</v>
      </c>
      <c r="F30" s="65" t="s">
        <v>624</v>
      </c>
      <c r="G30" s="99" t="s">
        <v>632</v>
      </c>
      <c r="H30" s="240" t="s">
        <v>149</v>
      </c>
      <c r="I30" s="240"/>
      <c r="J30" s="238">
        <v>46376</v>
      </c>
      <c r="K30" s="255"/>
      <c r="L30" s="256"/>
      <c r="M30" s="256"/>
      <c r="N30" s="256"/>
      <c r="O30" s="256"/>
      <c r="P30" s="256"/>
      <c r="Q30" s="256"/>
      <c r="R30" s="256"/>
      <c r="S30" s="256"/>
      <c r="T30" s="257">
        <f t="shared" si="4"/>
        <v>0</v>
      </c>
      <c r="U30" s="323">
        <f>K30*Inflation!$F$19</f>
        <v>0</v>
      </c>
      <c r="V30" s="324">
        <f>L30*Inflation!$F$19</f>
        <v>0</v>
      </c>
      <c r="W30" s="324">
        <f>M30*Inflation!$F$19</f>
        <v>0</v>
      </c>
      <c r="X30" s="324">
        <f>N30*Inflation!$F$19*Inflation!$F$20</f>
        <v>0</v>
      </c>
      <c r="Y30" s="324">
        <f>O30*Inflation!$F$19*Inflation!$F$20</f>
        <v>0</v>
      </c>
      <c r="Z30" s="324">
        <f>P30*Inflation!$F$19*Inflation!$F$20</f>
        <v>0</v>
      </c>
      <c r="AA30" s="324">
        <f>Q30*Inflation!$F$19*Inflation!$F$20*Inflation!$F$21</f>
        <v>0</v>
      </c>
      <c r="AB30" s="324">
        <f>R30*Inflation!$F$19*Inflation!$F$20*Inflation!$F$21*Inflation!$F$22</f>
        <v>0</v>
      </c>
      <c r="AC30" s="324">
        <f>S30*Inflation!$F$19*Inflation!$F$20*Inflation!$F$21*Inflation!$F$22*Inflation!$F$23</f>
        <v>0</v>
      </c>
      <c r="AD30" s="326">
        <f t="shared" si="5"/>
        <v>0</v>
      </c>
    </row>
    <row r="31" spans="1:30" ht="14.5">
      <c r="A31" s="44" t="s">
        <v>150</v>
      </c>
      <c r="B31" s="45" t="s">
        <v>154</v>
      </c>
      <c r="C31" s="106">
        <v>0</v>
      </c>
      <c r="E31" s="65">
        <v>4222</v>
      </c>
      <c r="F31" s="65" t="s">
        <v>624</v>
      </c>
      <c r="G31" s="99" t="s">
        <v>633</v>
      </c>
      <c r="H31" s="240" t="s">
        <v>149</v>
      </c>
      <c r="I31" s="240"/>
      <c r="J31" s="238">
        <v>46011</v>
      </c>
      <c r="K31" s="255"/>
      <c r="L31" s="256"/>
      <c r="M31" s="256"/>
      <c r="N31" s="256"/>
      <c r="O31" s="256"/>
      <c r="P31" s="256"/>
      <c r="Q31" s="256"/>
      <c r="R31" s="256"/>
      <c r="S31" s="256"/>
      <c r="T31" s="257">
        <f t="shared" si="4"/>
        <v>0</v>
      </c>
      <c r="U31" s="323">
        <f>K31*Inflation!$F$19</f>
        <v>0</v>
      </c>
      <c r="V31" s="324">
        <f>L31*Inflation!$F$19</f>
        <v>0</v>
      </c>
      <c r="W31" s="324">
        <f>M31*Inflation!$F$19</f>
        <v>0</v>
      </c>
      <c r="X31" s="324">
        <f>N31*Inflation!$F$19*Inflation!$F$20</f>
        <v>0</v>
      </c>
      <c r="Y31" s="324">
        <f>O31*Inflation!$F$19*Inflation!$F$20</f>
        <v>0</v>
      </c>
      <c r="Z31" s="324">
        <f>P31*Inflation!$F$19*Inflation!$F$20</f>
        <v>0</v>
      </c>
      <c r="AA31" s="324">
        <f>Q31*Inflation!$F$19*Inflation!$F$20*Inflation!$F$21</f>
        <v>0</v>
      </c>
      <c r="AB31" s="324">
        <f>R31*Inflation!$F$19*Inflation!$F$20*Inflation!$F$21*Inflation!$F$22</f>
        <v>0</v>
      </c>
      <c r="AC31" s="324">
        <f>S31*Inflation!$F$19*Inflation!$F$20*Inflation!$F$21*Inflation!$F$22*Inflation!$F$23</f>
        <v>0</v>
      </c>
      <c r="AD31" s="326">
        <f t="shared" si="5"/>
        <v>0</v>
      </c>
    </row>
    <row r="32" spans="1:30" ht="14.5">
      <c r="A32" s="44" t="s">
        <v>154</v>
      </c>
      <c r="B32" s="45" t="s">
        <v>154</v>
      </c>
      <c r="C32" s="106">
        <v>0</v>
      </c>
      <c r="E32" s="65">
        <v>4222</v>
      </c>
      <c r="F32" s="65" t="s">
        <v>624</v>
      </c>
      <c r="G32" s="99" t="s">
        <v>634</v>
      </c>
      <c r="H32" s="240" t="s">
        <v>148</v>
      </c>
      <c r="I32" s="240"/>
      <c r="J32" s="238" t="s">
        <v>218</v>
      </c>
      <c r="K32" s="255"/>
      <c r="L32" s="256"/>
      <c r="M32" s="256"/>
      <c r="N32" s="256"/>
      <c r="O32" s="256"/>
      <c r="P32" s="256"/>
      <c r="Q32" s="256"/>
      <c r="R32" s="256"/>
      <c r="S32" s="256"/>
      <c r="T32" s="257">
        <f t="shared" si="4"/>
        <v>0</v>
      </c>
      <c r="U32" s="323">
        <f>K32*Inflation!$F$19</f>
        <v>0</v>
      </c>
      <c r="V32" s="324">
        <f>L32*Inflation!$F$19</f>
        <v>0</v>
      </c>
      <c r="W32" s="324">
        <f>M32*Inflation!$F$19</f>
        <v>0</v>
      </c>
      <c r="X32" s="324">
        <f>N32*Inflation!$F$19*Inflation!$F$20</f>
        <v>0</v>
      </c>
      <c r="Y32" s="324">
        <f>O32*Inflation!$F$19*Inflation!$F$20</f>
        <v>0</v>
      </c>
      <c r="Z32" s="324">
        <f>P32*Inflation!$F$19*Inflation!$F$20</f>
        <v>0</v>
      </c>
      <c r="AA32" s="324">
        <f>Q32*Inflation!$F$19*Inflation!$F$20*Inflation!$F$21</f>
        <v>0</v>
      </c>
      <c r="AB32" s="324">
        <f>R32*Inflation!$F$19*Inflation!$F$20*Inflation!$F$21*Inflation!$F$22</f>
        <v>0</v>
      </c>
      <c r="AC32" s="324">
        <f>S32*Inflation!$F$19*Inflation!$F$20*Inflation!$F$21*Inflation!$F$22*Inflation!$F$23</f>
        <v>0</v>
      </c>
      <c r="AD32" s="326">
        <f t="shared" si="5"/>
        <v>0</v>
      </c>
    </row>
    <row r="33" spans="1:30" ht="14.5">
      <c r="A33" s="44" t="s">
        <v>154</v>
      </c>
      <c r="B33" s="45" t="s">
        <v>150</v>
      </c>
      <c r="C33" s="106">
        <v>0</v>
      </c>
      <c r="D33" s="37">
        <v>7</v>
      </c>
      <c r="E33" s="65">
        <v>4222</v>
      </c>
      <c r="F33" s="65" t="s">
        <v>624</v>
      </c>
      <c r="G33" s="99" t="s">
        <v>635</v>
      </c>
      <c r="H33" s="240" t="s">
        <v>148</v>
      </c>
      <c r="I33" s="240"/>
      <c r="J33" s="238" t="s">
        <v>218</v>
      </c>
      <c r="K33" s="255"/>
      <c r="L33" s="256"/>
      <c r="M33" s="256"/>
      <c r="N33" s="256"/>
      <c r="O33" s="256"/>
      <c r="P33" s="256"/>
      <c r="Q33" s="256"/>
      <c r="R33" s="256"/>
      <c r="S33" s="256"/>
      <c r="T33" s="257">
        <f t="shared" si="4"/>
        <v>0</v>
      </c>
      <c r="U33" s="323">
        <f>K33*Inflation!$F$19</f>
        <v>0</v>
      </c>
      <c r="V33" s="324">
        <f>L33*Inflation!$F$19</f>
        <v>0</v>
      </c>
      <c r="W33" s="324">
        <f>M33*Inflation!$F$19</f>
        <v>0</v>
      </c>
      <c r="X33" s="324">
        <f>N33*Inflation!$F$19*Inflation!$F$20</f>
        <v>0</v>
      </c>
      <c r="Y33" s="324">
        <f>O33*Inflation!$F$19*Inflation!$F$20</f>
        <v>0</v>
      </c>
      <c r="Z33" s="324">
        <f>P33*Inflation!$F$19*Inflation!$F$20</f>
        <v>0</v>
      </c>
      <c r="AA33" s="324">
        <f>Q33*Inflation!$F$19*Inflation!$F$20*Inflation!$F$21</f>
        <v>0</v>
      </c>
      <c r="AB33" s="324">
        <f>R33*Inflation!$F$19*Inflation!$F$20*Inflation!$F$21*Inflation!$F$22</f>
        <v>0</v>
      </c>
      <c r="AC33" s="324">
        <f>S33*Inflation!$F$19*Inflation!$F$20*Inflation!$F$21*Inflation!$F$22*Inflation!$F$23</f>
        <v>0</v>
      </c>
      <c r="AD33" s="326">
        <f t="shared" si="5"/>
        <v>0</v>
      </c>
    </row>
    <row r="34" spans="1:30" ht="14.5">
      <c r="A34" s="44" t="s">
        <v>150</v>
      </c>
      <c r="B34" s="45" t="s">
        <v>154</v>
      </c>
      <c r="C34" s="106">
        <v>0</v>
      </c>
      <c r="E34" s="65">
        <v>4222</v>
      </c>
      <c r="F34" s="65" t="s">
        <v>624</v>
      </c>
      <c r="G34" s="99" t="s">
        <v>1073</v>
      </c>
      <c r="H34" s="240" t="s">
        <v>149</v>
      </c>
      <c r="I34" s="240"/>
      <c r="J34" s="238">
        <v>46741</v>
      </c>
      <c r="K34" s="255"/>
      <c r="L34" s="256"/>
      <c r="M34" s="256"/>
      <c r="N34" s="256"/>
      <c r="O34" s="256"/>
      <c r="P34" s="256"/>
      <c r="Q34" s="256"/>
      <c r="R34" s="256"/>
      <c r="S34" s="256"/>
      <c r="T34" s="257">
        <f t="shared" si="4"/>
        <v>0</v>
      </c>
      <c r="U34" s="323">
        <f>K34*Inflation!$F$19</f>
        <v>0</v>
      </c>
      <c r="V34" s="324">
        <f>L34*Inflation!$F$19</f>
        <v>0</v>
      </c>
      <c r="W34" s="324">
        <f>M34*Inflation!$F$19</f>
        <v>0</v>
      </c>
      <c r="X34" s="324">
        <f>N34*Inflation!$F$19*Inflation!$F$20</f>
        <v>0</v>
      </c>
      <c r="Y34" s="324">
        <f>O34*Inflation!$F$19*Inflation!$F$20</f>
        <v>0</v>
      </c>
      <c r="Z34" s="324">
        <f>P34*Inflation!$F$19*Inflation!$F$20</f>
        <v>0</v>
      </c>
      <c r="AA34" s="324">
        <f>Q34*Inflation!$F$19*Inflation!$F$20*Inflation!$F$21</f>
        <v>0</v>
      </c>
      <c r="AB34" s="324">
        <f>R34*Inflation!$F$19*Inflation!$F$20*Inflation!$F$21*Inflation!$F$22</f>
        <v>0</v>
      </c>
      <c r="AC34" s="324">
        <f>S34*Inflation!$F$19*Inflation!$F$20*Inflation!$F$21*Inflation!$F$22*Inflation!$F$23</f>
        <v>0</v>
      </c>
      <c r="AD34" s="326">
        <f t="shared" si="5"/>
        <v>0</v>
      </c>
    </row>
    <row r="35" spans="1:30" ht="14.5">
      <c r="A35" s="44" t="s">
        <v>150</v>
      </c>
      <c r="B35" s="45" t="s">
        <v>150</v>
      </c>
      <c r="C35" s="106">
        <v>600</v>
      </c>
      <c r="D35" s="37">
        <v>8</v>
      </c>
      <c r="E35" s="65">
        <v>4222</v>
      </c>
      <c r="F35" s="65" t="s">
        <v>624</v>
      </c>
      <c r="G35" s="99" t="s">
        <v>636</v>
      </c>
      <c r="H35" s="240" t="s">
        <v>149</v>
      </c>
      <c r="I35" s="240"/>
      <c r="J35" s="238">
        <v>46722</v>
      </c>
      <c r="K35" s="255"/>
      <c r="L35" s="256"/>
      <c r="M35" s="256"/>
      <c r="N35" s="256"/>
      <c r="O35" s="256"/>
      <c r="P35" s="256"/>
      <c r="Q35" s="256"/>
      <c r="R35" s="256"/>
      <c r="S35" s="256"/>
      <c r="T35" s="257">
        <f t="shared" si="4"/>
        <v>0</v>
      </c>
      <c r="U35" s="323">
        <f>K35*Inflation!$F$19</f>
        <v>0</v>
      </c>
      <c r="V35" s="324">
        <f>L35*Inflation!$F$19</f>
        <v>0</v>
      </c>
      <c r="W35" s="324">
        <f>M35*Inflation!$F$19</f>
        <v>0</v>
      </c>
      <c r="X35" s="324">
        <f>N35*Inflation!$F$19*Inflation!$F$20</f>
        <v>0</v>
      </c>
      <c r="Y35" s="324">
        <f>O35*Inflation!$F$19*Inflation!$F$20</f>
        <v>0</v>
      </c>
      <c r="Z35" s="324">
        <f>P35*Inflation!$F$19*Inflation!$F$20</f>
        <v>0</v>
      </c>
      <c r="AA35" s="324">
        <f>Q35*Inflation!$F$19*Inflation!$F$20*Inflation!$F$21</f>
        <v>0</v>
      </c>
      <c r="AB35" s="324">
        <f>R35*Inflation!$F$19*Inflation!$F$20*Inflation!$F$21*Inflation!$F$22</f>
        <v>0</v>
      </c>
      <c r="AC35" s="324">
        <f>S35*Inflation!$F$19*Inflation!$F$20*Inflation!$F$21*Inflation!$F$22*Inflation!$F$23</f>
        <v>0</v>
      </c>
      <c r="AD35" s="326">
        <f t="shared" si="5"/>
        <v>0</v>
      </c>
    </row>
    <row r="36" spans="1:30" ht="14.5">
      <c r="A36" s="107" t="s">
        <v>150</v>
      </c>
      <c r="B36" s="108" t="s">
        <v>154</v>
      </c>
      <c r="C36" s="109">
        <v>0</v>
      </c>
      <c r="E36" s="65">
        <v>4222</v>
      </c>
      <c r="F36" s="65" t="s">
        <v>624</v>
      </c>
      <c r="G36" s="99" t="s">
        <v>637</v>
      </c>
      <c r="H36" s="240" t="s">
        <v>148</v>
      </c>
      <c r="I36" s="240"/>
      <c r="J36" s="238">
        <v>46021</v>
      </c>
      <c r="K36" s="255"/>
      <c r="L36" s="256"/>
      <c r="M36" s="256"/>
      <c r="N36" s="256"/>
      <c r="O36" s="256"/>
      <c r="P36" s="256"/>
      <c r="Q36" s="256"/>
      <c r="R36" s="256"/>
      <c r="S36" s="256"/>
      <c r="T36" s="257">
        <f t="shared" si="4"/>
        <v>0</v>
      </c>
      <c r="U36" s="323">
        <f>K36*Inflation!$F$19</f>
        <v>0</v>
      </c>
      <c r="V36" s="324">
        <f>L36*Inflation!$F$19</f>
        <v>0</v>
      </c>
      <c r="W36" s="324">
        <f>M36*Inflation!$F$19</f>
        <v>0</v>
      </c>
      <c r="X36" s="324">
        <f>N36*Inflation!$F$19*Inflation!$F$20</f>
        <v>0</v>
      </c>
      <c r="Y36" s="324">
        <f>O36*Inflation!$F$19*Inflation!$F$20</f>
        <v>0</v>
      </c>
      <c r="Z36" s="324">
        <f>P36*Inflation!$F$19*Inflation!$F$20</f>
        <v>0</v>
      </c>
      <c r="AA36" s="324">
        <f>Q36*Inflation!$F$19*Inflation!$F$20*Inflation!$F$21</f>
        <v>0</v>
      </c>
      <c r="AB36" s="324">
        <f>R36*Inflation!$F$19*Inflation!$F$20*Inflation!$F$21*Inflation!$F$22</f>
        <v>0</v>
      </c>
      <c r="AC36" s="324">
        <f>S36*Inflation!$F$19*Inflation!$F$20*Inflation!$F$21*Inflation!$F$22*Inflation!$F$23</f>
        <v>0</v>
      </c>
      <c r="AD36" s="326">
        <f t="shared" si="5"/>
        <v>0</v>
      </c>
    </row>
    <row r="37" spans="1:30" ht="14.5">
      <c r="A37" s="44" t="s">
        <v>150</v>
      </c>
      <c r="B37" s="45" t="s">
        <v>154</v>
      </c>
      <c r="C37" s="106">
        <v>0</v>
      </c>
      <c r="E37" s="65">
        <v>4222</v>
      </c>
      <c r="F37" s="65" t="s">
        <v>624</v>
      </c>
      <c r="G37" s="99" t="s">
        <v>638</v>
      </c>
      <c r="H37" s="240" t="s">
        <v>148</v>
      </c>
      <c r="I37" s="240"/>
      <c r="J37" s="238">
        <v>46387</v>
      </c>
      <c r="K37" s="255"/>
      <c r="L37" s="256"/>
      <c r="M37" s="256"/>
      <c r="N37" s="256"/>
      <c r="O37" s="256"/>
      <c r="P37" s="256"/>
      <c r="Q37" s="256"/>
      <c r="R37" s="256"/>
      <c r="S37" s="256"/>
      <c r="T37" s="257">
        <f t="shared" si="4"/>
        <v>0</v>
      </c>
      <c r="U37" s="323">
        <f>K37*Inflation!$F$19</f>
        <v>0</v>
      </c>
      <c r="V37" s="324">
        <f>L37*Inflation!$F$19</f>
        <v>0</v>
      </c>
      <c r="W37" s="324">
        <f>M37*Inflation!$F$19</f>
        <v>0</v>
      </c>
      <c r="X37" s="324">
        <f>N37*Inflation!$F$19*Inflation!$F$20</f>
        <v>0</v>
      </c>
      <c r="Y37" s="324">
        <f>O37*Inflation!$F$19*Inflation!$F$20</f>
        <v>0</v>
      </c>
      <c r="Z37" s="324">
        <f>P37*Inflation!$F$19*Inflation!$F$20</f>
        <v>0</v>
      </c>
      <c r="AA37" s="324">
        <f>Q37*Inflation!$F$19*Inflation!$F$20*Inflation!$F$21</f>
        <v>0</v>
      </c>
      <c r="AB37" s="324">
        <f>R37*Inflation!$F$19*Inflation!$F$20*Inflation!$F$21*Inflation!$F$22</f>
        <v>0</v>
      </c>
      <c r="AC37" s="324">
        <f>S37*Inflation!$F$19*Inflation!$F$20*Inflation!$F$21*Inflation!$F$22*Inflation!$F$23</f>
        <v>0</v>
      </c>
      <c r="AD37" s="326">
        <f t="shared" si="5"/>
        <v>0</v>
      </c>
    </row>
    <row r="38" spans="1:30" ht="14.5">
      <c r="A38" s="44" t="s">
        <v>150</v>
      </c>
      <c r="B38" s="45" t="s">
        <v>154</v>
      </c>
      <c r="C38" s="106">
        <v>0</v>
      </c>
      <c r="E38" s="65">
        <v>4222</v>
      </c>
      <c r="F38" s="65" t="s">
        <v>624</v>
      </c>
      <c r="G38" s="99" t="s">
        <v>639</v>
      </c>
      <c r="H38" s="240" t="s">
        <v>148</v>
      </c>
      <c r="I38" s="240"/>
      <c r="J38" s="238">
        <v>45838</v>
      </c>
      <c r="K38" s="255"/>
      <c r="L38" s="256"/>
      <c r="M38" s="256"/>
      <c r="N38" s="256"/>
      <c r="O38" s="256"/>
      <c r="P38" s="256"/>
      <c r="Q38" s="256"/>
      <c r="R38" s="256"/>
      <c r="S38" s="256"/>
      <c r="T38" s="257">
        <f t="shared" si="4"/>
        <v>0</v>
      </c>
      <c r="U38" s="323">
        <f>K38*Inflation!$F$19</f>
        <v>0</v>
      </c>
      <c r="V38" s="324">
        <f>L38*Inflation!$F$19</f>
        <v>0</v>
      </c>
      <c r="W38" s="324">
        <f>M38*Inflation!$F$19</f>
        <v>0</v>
      </c>
      <c r="X38" s="324">
        <f>N38*Inflation!$F$19*Inflation!$F$20</f>
        <v>0</v>
      </c>
      <c r="Y38" s="324">
        <f>O38*Inflation!$F$19*Inflation!$F$20</f>
        <v>0</v>
      </c>
      <c r="Z38" s="324">
        <f>P38*Inflation!$F$19*Inflation!$F$20</f>
        <v>0</v>
      </c>
      <c r="AA38" s="324">
        <f>Q38*Inflation!$F$19*Inflation!$F$20*Inflation!$F$21</f>
        <v>0</v>
      </c>
      <c r="AB38" s="324">
        <f>R38*Inflation!$F$19*Inflation!$F$20*Inflation!$F$21*Inflation!$F$22</f>
        <v>0</v>
      </c>
      <c r="AC38" s="324">
        <f>S38*Inflation!$F$19*Inflation!$F$20*Inflation!$F$21*Inflation!$F$22*Inflation!$F$23</f>
        <v>0</v>
      </c>
      <c r="AD38" s="326">
        <f t="shared" si="5"/>
        <v>0</v>
      </c>
    </row>
    <row r="39" spans="1:30" ht="14.5">
      <c r="A39" s="44" t="s">
        <v>154</v>
      </c>
      <c r="B39" s="45" t="s">
        <v>154</v>
      </c>
      <c r="C39" s="106">
        <v>0</v>
      </c>
      <c r="E39" s="65">
        <v>4222</v>
      </c>
      <c r="F39" s="65" t="s">
        <v>624</v>
      </c>
      <c r="G39" s="99" t="s">
        <v>640</v>
      </c>
      <c r="H39" s="240" t="s">
        <v>148</v>
      </c>
      <c r="I39" s="240"/>
      <c r="J39" s="238" t="s">
        <v>218</v>
      </c>
      <c r="K39" s="255"/>
      <c r="L39" s="256"/>
      <c r="M39" s="256"/>
      <c r="N39" s="256"/>
      <c r="O39" s="256"/>
      <c r="P39" s="256"/>
      <c r="Q39" s="256"/>
      <c r="R39" s="256"/>
      <c r="S39" s="256"/>
      <c r="T39" s="257">
        <f t="shared" si="4"/>
        <v>0</v>
      </c>
      <c r="U39" s="323">
        <f>K39*Inflation!$F$19</f>
        <v>0</v>
      </c>
      <c r="V39" s="324">
        <f>L39*Inflation!$F$19</f>
        <v>0</v>
      </c>
      <c r="W39" s="324">
        <f>M39*Inflation!$F$19</f>
        <v>0</v>
      </c>
      <c r="X39" s="324">
        <f>N39*Inflation!$F$19*Inflation!$F$20</f>
        <v>0</v>
      </c>
      <c r="Y39" s="324">
        <f>O39*Inflation!$F$19*Inflation!$F$20</f>
        <v>0</v>
      </c>
      <c r="Z39" s="324">
        <f>P39*Inflation!$F$19*Inflation!$F$20</f>
        <v>0</v>
      </c>
      <c r="AA39" s="324">
        <f>Q39*Inflation!$F$19*Inflation!$F$20*Inflation!$F$21</f>
        <v>0</v>
      </c>
      <c r="AB39" s="324">
        <f>R39*Inflation!$F$19*Inflation!$F$20*Inflation!$F$21*Inflation!$F$22</f>
        <v>0</v>
      </c>
      <c r="AC39" s="324">
        <f>S39*Inflation!$F$19*Inflation!$F$20*Inflation!$F$21*Inflation!$F$22*Inflation!$F$23</f>
        <v>0</v>
      </c>
      <c r="AD39" s="326">
        <f t="shared" si="5"/>
        <v>0</v>
      </c>
    </row>
    <row r="40" spans="1:30" ht="14.5">
      <c r="A40" s="44" t="s">
        <v>150</v>
      </c>
      <c r="B40" s="45" t="s">
        <v>154</v>
      </c>
      <c r="C40" s="106">
        <v>0</v>
      </c>
      <c r="E40" s="65">
        <v>4222</v>
      </c>
      <c r="F40" s="65" t="s">
        <v>624</v>
      </c>
      <c r="G40" s="99" t="s">
        <v>641</v>
      </c>
      <c r="H40" s="240" t="s">
        <v>149</v>
      </c>
      <c r="I40" s="240"/>
      <c r="J40" s="238">
        <v>46387</v>
      </c>
      <c r="K40" s="255"/>
      <c r="L40" s="256"/>
      <c r="M40" s="256"/>
      <c r="N40" s="256"/>
      <c r="O40" s="256"/>
      <c r="P40" s="256"/>
      <c r="Q40" s="256"/>
      <c r="R40" s="256"/>
      <c r="S40" s="256"/>
      <c r="T40" s="257">
        <f t="shared" si="4"/>
        <v>0</v>
      </c>
      <c r="U40" s="323">
        <f>K40*Inflation!$F$19</f>
        <v>0</v>
      </c>
      <c r="V40" s="324">
        <f>L40*Inflation!$F$19</f>
        <v>0</v>
      </c>
      <c r="W40" s="324">
        <f>M40*Inflation!$F$19</f>
        <v>0</v>
      </c>
      <c r="X40" s="324">
        <f>N40*Inflation!$F$19*Inflation!$F$20</f>
        <v>0</v>
      </c>
      <c r="Y40" s="324">
        <f>O40*Inflation!$F$19*Inflation!$F$20</f>
        <v>0</v>
      </c>
      <c r="Z40" s="324">
        <f>P40*Inflation!$F$19*Inflation!$F$20</f>
        <v>0</v>
      </c>
      <c r="AA40" s="324">
        <f>Q40*Inflation!$F$19*Inflation!$F$20*Inflation!$F$21</f>
        <v>0</v>
      </c>
      <c r="AB40" s="324">
        <f>R40*Inflation!$F$19*Inflation!$F$20*Inflation!$F$21*Inflation!$F$22</f>
        <v>0</v>
      </c>
      <c r="AC40" s="324">
        <f>S40*Inflation!$F$19*Inflation!$F$20*Inflation!$F$21*Inflation!$F$22*Inflation!$F$23</f>
        <v>0</v>
      </c>
      <c r="AD40" s="326">
        <f t="shared" si="5"/>
        <v>0</v>
      </c>
    </row>
    <row r="41" spans="1:30" ht="14.5">
      <c r="A41" s="44" t="s">
        <v>150</v>
      </c>
      <c r="B41" s="45" t="s">
        <v>154</v>
      </c>
      <c r="C41" s="106">
        <v>0</v>
      </c>
      <c r="E41" s="65">
        <v>4222</v>
      </c>
      <c r="F41" s="65" t="s">
        <v>624</v>
      </c>
      <c r="G41" s="99" t="s">
        <v>642</v>
      </c>
      <c r="H41" s="240" t="s">
        <v>148</v>
      </c>
      <c r="I41" s="240"/>
      <c r="J41" s="238">
        <v>46022</v>
      </c>
      <c r="K41" s="255"/>
      <c r="L41" s="256"/>
      <c r="M41" s="256"/>
      <c r="N41" s="256"/>
      <c r="O41" s="256"/>
      <c r="P41" s="256"/>
      <c r="Q41" s="256"/>
      <c r="R41" s="256"/>
      <c r="S41" s="256"/>
      <c r="T41" s="257">
        <f t="shared" si="4"/>
        <v>0</v>
      </c>
      <c r="U41" s="323">
        <f>K41*Inflation!$F$19</f>
        <v>0</v>
      </c>
      <c r="V41" s="324">
        <f>L41*Inflation!$F$19</f>
        <v>0</v>
      </c>
      <c r="W41" s="324">
        <f>M41*Inflation!$F$19</f>
        <v>0</v>
      </c>
      <c r="X41" s="324">
        <f>N41*Inflation!$F$19*Inflation!$F$20</f>
        <v>0</v>
      </c>
      <c r="Y41" s="324">
        <f>O41*Inflation!$F$19*Inflation!$F$20</f>
        <v>0</v>
      </c>
      <c r="Z41" s="324">
        <f>P41*Inflation!$F$19*Inflation!$F$20</f>
        <v>0</v>
      </c>
      <c r="AA41" s="324">
        <f>Q41*Inflation!$F$19*Inflation!$F$20*Inflation!$F$21</f>
        <v>0</v>
      </c>
      <c r="AB41" s="324">
        <f>R41*Inflation!$F$19*Inflation!$F$20*Inflation!$F$21*Inflation!$F$22</f>
        <v>0</v>
      </c>
      <c r="AC41" s="324">
        <f>S41*Inflation!$F$19*Inflation!$F$20*Inflation!$F$21*Inflation!$F$22*Inflation!$F$23</f>
        <v>0</v>
      </c>
      <c r="AD41" s="326">
        <f t="shared" si="5"/>
        <v>0</v>
      </c>
    </row>
    <row r="42" spans="1:30" ht="14.5">
      <c r="A42" s="44" t="s">
        <v>154</v>
      </c>
      <c r="B42" s="45" t="s">
        <v>150</v>
      </c>
      <c r="C42" s="106">
        <v>0</v>
      </c>
      <c r="D42" s="37">
        <v>9</v>
      </c>
      <c r="E42" s="65">
        <v>4222</v>
      </c>
      <c r="F42" s="65" t="s">
        <v>624</v>
      </c>
      <c r="G42" s="99" t="s">
        <v>643</v>
      </c>
      <c r="H42" s="240" t="s">
        <v>148</v>
      </c>
      <c r="I42" s="240"/>
      <c r="J42" s="238" t="s">
        <v>218</v>
      </c>
      <c r="K42" s="255"/>
      <c r="L42" s="256"/>
      <c r="M42" s="256"/>
      <c r="N42" s="256"/>
      <c r="O42" s="256"/>
      <c r="P42" s="256"/>
      <c r="Q42" s="256"/>
      <c r="R42" s="256"/>
      <c r="S42" s="256"/>
      <c r="T42" s="257">
        <f t="shared" si="4"/>
        <v>0</v>
      </c>
      <c r="U42" s="323">
        <f>K42*Inflation!$F$19</f>
        <v>0</v>
      </c>
      <c r="V42" s="324">
        <f>L42*Inflation!$F$19</f>
        <v>0</v>
      </c>
      <c r="W42" s="324">
        <f>M42*Inflation!$F$19</f>
        <v>0</v>
      </c>
      <c r="X42" s="324">
        <f>N42*Inflation!$F$19*Inflation!$F$20</f>
        <v>0</v>
      </c>
      <c r="Y42" s="324">
        <f>O42*Inflation!$F$19*Inflation!$F$20</f>
        <v>0</v>
      </c>
      <c r="Z42" s="324">
        <f>P42*Inflation!$F$19*Inflation!$F$20</f>
        <v>0</v>
      </c>
      <c r="AA42" s="324">
        <f>Q42*Inflation!$F$19*Inflation!$F$20*Inflation!$F$21</f>
        <v>0</v>
      </c>
      <c r="AB42" s="324">
        <f>R42*Inflation!$F$19*Inflation!$F$20*Inflation!$F$21*Inflation!$F$22</f>
        <v>0</v>
      </c>
      <c r="AC42" s="324">
        <f>S42*Inflation!$F$19*Inflation!$F$20*Inflation!$F$21*Inflation!$F$22*Inflation!$F$23</f>
        <v>0</v>
      </c>
      <c r="AD42" s="326">
        <f t="shared" si="5"/>
        <v>0</v>
      </c>
    </row>
    <row r="43" spans="1:30" ht="14.5">
      <c r="A43" s="44" t="s">
        <v>150</v>
      </c>
      <c r="B43" s="45" t="s">
        <v>154</v>
      </c>
      <c r="C43" s="106">
        <v>0</v>
      </c>
      <c r="E43" s="65">
        <v>4222</v>
      </c>
      <c r="F43" s="65" t="s">
        <v>624</v>
      </c>
      <c r="G43" s="99" t="s">
        <v>644</v>
      </c>
      <c r="H43" s="240" t="s">
        <v>148</v>
      </c>
      <c r="I43" s="240"/>
      <c r="J43" s="238">
        <v>46751</v>
      </c>
      <c r="K43" s="255"/>
      <c r="L43" s="256"/>
      <c r="M43" s="256"/>
      <c r="N43" s="256"/>
      <c r="O43" s="256"/>
      <c r="P43" s="256"/>
      <c r="Q43" s="256"/>
      <c r="R43" s="256"/>
      <c r="S43" s="256"/>
      <c r="T43" s="257">
        <f t="shared" si="4"/>
        <v>0</v>
      </c>
      <c r="U43" s="323">
        <f>K43*Inflation!$F$19</f>
        <v>0</v>
      </c>
      <c r="V43" s="324">
        <f>L43*Inflation!$F$19</f>
        <v>0</v>
      </c>
      <c r="W43" s="324">
        <f>M43*Inflation!$F$19</f>
        <v>0</v>
      </c>
      <c r="X43" s="324">
        <f>N43*Inflation!$F$19*Inflation!$F$20</f>
        <v>0</v>
      </c>
      <c r="Y43" s="324">
        <f>O43*Inflation!$F$19*Inflation!$F$20</f>
        <v>0</v>
      </c>
      <c r="Z43" s="324">
        <f>P43*Inflation!$F$19*Inflation!$F$20</f>
        <v>0</v>
      </c>
      <c r="AA43" s="324">
        <f>Q43*Inflation!$F$19*Inflation!$F$20*Inflation!$F$21</f>
        <v>0</v>
      </c>
      <c r="AB43" s="324">
        <f>R43*Inflation!$F$19*Inflation!$F$20*Inflation!$F$21*Inflation!$F$22</f>
        <v>0</v>
      </c>
      <c r="AC43" s="324">
        <f>S43*Inflation!$F$19*Inflation!$F$20*Inflation!$F$21*Inflation!$F$22*Inflation!$F$23</f>
        <v>0</v>
      </c>
      <c r="AD43" s="326">
        <f t="shared" si="5"/>
        <v>0</v>
      </c>
    </row>
    <row r="44" spans="1:30" ht="14.5">
      <c r="A44" s="44" t="s">
        <v>154</v>
      </c>
      <c r="B44" s="45" t="s">
        <v>154</v>
      </c>
      <c r="C44" s="106">
        <v>0</v>
      </c>
      <c r="E44" s="65">
        <v>4222</v>
      </c>
      <c r="F44" s="65" t="s">
        <v>624</v>
      </c>
      <c r="G44" s="99" t="s">
        <v>645</v>
      </c>
      <c r="H44" s="240" t="s">
        <v>148</v>
      </c>
      <c r="I44" s="240"/>
      <c r="J44" s="238" t="s">
        <v>218</v>
      </c>
      <c r="K44" s="255"/>
      <c r="L44" s="256"/>
      <c r="M44" s="256"/>
      <c r="N44" s="256"/>
      <c r="O44" s="256"/>
      <c r="P44" s="256"/>
      <c r="Q44" s="256"/>
      <c r="R44" s="256"/>
      <c r="S44" s="256"/>
      <c r="T44" s="257">
        <f t="shared" si="4"/>
        <v>0</v>
      </c>
      <c r="U44" s="323">
        <f>K44*Inflation!$F$19</f>
        <v>0</v>
      </c>
      <c r="V44" s="324">
        <f>L44*Inflation!$F$19</f>
        <v>0</v>
      </c>
      <c r="W44" s="324">
        <f>M44*Inflation!$F$19</f>
        <v>0</v>
      </c>
      <c r="X44" s="324">
        <f>N44*Inflation!$F$19*Inflation!$F$20</f>
        <v>0</v>
      </c>
      <c r="Y44" s="324">
        <f>O44*Inflation!$F$19*Inflation!$F$20</f>
        <v>0</v>
      </c>
      <c r="Z44" s="324">
        <f>P44*Inflation!$F$19*Inflation!$F$20</f>
        <v>0</v>
      </c>
      <c r="AA44" s="324">
        <f>Q44*Inflation!$F$19*Inflation!$F$20*Inflation!$F$21</f>
        <v>0</v>
      </c>
      <c r="AB44" s="324">
        <f>R44*Inflation!$F$19*Inflation!$F$20*Inflation!$F$21*Inflation!$F$22</f>
        <v>0</v>
      </c>
      <c r="AC44" s="324">
        <f>S44*Inflation!$F$19*Inflation!$F$20*Inflation!$F$21*Inflation!$F$22*Inflation!$F$23</f>
        <v>0</v>
      </c>
      <c r="AD44" s="326">
        <f t="shared" si="5"/>
        <v>0</v>
      </c>
    </row>
    <row r="45" spans="1:30" ht="14.5">
      <c r="A45" s="107" t="s">
        <v>150</v>
      </c>
      <c r="B45" s="108" t="s">
        <v>154</v>
      </c>
      <c r="C45" s="109">
        <v>0</v>
      </c>
      <c r="E45" s="65">
        <v>4222</v>
      </c>
      <c r="F45" s="65" t="s">
        <v>624</v>
      </c>
      <c r="G45" s="99" t="s">
        <v>646</v>
      </c>
      <c r="H45" s="240" t="s">
        <v>148</v>
      </c>
      <c r="I45" s="240"/>
      <c r="J45" s="238">
        <v>46387</v>
      </c>
      <c r="K45" s="255"/>
      <c r="L45" s="256"/>
      <c r="M45" s="256"/>
      <c r="N45" s="256"/>
      <c r="O45" s="256"/>
      <c r="P45" s="256"/>
      <c r="Q45" s="256"/>
      <c r="R45" s="256"/>
      <c r="S45" s="256"/>
      <c r="T45" s="257">
        <f t="shared" si="4"/>
        <v>0</v>
      </c>
      <c r="U45" s="323">
        <f>K45*Inflation!$F$19</f>
        <v>0</v>
      </c>
      <c r="V45" s="324">
        <f>L45*Inflation!$F$19</f>
        <v>0</v>
      </c>
      <c r="W45" s="324">
        <f>M45*Inflation!$F$19</f>
        <v>0</v>
      </c>
      <c r="X45" s="324">
        <f>N45*Inflation!$F$19*Inflation!$F$20</f>
        <v>0</v>
      </c>
      <c r="Y45" s="324">
        <f>O45*Inflation!$F$19*Inflation!$F$20</f>
        <v>0</v>
      </c>
      <c r="Z45" s="324">
        <f>P45*Inflation!$F$19*Inflation!$F$20</f>
        <v>0</v>
      </c>
      <c r="AA45" s="324">
        <f>Q45*Inflation!$F$19*Inflation!$F$20*Inflation!$F$21</f>
        <v>0</v>
      </c>
      <c r="AB45" s="324">
        <f>R45*Inflation!$F$19*Inflation!$F$20*Inflation!$F$21*Inflation!$F$22</f>
        <v>0</v>
      </c>
      <c r="AC45" s="324">
        <f>S45*Inflation!$F$19*Inflation!$F$20*Inflation!$F$21*Inflation!$F$22*Inflation!$F$23</f>
        <v>0</v>
      </c>
      <c r="AD45" s="326">
        <f t="shared" si="5"/>
        <v>0</v>
      </c>
    </row>
    <row r="46" spans="1:30" ht="14.5">
      <c r="A46" s="107" t="s">
        <v>150</v>
      </c>
      <c r="B46" s="108" t="s">
        <v>154</v>
      </c>
      <c r="C46" s="109">
        <v>0</v>
      </c>
      <c r="E46" s="65">
        <v>4222</v>
      </c>
      <c r="F46" s="65" t="s">
        <v>624</v>
      </c>
      <c r="G46" s="99" t="s">
        <v>647</v>
      </c>
      <c r="H46" s="240" t="s">
        <v>148</v>
      </c>
      <c r="I46" s="240"/>
      <c r="J46" s="238">
        <v>47118</v>
      </c>
      <c r="K46" s="255"/>
      <c r="L46" s="256"/>
      <c r="M46" s="256"/>
      <c r="N46" s="256"/>
      <c r="O46" s="256"/>
      <c r="P46" s="256"/>
      <c r="Q46" s="256"/>
      <c r="R46" s="256"/>
      <c r="S46" s="256"/>
      <c r="T46" s="257">
        <f t="shared" si="4"/>
        <v>0</v>
      </c>
      <c r="U46" s="323">
        <f>K46*Inflation!$F$19</f>
        <v>0</v>
      </c>
      <c r="V46" s="324">
        <f>L46*Inflation!$F$19</f>
        <v>0</v>
      </c>
      <c r="W46" s="324">
        <f>M46*Inflation!$F$19</f>
        <v>0</v>
      </c>
      <c r="X46" s="324">
        <f>N46*Inflation!$F$19*Inflation!$F$20</f>
        <v>0</v>
      </c>
      <c r="Y46" s="324">
        <f>O46*Inflation!$F$19*Inflation!$F$20</f>
        <v>0</v>
      </c>
      <c r="Z46" s="324">
        <f>P46*Inflation!$F$19*Inflation!$F$20</f>
        <v>0</v>
      </c>
      <c r="AA46" s="324">
        <f>Q46*Inflation!$F$19*Inflation!$F$20*Inflation!$F$21</f>
        <v>0</v>
      </c>
      <c r="AB46" s="324">
        <f>R46*Inflation!$F$19*Inflation!$F$20*Inflation!$F$21*Inflation!$F$22</f>
        <v>0</v>
      </c>
      <c r="AC46" s="324">
        <f>S46*Inflation!$F$19*Inflation!$F$20*Inflation!$F$21*Inflation!$F$22*Inflation!$F$23</f>
        <v>0</v>
      </c>
      <c r="AD46" s="326">
        <f t="shared" si="5"/>
        <v>0</v>
      </c>
    </row>
    <row r="47" spans="1:30" ht="14.5">
      <c r="A47" s="44" t="s">
        <v>150</v>
      </c>
      <c r="B47" s="45" t="s">
        <v>154</v>
      </c>
      <c r="C47" s="106">
        <v>0</v>
      </c>
      <c r="E47" s="65">
        <v>4222</v>
      </c>
      <c r="F47" s="65" t="s">
        <v>624</v>
      </c>
      <c r="G47" s="99" t="s">
        <v>648</v>
      </c>
      <c r="H47" s="240" t="s">
        <v>149</v>
      </c>
      <c r="I47" s="240"/>
      <c r="J47" s="238">
        <v>46387</v>
      </c>
      <c r="K47" s="255"/>
      <c r="L47" s="256"/>
      <c r="M47" s="256"/>
      <c r="N47" s="256"/>
      <c r="O47" s="256"/>
      <c r="P47" s="256"/>
      <c r="Q47" s="256"/>
      <c r="R47" s="256"/>
      <c r="S47" s="256"/>
      <c r="T47" s="257">
        <f t="shared" si="4"/>
        <v>0</v>
      </c>
      <c r="U47" s="323">
        <f>K47*Inflation!$F$19</f>
        <v>0</v>
      </c>
      <c r="V47" s="324">
        <f>L47*Inflation!$F$19</f>
        <v>0</v>
      </c>
      <c r="W47" s="324">
        <f>M47*Inflation!$F$19</f>
        <v>0</v>
      </c>
      <c r="X47" s="324">
        <f>N47*Inflation!$F$19*Inflation!$F$20</f>
        <v>0</v>
      </c>
      <c r="Y47" s="324">
        <f>O47*Inflation!$F$19*Inflation!$F$20</f>
        <v>0</v>
      </c>
      <c r="Z47" s="324">
        <f>P47*Inflation!$F$19*Inflation!$F$20</f>
        <v>0</v>
      </c>
      <c r="AA47" s="324">
        <f>Q47*Inflation!$F$19*Inflation!$F$20*Inflation!$F$21</f>
        <v>0</v>
      </c>
      <c r="AB47" s="324">
        <f>R47*Inflation!$F$19*Inflation!$F$20*Inflation!$F$21*Inflation!$F$22</f>
        <v>0</v>
      </c>
      <c r="AC47" s="324">
        <f>S47*Inflation!$F$19*Inflation!$F$20*Inflation!$F$21*Inflation!$F$22*Inflation!$F$23</f>
        <v>0</v>
      </c>
      <c r="AD47" s="326">
        <f t="shared" si="5"/>
        <v>0</v>
      </c>
    </row>
    <row r="48" spans="1:30" ht="14.5">
      <c r="A48" s="44" t="s">
        <v>154</v>
      </c>
      <c r="B48" s="45" t="s">
        <v>154</v>
      </c>
      <c r="C48" s="106">
        <v>0</v>
      </c>
      <c r="E48" s="65">
        <v>4222</v>
      </c>
      <c r="F48" s="65" t="s">
        <v>624</v>
      </c>
      <c r="G48" s="99" t="s">
        <v>649</v>
      </c>
      <c r="H48" s="240" t="s">
        <v>148</v>
      </c>
      <c r="I48" s="240"/>
      <c r="J48" s="238" t="s">
        <v>218</v>
      </c>
      <c r="K48" s="255"/>
      <c r="L48" s="256"/>
      <c r="M48" s="256"/>
      <c r="N48" s="256"/>
      <c r="O48" s="256"/>
      <c r="P48" s="256"/>
      <c r="Q48" s="256"/>
      <c r="R48" s="256"/>
      <c r="S48" s="256"/>
      <c r="T48" s="257">
        <f t="shared" si="4"/>
        <v>0</v>
      </c>
      <c r="U48" s="323">
        <f>K48*Inflation!$F$19</f>
        <v>0</v>
      </c>
      <c r="V48" s="324">
        <f>L48*Inflation!$F$19</f>
        <v>0</v>
      </c>
      <c r="W48" s="324">
        <f>M48*Inflation!$F$19</f>
        <v>0</v>
      </c>
      <c r="X48" s="324">
        <f>N48*Inflation!$F$19*Inflation!$F$20</f>
        <v>0</v>
      </c>
      <c r="Y48" s="324">
        <f>O48*Inflation!$F$19*Inflation!$F$20</f>
        <v>0</v>
      </c>
      <c r="Z48" s="324">
        <f>P48*Inflation!$F$19*Inflation!$F$20</f>
        <v>0</v>
      </c>
      <c r="AA48" s="324">
        <f>Q48*Inflation!$F$19*Inflation!$F$20*Inflation!$F$21</f>
        <v>0</v>
      </c>
      <c r="AB48" s="324">
        <f>R48*Inflation!$F$19*Inflation!$F$20*Inflation!$F$21*Inflation!$F$22</f>
        <v>0</v>
      </c>
      <c r="AC48" s="324">
        <f>S48*Inflation!$F$19*Inflation!$F$20*Inflation!$F$21*Inflation!$F$22*Inflation!$F$23</f>
        <v>0</v>
      </c>
      <c r="AD48" s="326">
        <f t="shared" si="5"/>
        <v>0</v>
      </c>
    </row>
    <row r="49" spans="1:30" ht="14.5">
      <c r="A49" s="44" t="s">
        <v>154</v>
      </c>
      <c r="B49" s="45" t="s">
        <v>150</v>
      </c>
      <c r="C49" s="106">
        <v>0</v>
      </c>
      <c r="D49" s="37">
        <v>10</v>
      </c>
      <c r="E49" s="65">
        <v>4222</v>
      </c>
      <c r="F49" s="65" t="s">
        <v>624</v>
      </c>
      <c r="G49" s="99" t="s">
        <v>650</v>
      </c>
      <c r="H49" s="240" t="s">
        <v>148</v>
      </c>
      <c r="I49" s="240"/>
      <c r="J49" s="238" t="s">
        <v>218</v>
      </c>
      <c r="K49" s="255"/>
      <c r="L49" s="256"/>
      <c r="M49" s="256"/>
      <c r="N49" s="256"/>
      <c r="O49" s="256"/>
      <c r="P49" s="256"/>
      <c r="Q49" s="256"/>
      <c r="R49" s="256"/>
      <c r="S49" s="256"/>
      <c r="T49" s="257">
        <f t="shared" si="4"/>
        <v>0</v>
      </c>
      <c r="U49" s="323">
        <f>K49*Inflation!$F$19</f>
        <v>0</v>
      </c>
      <c r="V49" s="324">
        <f>L49*Inflation!$F$19</f>
        <v>0</v>
      </c>
      <c r="W49" s="324">
        <f>M49*Inflation!$F$19</f>
        <v>0</v>
      </c>
      <c r="X49" s="324">
        <f>N49*Inflation!$F$19*Inflation!$F$20</f>
        <v>0</v>
      </c>
      <c r="Y49" s="324">
        <f>O49*Inflation!$F$19*Inflation!$F$20</f>
        <v>0</v>
      </c>
      <c r="Z49" s="324">
        <f>P49*Inflation!$F$19*Inflation!$F$20</f>
        <v>0</v>
      </c>
      <c r="AA49" s="324">
        <f>Q49*Inflation!$F$19*Inflation!$F$20*Inflation!$F$21</f>
        <v>0</v>
      </c>
      <c r="AB49" s="324">
        <f>R49*Inflation!$F$19*Inflation!$F$20*Inflation!$F$21*Inflation!$F$22</f>
        <v>0</v>
      </c>
      <c r="AC49" s="324">
        <f>S49*Inflation!$F$19*Inflation!$F$20*Inflation!$F$21*Inflation!$F$22*Inflation!$F$23</f>
        <v>0</v>
      </c>
      <c r="AD49" s="326">
        <f t="shared" si="5"/>
        <v>0</v>
      </c>
    </row>
    <row r="50" spans="1:30" ht="14.5">
      <c r="A50" s="44" t="s">
        <v>150</v>
      </c>
      <c r="B50" s="45" t="s">
        <v>154</v>
      </c>
      <c r="C50" s="106">
        <v>0</v>
      </c>
      <c r="E50" s="65">
        <v>4220</v>
      </c>
      <c r="F50" s="65" t="s">
        <v>651</v>
      </c>
      <c r="G50" s="99" t="s">
        <v>652</v>
      </c>
      <c r="H50" s="240" t="s">
        <v>149</v>
      </c>
      <c r="I50" s="240"/>
      <c r="J50" s="238">
        <v>46011</v>
      </c>
      <c r="K50" s="255"/>
      <c r="L50" s="256"/>
      <c r="M50" s="256"/>
      <c r="N50" s="256"/>
      <c r="O50" s="256"/>
      <c r="P50" s="256"/>
      <c r="Q50" s="256"/>
      <c r="R50" s="256"/>
      <c r="S50" s="256"/>
      <c r="T50" s="257">
        <f t="shared" si="4"/>
        <v>0</v>
      </c>
      <c r="U50" s="323">
        <f>K50*Inflation!$F$19</f>
        <v>0</v>
      </c>
      <c r="V50" s="324">
        <f>L50*Inflation!$F$19</f>
        <v>0</v>
      </c>
      <c r="W50" s="324">
        <f>M50*Inflation!$F$19</f>
        <v>0</v>
      </c>
      <c r="X50" s="324">
        <f>N50*Inflation!$F$19*Inflation!$F$20</f>
        <v>0</v>
      </c>
      <c r="Y50" s="324">
        <f>O50*Inflation!$F$19*Inflation!$F$20</f>
        <v>0</v>
      </c>
      <c r="Z50" s="324">
        <f>P50*Inflation!$F$19*Inflation!$F$20</f>
        <v>0</v>
      </c>
      <c r="AA50" s="324">
        <f>Q50*Inflation!$F$19*Inflation!$F$20*Inflation!$F$21</f>
        <v>0</v>
      </c>
      <c r="AB50" s="324">
        <f>R50*Inflation!$F$19*Inflation!$F$20*Inflation!$F$21*Inflation!$F$22</f>
        <v>0</v>
      </c>
      <c r="AC50" s="324">
        <f>S50*Inflation!$F$19*Inflation!$F$20*Inflation!$F$21*Inflation!$F$22*Inflation!$F$23</f>
        <v>0</v>
      </c>
      <c r="AD50" s="326">
        <f t="shared" si="5"/>
        <v>0</v>
      </c>
    </row>
    <row r="51" spans="1:30" ht="14.5">
      <c r="A51" s="44" t="s">
        <v>150</v>
      </c>
      <c r="B51" s="45" t="s">
        <v>150</v>
      </c>
      <c r="C51" s="106">
        <v>1500</v>
      </c>
      <c r="D51" s="37">
        <v>11</v>
      </c>
      <c r="E51" s="65">
        <v>4220</v>
      </c>
      <c r="F51" s="65" t="s">
        <v>651</v>
      </c>
      <c r="G51" s="99" t="s">
        <v>653</v>
      </c>
      <c r="H51" s="240" t="s">
        <v>149</v>
      </c>
      <c r="I51" s="240"/>
      <c r="J51" s="238">
        <v>46387</v>
      </c>
      <c r="K51" s="255"/>
      <c r="L51" s="256"/>
      <c r="M51" s="256"/>
      <c r="N51" s="256"/>
      <c r="O51" s="256"/>
      <c r="P51" s="256"/>
      <c r="Q51" s="256"/>
      <c r="R51" s="256"/>
      <c r="S51" s="256"/>
      <c r="T51" s="257">
        <f t="shared" si="4"/>
        <v>0</v>
      </c>
      <c r="U51" s="323">
        <f>K51*Inflation!$F$19</f>
        <v>0</v>
      </c>
      <c r="V51" s="324">
        <f>L51*Inflation!$F$19</f>
        <v>0</v>
      </c>
      <c r="W51" s="324">
        <f>M51*Inflation!$F$19</f>
        <v>0</v>
      </c>
      <c r="X51" s="324">
        <f>N51*Inflation!$F$19*Inflation!$F$20</f>
        <v>0</v>
      </c>
      <c r="Y51" s="324">
        <f>O51*Inflation!$F$19*Inflation!$F$20</f>
        <v>0</v>
      </c>
      <c r="Z51" s="324">
        <f>P51*Inflation!$F$19*Inflation!$F$20</f>
        <v>0</v>
      </c>
      <c r="AA51" s="324">
        <f>Q51*Inflation!$F$19*Inflation!$F$20*Inflation!$F$21</f>
        <v>0</v>
      </c>
      <c r="AB51" s="324">
        <f>R51*Inflation!$F$19*Inflation!$F$20*Inflation!$F$21*Inflation!$F$22</f>
        <v>0</v>
      </c>
      <c r="AC51" s="324">
        <f>S51*Inflation!$F$19*Inflation!$F$20*Inflation!$F$21*Inflation!$F$22*Inflation!$F$23</f>
        <v>0</v>
      </c>
      <c r="AD51" s="326">
        <f t="shared" si="5"/>
        <v>0</v>
      </c>
    </row>
    <row r="52" spans="1:30" ht="14.5">
      <c r="A52" s="44" t="s">
        <v>154</v>
      </c>
      <c r="B52" s="45" t="s">
        <v>150</v>
      </c>
      <c r="C52" s="106">
        <v>0</v>
      </c>
      <c r="D52" s="37">
        <v>12</v>
      </c>
      <c r="E52" s="65">
        <v>4220</v>
      </c>
      <c r="F52" s="65" t="s">
        <v>651</v>
      </c>
      <c r="G52" s="99" t="s">
        <v>654</v>
      </c>
      <c r="H52" s="240" t="s">
        <v>148</v>
      </c>
      <c r="I52" s="240"/>
      <c r="J52" s="238" t="s">
        <v>218</v>
      </c>
      <c r="K52" s="255"/>
      <c r="L52" s="256"/>
      <c r="M52" s="256"/>
      <c r="N52" s="256"/>
      <c r="O52" s="256"/>
      <c r="P52" s="256"/>
      <c r="Q52" s="256"/>
      <c r="R52" s="256"/>
      <c r="S52" s="256"/>
      <c r="T52" s="257">
        <f t="shared" si="4"/>
        <v>0</v>
      </c>
      <c r="U52" s="323">
        <f>K52*Inflation!$F$19</f>
        <v>0</v>
      </c>
      <c r="V52" s="324">
        <f>L52*Inflation!$F$19</f>
        <v>0</v>
      </c>
      <c r="W52" s="324">
        <f>M52*Inflation!$F$19</f>
        <v>0</v>
      </c>
      <c r="X52" s="324">
        <f>N52*Inflation!$F$19*Inflation!$F$20</f>
        <v>0</v>
      </c>
      <c r="Y52" s="324">
        <f>O52*Inflation!$F$19*Inflation!$F$20</f>
        <v>0</v>
      </c>
      <c r="Z52" s="324">
        <f>P52*Inflation!$F$19*Inflation!$F$20</f>
        <v>0</v>
      </c>
      <c r="AA52" s="324">
        <f>Q52*Inflation!$F$19*Inflation!$F$20*Inflation!$F$21</f>
        <v>0</v>
      </c>
      <c r="AB52" s="324">
        <f>R52*Inflation!$F$19*Inflation!$F$20*Inflation!$F$21*Inflation!$F$22</f>
        <v>0</v>
      </c>
      <c r="AC52" s="324">
        <f>S52*Inflation!$F$19*Inflation!$F$20*Inflation!$F$21*Inflation!$F$22*Inflation!$F$23</f>
        <v>0</v>
      </c>
      <c r="AD52" s="326">
        <f t="shared" si="5"/>
        <v>0</v>
      </c>
    </row>
    <row r="53" spans="1:30" ht="14.5">
      <c r="A53" s="44" t="s">
        <v>150</v>
      </c>
      <c r="B53" s="45" t="s">
        <v>150</v>
      </c>
      <c r="C53" s="106">
        <v>1862</v>
      </c>
      <c r="D53" s="37">
        <v>13</v>
      </c>
      <c r="E53" s="65">
        <v>4220</v>
      </c>
      <c r="F53" s="65" t="s">
        <v>651</v>
      </c>
      <c r="G53" s="99" t="s">
        <v>655</v>
      </c>
      <c r="H53" s="240" t="s">
        <v>149</v>
      </c>
      <c r="I53" s="240"/>
      <c r="J53" s="238">
        <v>46995</v>
      </c>
      <c r="K53" s="255"/>
      <c r="L53" s="256"/>
      <c r="M53" s="256"/>
      <c r="N53" s="256"/>
      <c r="O53" s="256"/>
      <c r="P53" s="256"/>
      <c r="Q53" s="256"/>
      <c r="R53" s="256"/>
      <c r="S53" s="256"/>
      <c r="T53" s="257">
        <f t="shared" si="4"/>
        <v>0</v>
      </c>
      <c r="U53" s="323">
        <f>K53*Inflation!$F$19</f>
        <v>0</v>
      </c>
      <c r="V53" s="324">
        <f>L53*Inflation!$F$19</f>
        <v>0</v>
      </c>
      <c r="W53" s="324">
        <f>M53*Inflation!$F$19</f>
        <v>0</v>
      </c>
      <c r="X53" s="324">
        <f>N53*Inflation!$F$19*Inflation!$F$20</f>
        <v>0</v>
      </c>
      <c r="Y53" s="324">
        <f>O53*Inflation!$F$19*Inflation!$F$20</f>
        <v>0</v>
      </c>
      <c r="Z53" s="324">
        <f>P53*Inflation!$F$19*Inflation!$F$20</f>
        <v>0</v>
      </c>
      <c r="AA53" s="324">
        <f>Q53*Inflation!$F$19*Inflation!$F$20*Inflation!$F$21</f>
        <v>0</v>
      </c>
      <c r="AB53" s="324">
        <f>R53*Inflation!$F$19*Inflation!$F$20*Inflation!$F$21*Inflation!$F$22</f>
        <v>0</v>
      </c>
      <c r="AC53" s="324">
        <f>S53*Inflation!$F$19*Inflation!$F$20*Inflation!$F$21*Inflation!$F$22*Inflation!$F$23</f>
        <v>0</v>
      </c>
      <c r="AD53" s="326">
        <f t="shared" si="5"/>
        <v>0</v>
      </c>
    </row>
    <row r="54" spans="1:30" ht="14.5">
      <c r="A54" s="44" t="s">
        <v>154</v>
      </c>
      <c r="B54" s="45" t="s">
        <v>150</v>
      </c>
      <c r="C54" s="106">
        <v>0</v>
      </c>
      <c r="D54" s="37">
        <v>14</v>
      </c>
      <c r="E54" s="65">
        <v>4220</v>
      </c>
      <c r="F54" s="65" t="s">
        <v>651</v>
      </c>
      <c r="G54" s="99" t="s">
        <v>656</v>
      </c>
      <c r="H54" s="240" t="s">
        <v>147</v>
      </c>
      <c r="I54" s="240"/>
      <c r="J54" s="238" t="s">
        <v>218</v>
      </c>
      <c r="K54" s="255"/>
      <c r="L54" s="256"/>
      <c r="M54" s="256"/>
      <c r="N54" s="256"/>
      <c r="O54" s="256"/>
      <c r="P54" s="256"/>
      <c r="Q54" s="256"/>
      <c r="R54" s="256"/>
      <c r="S54" s="256"/>
      <c r="T54" s="257">
        <f t="shared" si="4"/>
        <v>0</v>
      </c>
      <c r="U54" s="323">
        <f>K54*Inflation!$F$19</f>
        <v>0</v>
      </c>
      <c r="V54" s="324">
        <f>L54*Inflation!$F$19</f>
        <v>0</v>
      </c>
      <c r="W54" s="324">
        <f>M54*Inflation!$F$19</f>
        <v>0</v>
      </c>
      <c r="X54" s="324">
        <f>N54*Inflation!$F$19*Inflation!$F$20</f>
        <v>0</v>
      </c>
      <c r="Y54" s="324">
        <f>O54*Inflation!$F$19*Inflation!$F$20</f>
        <v>0</v>
      </c>
      <c r="Z54" s="324">
        <f>P54*Inflation!$F$19*Inflation!$F$20</f>
        <v>0</v>
      </c>
      <c r="AA54" s="324">
        <f>Q54*Inflation!$F$19*Inflation!$F$20*Inflation!$F$21</f>
        <v>0</v>
      </c>
      <c r="AB54" s="324">
        <f>R54*Inflation!$F$19*Inflation!$F$20*Inflation!$F$21*Inflation!$F$22</f>
        <v>0</v>
      </c>
      <c r="AC54" s="324">
        <f>S54*Inflation!$F$19*Inflation!$F$20*Inflation!$F$21*Inflation!$F$22*Inflation!$F$23</f>
        <v>0</v>
      </c>
      <c r="AD54" s="326">
        <f t="shared" si="5"/>
        <v>0</v>
      </c>
    </row>
    <row r="55" spans="1:30" ht="14.5">
      <c r="A55" s="44" t="s">
        <v>154</v>
      </c>
      <c r="B55" s="45" t="s">
        <v>154</v>
      </c>
      <c r="C55" s="106">
        <v>0</v>
      </c>
      <c r="E55" s="65">
        <v>4220</v>
      </c>
      <c r="F55" s="65" t="s">
        <v>651</v>
      </c>
      <c r="G55" s="99" t="s">
        <v>657</v>
      </c>
      <c r="H55" s="240" t="s">
        <v>148</v>
      </c>
      <c r="I55" s="240"/>
      <c r="J55" s="238" t="s">
        <v>218</v>
      </c>
      <c r="K55" s="255"/>
      <c r="L55" s="256"/>
      <c r="M55" s="256"/>
      <c r="N55" s="256"/>
      <c r="O55" s="256"/>
      <c r="P55" s="256"/>
      <c r="Q55" s="256"/>
      <c r="R55" s="256"/>
      <c r="S55" s="256"/>
      <c r="T55" s="257">
        <f t="shared" si="4"/>
        <v>0</v>
      </c>
      <c r="U55" s="323">
        <f>K55*Inflation!$F$19</f>
        <v>0</v>
      </c>
      <c r="V55" s="324">
        <f>L55*Inflation!$F$19</f>
        <v>0</v>
      </c>
      <c r="W55" s="324">
        <f>M55*Inflation!$F$19</f>
        <v>0</v>
      </c>
      <c r="X55" s="324">
        <f>N55*Inflation!$F$19*Inflation!$F$20</f>
        <v>0</v>
      </c>
      <c r="Y55" s="324">
        <f>O55*Inflation!$F$19*Inflation!$F$20</f>
        <v>0</v>
      </c>
      <c r="Z55" s="324">
        <f>P55*Inflation!$F$19*Inflation!$F$20</f>
        <v>0</v>
      </c>
      <c r="AA55" s="324">
        <f>Q55*Inflation!$F$19*Inflation!$F$20*Inflation!$F$21</f>
        <v>0</v>
      </c>
      <c r="AB55" s="324">
        <f>R55*Inflation!$F$19*Inflation!$F$20*Inflation!$F$21*Inflation!$F$22</f>
        <v>0</v>
      </c>
      <c r="AC55" s="324">
        <f>S55*Inflation!$F$19*Inflation!$F$20*Inflation!$F$21*Inflation!$F$22*Inflation!$F$23</f>
        <v>0</v>
      </c>
      <c r="AD55" s="326">
        <f t="shared" si="5"/>
        <v>0</v>
      </c>
    </row>
    <row r="56" spans="1:30" ht="14.5">
      <c r="A56" s="44" t="s">
        <v>154</v>
      </c>
      <c r="B56" s="45" t="s">
        <v>150</v>
      </c>
      <c r="C56" s="106">
        <v>0</v>
      </c>
      <c r="D56" s="37">
        <v>15</v>
      </c>
      <c r="E56" s="65">
        <v>4220</v>
      </c>
      <c r="F56" s="65" t="s">
        <v>651</v>
      </c>
      <c r="G56" s="99" t="s">
        <v>658</v>
      </c>
      <c r="H56" s="240" t="s">
        <v>147</v>
      </c>
      <c r="I56" s="240"/>
      <c r="J56" s="238" t="s">
        <v>218</v>
      </c>
      <c r="K56" s="255"/>
      <c r="L56" s="256"/>
      <c r="M56" s="256"/>
      <c r="N56" s="256"/>
      <c r="O56" s="256"/>
      <c r="P56" s="256"/>
      <c r="Q56" s="256"/>
      <c r="R56" s="256"/>
      <c r="S56" s="256"/>
      <c r="T56" s="257">
        <f t="shared" si="4"/>
        <v>0</v>
      </c>
      <c r="U56" s="323">
        <f>K56*Inflation!$F$19</f>
        <v>0</v>
      </c>
      <c r="V56" s="324">
        <f>L56*Inflation!$F$19</f>
        <v>0</v>
      </c>
      <c r="W56" s="324">
        <f>M56*Inflation!$F$19</f>
        <v>0</v>
      </c>
      <c r="X56" s="324">
        <f>N56*Inflation!$F$19*Inflation!$F$20</f>
        <v>0</v>
      </c>
      <c r="Y56" s="324">
        <f>O56*Inflation!$F$19*Inflation!$F$20</f>
        <v>0</v>
      </c>
      <c r="Z56" s="324">
        <f>P56*Inflation!$F$19*Inflation!$F$20</f>
        <v>0</v>
      </c>
      <c r="AA56" s="324">
        <f>Q56*Inflation!$F$19*Inflation!$F$20*Inflation!$F$21</f>
        <v>0</v>
      </c>
      <c r="AB56" s="324">
        <f>R56*Inflation!$F$19*Inflation!$F$20*Inflation!$F$21*Inflation!$F$22</f>
        <v>0</v>
      </c>
      <c r="AC56" s="324">
        <f>S56*Inflation!$F$19*Inflation!$F$20*Inflation!$F$21*Inflation!$F$22*Inflation!$F$23</f>
        <v>0</v>
      </c>
      <c r="AD56" s="326">
        <f t="shared" si="5"/>
        <v>0</v>
      </c>
    </row>
    <row r="57" spans="1:30" ht="14.5">
      <c r="A57" s="44" t="s">
        <v>154</v>
      </c>
      <c r="B57" s="45" t="s">
        <v>154</v>
      </c>
      <c r="C57" s="106">
        <v>0</v>
      </c>
      <c r="E57" s="65">
        <v>4220</v>
      </c>
      <c r="F57" s="65" t="s">
        <v>651</v>
      </c>
      <c r="G57" s="99" t="s">
        <v>659</v>
      </c>
      <c r="H57" s="240" t="s">
        <v>148</v>
      </c>
      <c r="I57" s="240"/>
      <c r="J57" s="238" t="s">
        <v>218</v>
      </c>
      <c r="K57" s="255"/>
      <c r="L57" s="256"/>
      <c r="M57" s="256"/>
      <c r="N57" s="256"/>
      <c r="O57" s="256"/>
      <c r="P57" s="256"/>
      <c r="Q57" s="256"/>
      <c r="R57" s="256"/>
      <c r="S57" s="256"/>
      <c r="T57" s="257">
        <f t="shared" si="4"/>
        <v>0</v>
      </c>
      <c r="U57" s="323">
        <f>K57*Inflation!$F$19</f>
        <v>0</v>
      </c>
      <c r="V57" s="324">
        <f>L57*Inflation!$F$19</f>
        <v>0</v>
      </c>
      <c r="W57" s="324">
        <f>M57*Inflation!$F$19</f>
        <v>0</v>
      </c>
      <c r="X57" s="324">
        <f>N57*Inflation!$F$19*Inflation!$F$20</f>
        <v>0</v>
      </c>
      <c r="Y57" s="324">
        <f>O57*Inflation!$F$19*Inflation!$F$20</f>
        <v>0</v>
      </c>
      <c r="Z57" s="324">
        <f>P57*Inflation!$F$19*Inflation!$F$20</f>
        <v>0</v>
      </c>
      <c r="AA57" s="324">
        <f>Q57*Inflation!$F$19*Inflation!$F$20*Inflation!$F$21</f>
        <v>0</v>
      </c>
      <c r="AB57" s="324">
        <f>R57*Inflation!$F$19*Inflation!$F$20*Inflation!$F$21*Inflation!$F$22</f>
        <v>0</v>
      </c>
      <c r="AC57" s="324">
        <f>S57*Inflation!$F$19*Inflation!$F$20*Inflation!$F$21*Inflation!$F$22*Inflation!$F$23</f>
        <v>0</v>
      </c>
      <c r="AD57" s="326">
        <f t="shared" si="5"/>
        <v>0</v>
      </c>
    </row>
    <row r="58" spans="1:30" ht="14.5">
      <c r="A58" s="44" t="s">
        <v>154</v>
      </c>
      <c r="B58" s="45" t="s">
        <v>150</v>
      </c>
      <c r="C58" s="106">
        <v>0</v>
      </c>
      <c r="D58" s="37">
        <v>16</v>
      </c>
      <c r="E58" s="65">
        <v>4220</v>
      </c>
      <c r="F58" s="65" t="s">
        <v>651</v>
      </c>
      <c r="G58" s="99" t="s">
        <v>660</v>
      </c>
      <c r="H58" s="240" t="s">
        <v>148</v>
      </c>
      <c r="I58" s="240"/>
      <c r="J58" s="238" t="s">
        <v>218</v>
      </c>
      <c r="K58" s="255"/>
      <c r="L58" s="256"/>
      <c r="M58" s="256"/>
      <c r="N58" s="256"/>
      <c r="O58" s="256"/>
      <c r="P58" s="256"/>
      <c r="Q58" s="256"/>
      <c r="R58" s="256"/>
      <c r="S58" s="256"/>
      <c r="T58" s="257">
        <f t="shared" si="4"/>
        <v>0</v>
      </c>
      <c r="U58" s="323">
        <f>K58*Inflation!$F$19</f>
        <v>0</v>
      </c>
      <c r="V58" s="324">
        <f>L58*Inflation!$F$19</f>
        <v>0</v>
      </c>
      <c r="W58" s="324">
        <f>M58*Inflation!$F$19</f>
        <v>0</v>
      </c>
      <c r="X58" s="324">
        <f>N58*Inflation!$F$19*Inflation!$F$20</f>
        <v>0</v>
      </c>
      <c r="Y58" s="324">
        <f>O58*Inflation!$F$19*Inflation!$F$20</f>
        <v>0</v>
      </c>
      <c r="Z58" s="324">
        <f>P58*Inflation!$F$19*Inflation!$F$20</f>
        <v>0</v>
      </c>
      <c r="AA58" s="324">
        <f>Q58*Inflation!$F$19*Inflation!$F$20*Inflation!$F$21</f>
        <v>0</v>
      </c>
      <c r="AB58" s="324">
        <f>R58*Inflation!$F$19*Inflation!$F$20*Inflation!$F$21*Inflation!$F$22</f>
        <v>0</v>
      </c>
      <c r="AC58" s="324">
        <f>S58*Inflation!$F$19*Inflation!$F$20*Inflation!$F$21*Inflation!$F$22*Inflation!$F$23</f>
        <v>0</v>
      </c>
      <c r="AD58" s="326">
        <f t="shared" si="5"/>
        <v>0</v>
      </c>
    </row>
    <row r="59" spans="1:30" ht="14.5">
      <c r="A59" s="44" t="s">
        <v>154</v>
      </c>
      <c r="B59" s="45" t="s">
        <v>154</v>
      </c>
      <c r="C59" s="106">
        <v>0</v>
      </c>
      <c r="E59" s="65">
        <v>4220</v>
      </c>
      <c r="F59" s="65" t="s">
        <v>651</v>
      </c>
      <c r="G59" s="99" t="s">
        <v>661</v>
      </c>
      <c r="H59" s="240" t="s">
        <v>148</v>
      </c>
      <c r="I59" s="240"/>
      <c r="J59" s="238" t="s">
        <v>218</v>
      </c>
      <c r="K59" s="255"/>
      <c r="L59" s="256"/>
      <c r="M59" s="256"/>
      <c r="N59" s="256"/>
      <c r="O59" s="256"/>
      <c r="P59" s="256"/>
      <c r="Q59" s="256"/>
      <c r="R59" s="256"/>
      <c r="S59" s="256"/>
      <c r="T59" s="257">
        <f t="shared" si="4"/>
        <v>0</v>
      </c>
      <c r="U59" s="323">
        <f>K59*Inflation!$F$19</f>
        <v>0</v>
      </c>
      <c r="V59" s="324">
        <f>L59*Inflation!$F$19</f>
        <v>0</v>
      </c>
      <c r="W59" s="324">
        <f>M59*Inflation!$F$19</f>
        <v>0</v>
      </c>
      <c r="X59" s="324">
        <f>N59*Inflation!$F$19*Inflation!$F$20</f>
        <v>0</v>
      </c>
      <c r="Y59" s="324">
        <f>O59*Inflation!$F$19*Inflation!$F$20</f>
        <v>0</v>
      </c>
      <c r="Z59" s="324">
        <f>P59*Inflation!$F$19*Inflation!$F$20</f>
        <v>0</v>
      </c>
      <c r="AA59" s="324">
        <f>Q59*Inflation!$F$19*Inflation!$F$20*Inflation!$F$21</f>
        <v>0</v>
      </c>
      <c r="AB59" s="324">
        <f>R59*Inflation!$F$19*Inflation!$F$20*Inflation!$F$21*Inflation!$F$22</f>
        <v>0</v>
      </c>
      <c r="AC59" s="324">
        <f>S59*Inflation!$F$19*Inflation!$F$20*Inflation!$F$21*Inflation!$F$22*Inflation!$F$23</f>
        <v>0</v>
      </c>
      <c r="AD59" s="326">
        <f t="shared" si="5"/>
        <v>0</v>
      </c>
    </row>
    <row r="60" spans="1:30" ht="14.5">
      <c r="A60" s="44" t="s">
        <v>154</v>
      </c>
      <c r="B60" s="45" t="s">
        <v>154</v>
      </c>
      <c r="C60" s="106">
        <v>0</v>
      </c>
      <c r="E60" s="65">
        <v>4220</v>
      </c>
      <c r="F60" s="65" t="s">
        <v>651</v>
      </c>
      <c r="G60" s="99" t="s">
        <v>662</v>
      </c>
      <c r="H60" s="240" t="s">
        <v>148</v>
      </c>
      <c r="I60" s="240"/>
      <c r="J60" s="238" t="s">
        <v>218</v>
      </c>
      <c r="K60" s="255"/>
      <c r="L60" s="256"/>
      <c r="M60" s="256"/>
      <c r="N60" s="256"/>
      <c r="O60" s="256"/>
      <c r="P60" s="256"/>
      <c r="Q60" s="256"/>
      <c r="R60" s="256"/>
      <c r="S60" s="256"/>
      <c r="T60" s="257">
        <f t="shared" si="4"/>
        <v>0</v>
      </c>
      <c r="U60" s="323">
        <f>K60*Inflation!$F$19</f>
        <v>0</v>
      </c>
      <c r="V60" s="324">
        <f>L60*Inflation!$F$19</f>
        <v>0</v>
      </c>
      <c r="W60" s="324">
        <f>M60*Inflation!$F$19</f>
        <v>0</v>
      </c>
      <c r="X60" s="324">
        <f>N60*Inflation!$F$19*Inflation!$F$20</f>
        <v>0</v>
      </c>
      <c r="Y60" s="324">
        <f>O60*Inflation!$F$19*Inflation!$F$20</f>
        <v>0</v>
      </c>
      <c r="Z60" s="324">
        <f>P60*Inflation!$F$19*Inflation!$F$20</f>
        <v>0</v>
      </c>
      <c r="AA60" s="324">
        <f>Q60*Inflation!$F$19*Inflation!$F$20*Inflation!$F$21</f>
        <v>0</v>
      </c>
      <c r="AB60" s="324">
        <f>R60*Inflation!$F$19*Inflation!$F$20*Inflation!$F$21*Inflation!$F$22</f>
        <v>0</v>
      </c>
      <c r="AC60" s="324">
        <f>S60*Inflation!$F$19*Inflation!$F$20*Inflation!$F$21*Inflation!$F$22*Inflation!$F$23</f>
        <v>0</v>
      </c>
      <c r="AD60" s="326">
        <f t="shared" si="5"/>
        <v>0</v>
      </c>
    </row>
    <row r="61" spans="1:30" ht="14.5">
      <c r="A61" s="44" t="s">
        <v>154</v>
      </c>
      <c r="B61" s="45" t="s">
        <v>154</v>
      </c>
      <c r="C61" s="106">
        <v>0</v>
      </c>
      <c r="E61" s="65">
        <v>4220</v>
      </c>
      <c r="F61" s="65" t="s">
        <v>651</v>
      </c>
      <c r="G61" s="99" t="s">
        <v>663</v>
      </c>
      <c r="H61" s="240" t="s">
        <v>148</v>
      </c>
      <c r="I61" s="240"/>
      <c r="J61" s="238" t="s">
        <v>218</v>
      </c>
      <c r="K61" s="255"/>
      <c r="L61" s="256"/>
      <c r="M61" s="256"/>
      <c r="N61" s="256"/>
      <c r="O61" s="256"/>
      <c r="P61" s="256"/>
      <c r="Q61" s="256"/>
      <c r="R61" s="256"/>
      <c r="S61" s="256"/>
      <c r="T61" s="257">
        <f t="shared" si="4"/>
        <v>0</v>
      </c>
      <c r="U61" s="323">
        <f>K61*Inflation!$F$19</f>
        <v>0</v>
      </c>
      <c r="V61" s="324">
        <f>L61*Inflation!$F$19</f>
        <v>0</v>
      </c>
      <c r="W61" s="324">
        <f>M61*Inflation!$F$19</f>
        <v>0</v>
      </c>
      <c r="X61" s="324">
        <f>N61*Inflation!$F$19*Inflation!$F$20</f>
        <v>0</v>
      </c>
      <c r="Y61" s="324">
        <f>O61*Inflation!$F$19*Inflation!$F$20</f>
        <v>0</v>
      </c>
      <c r="Z61" s="324">
        <f>P61*Inflation!$F$19*Inflation!$F$20</f>
        <v>0</v>
      </c>
      <c r="AA61" s="324">
        <f>Q61*Inflation!$F$19*Inflation!$F$20*Inflation!$F$21</f>
        <v>0</v>
      </c>
      <c r="AB61" s="324">
        <f>R61*Inflation!$F$19*Inflation!$F$20*Inflation!$F$21*Inflation!$F$22</f>
        <v>0</v>
      </c>
      <c r="AC61" s="324">
        <f>S61*Inflation!$F$19*Inflation!$F$20*Inflation!$F$21*Inflation!$F$22*Inflation!$F$23</f>
        <v>0</v>
      </c>
      <c r="AD61" s="326">
        <f t="shared" si="5"/>
        <v>0</v>
      </c>
    </row>
    <row r="62" spans="1:30" ht="14.5">
      <c r="A62" s="44" t="s">
        <v>154</v>
      </c>
      <c r="B62" s="45" t="s">
        <v>150</v>
      </c>
      <c r="C62" s="106">
        <v>0</v>
      </c>
      <c r="D62" s="37">
        <v>17</v>
      </c>
      <c r="E62" s="65">
        <v>4220</v>
      </c>
      <c r="F62" s="65" t="s">
        <v>651</v>
      </c>
      <c r="G62" s="99" t="s">
        <v>664</v>
      </c>
      <c r="H62" s="240" t="s">
        <v>147</v>
      </c>
      <c r="I62" s="240"/>
      <c r="J62" s="238" t="s">
        <v>218</v>
      </c>
      <c r="K62" s="255"/>
      <c r="L62" s="256"/>
      <c r="M62" s="256"/>
      <c r="N62" s="256"/>
      <c r="O62" s="256"/>
      <c r="P62" s="256"/>
      <c r="Q62" s="256"/>
      <c r="R62" s="256"/>
      <c r="S62" s="256"/>
      <c r="T62" s="257">
        <f t="shared" si="4"/>
        <v>0</v>
      </c>
      <c r="U62" s="323">
        <f>K62*Inflation!$F$19</f>
        <v>0</v>
      </c>
      <c r="V62" s="324">
        <f>L62*Inflation!$F$19</f>
        <v>0</v>
      </c>
      <c r="W62" s="324">
        <f>M62*Inflation!$F$19</f>
        <v>0</v>
      </c>
      <c r="X62" s="324">
        <f>N62*Inflation!$F$19*Inflation!$F$20</f>
        <v>0</v>
      </c>
      <c r="Y62" s="324">
        <f>O62*Inflation!$F$19*Inflation!$F$20</f>
        <v>0</v>
      </c>
      <c r="Z62" s="324">
        <f>P62*Inflation!$F$19*Inflation!$F$20</f>
        <v>0</v>
      </c>
      <c r="AA62" s="324">
        <f>Q62*Inflation!$F$19*Inflation!$F$20*Inflation!$F$21</f>
        <v>0</v>
      </c>
      <c r="AB62" s="324">
        <f>R62*Inflation!$F$19*Inflation!$F$20*Inflation!$F$21*Inflation!$F$22</f>
        <v>0</v>
      </c>
      <c r="AC62" s="324">
        <f>S62*Inflation!$F$19*Inflation!$F$20*Inflation!$F$21*Inflation!$F$22*Inflation!$F$23</f>
        <v>0</v>
      </c>
      <c r="AD62" s="326">
        <f t="shared" si="5"/>
        <v>0</v>
      </c>
    </row>
    <row r="63" spans="1:30" ht="14.5">
      <c r="A63" s="44" t="s">
        <v>150</v>
      </c>
      <c r="B63" s="45" t="s">
        <v>150</v>
      </c>
      <c r="C63" s="106">
        <v>500</v>
      </c>
      <c r="D63" s="37">
        <v>18</v>
      </c>
      <c r="E63" s="65">
        <v>4220</v>
      </c>
      <c r="F63" s="65" t="s">
        <v>651</v>
      </c>
      <c r="G63" s="99" t="s">
        <v>665</v>
      </c>
      <c r="H63" s="240" t="s">
        <v>147</v>
      </c>
      <c r="I63" s="240"/>
      <c r="J63" s="238">
        <v>46568</v>
      </c>
      <c r="K63" s="255"/>
      <c r="L63" s="256"/>
      <c r="M63" s="256"/>
      <c r="N63" s="256"/>
      <c r="O63" s="256"/>
      <c r="P63" s="256"/>
      <c r="Q63" s="256"/>
      <c r="R63" s="256"/>
      <c r="S63" s="256"/>
      <c r="T63" s="257">
        <f t="shared" si="4"/>
        <v>0</v>
      </c>
      <c r="U63" s="323">
        <f>K63*Inflation!$F$19</f>
        <v>0</v>
      </c>
      <c r="V63" s="324">
        <f>L63*Inflation!$F$19</f>
        <v>0</v>
      </c>
      <c r="W63" s="324">
        <f>M63*Inflation!$F$19</f>
        <v>0</v>
      </c>
      <c r="X63" s="324">
        <f>N63*Inflation!$F$19*Inflation!$F$20</f>
        <v>0</v>
      </c>
      <c r="Y63" s="324">
        <f>O63*Inflation!$F$19*Inflation!$F$20</f>
        <v>0</v>
      </c>
      <c r="Z63" s="324">
        <f>P63*Inflation!$F$19*Inflation!$F$20</f>
        <v>0</v>
      </c>
      <c r="AA63" s="324">
        <f>Q63*Inflation!$F$19*Inflation!$F$20*Inflation!$F$21</f>
        <v>0</v>
      </c>
      <c r="AB63" s="324">
        <f>R63*Inflation!$F$19*Inflation!$F$20*Inflation!$F$21*Inflation!$F$22</f>
        <v>0</v>
      </c>
      <c r="AC63" s="324">
        <f>S63*Inflation!$F$19*Inflation!$F$20*Inflation!$F$21*Inflation!$F$22*Inflation!$F$23</f>
        <v>0</v>
      </c>
      <c r="AD63" s="326">
        <f t="shared" si="5"/>
        <v>0</v>
      </c>
    </row>
    <row r="64" spans="1:30" ht="14.5">
      <c r="A64" s="44" t="s">
        <v>150</v>
      </c>
      <c r="B64" s="45" t="s">
        <v>154</v>
      </c>
      <c r="C64" s="106">
        <v>0</v>
      </c>
      <c r="E64" s="65">
        <v>4220</v>
      </c>
      <c r="F64" s="65" t="s">
        <v>651</v>
      </c>
      <c r="G64" s="99" t="s">
        <v>666</v>
      </c>
      <c r="H64" s="240" t="s">
        <v>148</v>
      </c>
      <c r="I64" s="240"/>
      <c r="J64" s="238">
        <v>45807</v>
      </c>
      <c r="K64" s="255"/>
      <c r="L64" s="256"/>
      <c r="M64" s="256"/>
      <c r="N64" s="256"/>
      <c r="O64" s="256"/>
      <c r="P64" s="256"/>
      <c r="Q64" s="256"/>
      <c r="R64" s="256"/>
      <c r="S64" s="256"/>
      <c r="T64" s="257">
        <f t="shared" si="4"/>
        <v>0</v>
      </c>
      <c r="U64" s="323">
        <f>K64*Inflation!$F$19</f>
        <v>0</v>
      </c>
      <c r="V64" s="324">
        <f>L64*Inflation!$F$19</f>
        <v>0</v>
      </c>
      <c r="W64" s="324">
        <f>M64*Inflation!$F$19</f>
        <v>0</v>
      </c>
      <c r="X64" s="324">
        <f>N64*Inflation!$F$19*Inflation!$F$20</f>
        <v>0</v>
      </c>
      <c r="Y64" s="324">
        <f>O64*Inflation!$F$19*Inflation!$F$20</f>
        <v>0</v>
      </c>
      <c r="Z64" s="324">
        <f>P64*Inflation!$F$19*Inflation!$F$20</f>
        <v>0</v>
      </c>
      <c r="AA64" s="324">
        <f>Q64*Inflation!$F$19*Inflation!$F$20*Inflation!$F$21</f>
        <v>0</v>
      </c>
      <c r="AB64" s="324">
        <f>R64*Inflation!$F$19*Inflation!$F$20*Inflation!$F$21*Inflation!$F$22</f>
        <v>0</v>
      </c>
      <c r="AC64" s="324">
        <f>S64*Inflation!$F$19*Inflation!$F$20*Inflation!$F$21*Inflation!$F$22*Inflation!$F$23</f>
        <v>0</v>
      </c>
      <c r="AD64" s="326">
        <f t="shared" si="5"/>
        <v>0</v>
      </c>
    </row>
    <row r="65" spans="1:30" ht="14.5">
      <c r="A65" s="44" t="s">
        <v>150</v>
      </c>
      <c r="B65" s="45" t="s">
        <v>154</v>
      </c>
      <c r="C65" s="106">
        <v>0</v>
      </c>
      <c r="E65" s="65">
        <v>4220</v>
      </c>
      <c r="F65" s="65" t="s">
        <v>651</v>
      </c>
      <c r="G65" s="99" t="s">
        <v>667</v>
      </c>
      <c r="H65" s="240" t="s">
        <v>149</v>
      </c>
      <c r="I65" s="240"/>
      <c r="J65" s="238">
        <v>46387</v>
      </c>
      <c r="K65" s="255"/>
      <c r="L65" s="256"/>
      <c r="M65" s="256"/>
      <c r="N65" s="256"/>
      <c r="O65" s="256"/>
      <c r="P65" s="256"/>
      <c r="Q65" s="256"/>
      <c r="R65" s="256"/>
      <c r="S65" s="256"/>
      <c r="T65" s="257">
        <f t="shared" si="4"/>
        <v>0</v>
      </c>
      <c r="U65" s="323">
        <f>K65*Inflation!$F$19</f>
        <v>0</v>
      </c>
      <c r="V65" s="324">
        <f>L65*Inflation!$F$19</f>
        <v>0</v>
      </c>
      <c r="W65" s="324">
        <f>M65*Inflation!$F$19</f>
        <v>0</v>
      </c>
      <c r="X65" s="324">
        <f>N65*Inflation!$F$19*Inflation!$F$20</f>
        <v>0</v>
      </c>
      <c r="Y65" s="324">
        <f>O65*Inflation!$F$19*Inflation!$F$20</f>
        <v>0</v>
      </c>
      <c r="Z65" s="324">
        <f>P65*Inflation!$F$19*Inflation!$F$20</f>
        <v>0</v>
      </c>
      <c r="AA65" s="324">
        <f>Q65*Inflation!$F$19*Inflation!$F$20*Inflation!$F$21</f>
        <v>0</v>
      </c>
      <c r="AB65" s="324">
        <f>R65*Inflation!$F$19*Inflation!$F$20*Inflation!$F$21*Inflation!$F$22</f>
        <v>0</v>
      </c>
      <c r="AC65" s="324">
        <f>S65*Inflation!$F$19*Inflation!$F$20*Inflation!$F$21*Inflation!$F$22*Inflation!$F$23</f>
        <v>0</v>
      </c>
      <c r="AD65" s="326">
        <f t="shared" si="5"/>
        <v>0</v>
      </c>
    </row>
    <row r="66" spans="1:30" ht="14.5">
      <c r="A66" s="44" t="s">
        <v>154</v>
      </c>
      <c r="B66" s="45" t="s">
        <v>150</v>
      </c>
      <c r="C66" s="106">
        <v>0</v>
      </c>
      <c r="D66" s="37">
        <v>19</v>
      </c>
      <c r="E66" s="65">
        <v>4220</v>
      </c>
      <c r="F66" s="65" t="s">
        <v>651</v>
      </c>
      <c r="G66" s="99" t="s">
        <v>668</v>
      </c>
      <c r="H66" s="240" t="s">
        <v>148</v>
      </c>
      <c r="I66" s="240"/>
      <c r="J66" s="238" t="s">
        <v>218</v>
      </c>
      <c r="K66" s="255"/>
      <c r="L66" s="256"/>
      <c r="M66" s="256"/>
      <c r="N66" s="256"/>
      <c r="O66" s="256"/>
      <c r="P66" s="256"/>
      <c r="Q66" s="256"/>
      <c r="R66" s="256"/>
      <c r="S66" s="256"/>
      <c r="T66" s="257">
        <f t="shared" si="4"/>
        <v>0</v>
      </c>
      <c r="U66" s="323">
        <f>K66*Inflation!$F$19</f>
        <v>0</v>
      </c>
      <c r="V66" s="324">
        <f>L66*Inflation!$F$19</f>
        <v>0</v>
      </c>
      <c r="W66" s="324">
        <f>M66*Inflation!$F$19</f>
        <v>0</v>
      </c>
      <c r="X66" s="324">
        <f>N66*Inflation!$F$19*Inflation!$F$20</f>
        <v>0</v>
      </c>
      <c r="Y66" s="324">
        <f>O66*Inflation!$F$19*Inflation!$F$20</f>
        <v>0</v>
      </c>
      <c r="Z66" s="324">
        <f>P66*Inflation!$F$19*Inflation!$F$20</f>
        <v>0</v>
      </c>
      <c r="AA66" s="324">
        <f>Q66*Inflation!$F$19*Inflation!$F$20*Inflation!$F$21</f>
        <v>0</v>
      </c>
      <c r="AB66" s="324">
        <f>R66*Inflation!$F$19*Inflation!$F$20*Inflation!$F$21*Inflation!$F$22</f>
        <v>0</v>
      </c>
      <c r="AC66" s="324">
        <f>S66*Inflation!$F$19*Inflation!$F$20*Inflation!$F$21*Inflation!$F$22*Inflation!$F$23</f>
        <v>0</v>
      </c>
      <c r="AD66" s="326">
        <f t="shared" si="5"/>
        <v>0</v>
      </c>
    </row>
    <row r="67" spans="1:30" ht="14.5">
      <c r="A67" s="44" t="s">
        <v>154</v>
      </c>
      <c r="B67" s="45" t="s">
        <v>150</v>
      </c>
      <c r="C67" s="106">
        <v>0</v>
      </c>
      <c r="D67" s="37">
        <v>20</v>
      </c>
      <c r="E67" s="65">
        <v>4220</v>
      </c>
      <c r="F67" s="65" t="s">
        <v>651</v>
      </c>
      <c r="G67" s="99" t="s">
        <v>669</v>
      </c>
      <c r="H67" s="240" t="s">
        <v>148</v>
      </c>
      <c r="I67" s="240"/>
      <c r="J67" s="238" t="s">
        <v>218</v>
      </c>
      <c r="K67" s="255"/>
      <c r="L67" s="256"/>
      <c r="M67" s="256"/>
      <c r="N67" s="256"/>
      <c r="O67" s="256"/>
      <c r="P67" s="256"/>
      <c r="Q67" s="256"/>
      <c r="R67" s="256"/>
      <c r="S67" s="256"/>
      <c r="T67" s="257">
        <f t="shared" si="4"/>
        <v>0</v>
      </c>
      <c r="U67" s="323">
        <f>K67*Inflation!$F$19</f>
        <v>0</v>
      </c>
      <c r="V67" s="324">
        <f>L67*Inflation!$F$19</f>
        <v>0</v>
      </c>
      <c r="W67" s="324">
        <f>M67*Inflation!$F$19</f>
        <v>0</v>
      </c>
      <c r="X67" s="324">
        <f>N67*Inflation!$F$19*Inflation!$F$20</f>
        <v>0</v>
      </c>
      <c r="Y67" s="324">
        <f>O67*Inflation!$F$19*Inflation!$F$20</f>
        <v>0</v>
      </c>
      <c r="Z67" s="324">
        <f>P67*Inflation!$F$19*Inflation!$F$20</f>
        <v>0</v>
      </c>
      <c r="AA67" s="324">
        <f>Q67*Inflation!$F$19*Inflation!$F$20*Inflation!$F$21</f>
        <v>0</v>
      </c>
      <c r="AB67" s="324">
        <f>R67*Inflation!$F$19*Inflation!$F$20*Inflation!$F$21*Inflation!$F$22</f>
        <v>0</v>
      </c>
      <c r="AC67" s="324">
        <f>S67*Inflation!$F$19*Inflation!$F$20*Inflation!$F$21*Inflation!$F$22*Inflation!$F$23</f>
        <v>0</v>
      </c>
      <c r="AD67" s="326">
        <f t="shared" si="5"/>
        <v>0</v>
      </c>
    </row>
    <row r="68" spans="1:30" ht="14.5">
      <c r="A68" s="44" t="s">
        <v>150</v>
      </c>
      <c r="B68" s="45" t="s">
        <v>154</v>
      </c>
      <c r="C68" s="106">
        <v>0</v>
      </c>
      <c r="E68" s="65">
        <v>4220</v>
      </c>
      <c r="F68" s="65" t="s">
        <v>651</v>
      </c>
      <c r="G68" s="99" t="s">
        <v>670</v>
      </c>
      <c r="H68" s="240" t="s">
        <v>148</v>
      </c>
      <c r="I68" s="240"/>
      <c r="J68" s="238">
        <v>47118</v>
      </c>
      <c r="K68" s="255"/>
      <c r="L68" s="256"/>
      <c r="M68" s="256"/>
      <c r="N68" s="256"/>
      <c r="O68" s="256"/>
      <c r="P68" s="256"/>
      <c r="Q68" s="256"/>
      <c r="R68" s="256"/>
      <c r="S68" s="256"/>
      <c r="T68" s="257">
        <f t="shared" si="4"/>
        <v>0</v>
      </c>
      <c r="U68" s="323">
        <f>K68*Inflation!$F$19</f>
        <v>0</v>
      </c>
      <c r="V68" s="324">
        <f>L68*Inflation!$F$19</f>
        <v>0</v>
      </c>
      <c r="W68" s="324">
        <f>M68*Inflation!$F$19</f>
        <v>0</v>
      </c>
      <c r="X68" s="324">
        <f>N68*Inflation!$F$19*Inflation!$F$20</f>
        <v>0</v>
      </c>
      <c r="Y68" s="324">
        <f>O68*Inflation!$F$19*Inflation!$F$20</f>
        <v>0</v>
      </c>
      <c r="Z68" s="324">
        <f>P68*Inflation!$F$19*Inflation!$F$20</f>
        <v>0</v>
      </c>
      <c r="AA68" s="324">
        <f>Q68*Inflation!$F$19*Inflation!$F$20*Inflation!$F$21</f>
        <v>0</v>
      </c>
      <c r="AB68" s="324">
        <f>R68*Inflation!$F$19*Inflation!$F$20*Inflation!$F$21*Inflation!$F$22</f>
        <v>0</v>
      </c>
      <c r="AC68" s="324">
        <f>S68*Inflation!$F$19*Inflation!$F$20*Inflation!$F$21*Inflation!$F$22*Inflation!$F$23</f>
        <v>0</v>
      </c>
      <c r="AD68" s="326">
        <f t="shared" si="5"/>
        <v>0</v>
      </c>
    </row>
    <row r="69" spans="1:30" ht="14.5">
      <c r="A69" s="44" t="s">
        <v>154</v>
      </c>
      <c r="B69" s="45" t="s">
        <v>154</v>
      </c>
      <c r="C69" s="106">
        <v>0</v>
      </c>
      <c r="E69" s="65">
        <v>4220</v>
      </c>
      <c r="F69" s="65" t="s">
        <v>651</v>
      </c>
      <c r="G69" s="99" t="s">
        <v>671</v>
      </c>
      <c r="H69" s="240" t="s">
        <v>148</v>
      </c>
      <c r="I69" s="240"/>
      <c r="J69" s="238" t="s">
        <v>218</v>
      </c>
      <c r="K69" s="255"/>
      <c r="L69" s="256"/>
      <c r="M69" s="256"/>
      <c r="N69" s="256"/>
      <c r="O69" s="256"/>
      <c r="P69" s="256"/>
      <c r="Q69" s="256"/>
      <c r="R69" s="256"/>
      <c r="S69" s="256"/>
      <c r="T69" s="257">
        <f t="shared" si="4"/>
        <v>0</v>
      </c>
      <c r="U69" s="323">
        <f>K69*Inflation!$F$19</f>
        <v>0</v>
      </c>
      <c r="V69" s="324">
        <f>L69*Inflation!$F$19</f>
        <v>0</v>
      </c>
      <c r="W69" s="324">
        <f>M69*Inflation!$F$19</f>
        <v>0</v>
      </c>
      <c r="X69" s="324">
        <f>N69*Inflation!$F$19*Inflation!$F$20</f>
        <v>0</v>
      </c>
      <c r="Y69" s="324">
        <f>O69*Inflation!$F$19*Inflation!$F$20</f>
        <v>0</v>
      </c>
      <c r="Z69" s="324">
        <f>P69*Inflation!$F$19*Inflation!$F$20</f>
        <v>0</v>
      </c>
      <c r="AA69" s="324">
        <f>Q69*Inflation!$F$19*Inflation!$F$20*Inflation!$F$21</f>
        <v>0</v>
      </c>
      <c r="AB69" s="324">
        <f>R69*Inflation!$F$19*Inflation!$F$20*Inflation!$F$21*Inflation!$F$22</f>
        <v>0</v>
      </c>
      <c r="AC69" s="324">
        <f>S69*Inflation!$F$19*Inflation!$F$20*Inflation!$F$21*Inflation!$F$22*Inflation!$F$23</f>
        <v>0</v>
      </c>
      <c r="AD69" s="326">
        <f t="shared" si="5"/>
        <v>0</v>
      </c>
    </row>
    <row r="70" spans="1:30" ht="14.5">
      <c r="A70" s="44" t="s">
        <v>150</v>
      </c>
      <c r="B70" s="45" t="s">
        <v>154</v>
      </c>
      <c r="C70" s="106">
        <v>0</v>
      </c>
      <c r="E70" s="65">
        <v>4220</v>
      </c>
      <c r="F70" s="65" t="s">
        <v>651</v>
      </c>
      <c r="G70" s="99" t="s">
        <v>672</v>
      </c>
      <c r="H70" s="240" t="s">
        <v>148</v>
      </c>
      <c r="I70" s="240"/>
      <c r="J70" s="238">
        <v>46387</v>
      </c>
      <c r="K70" s="255"/>
      <c r="L70" s="256"/>
      <c r="M70" s="256"/>
      <c r="N70" s="256"/>
      <c r="O70" s="256"/>
      <c r="P70" s="256"/>
      <c r="Q70" s="256"/>
      <c r="R70" s="256"/>
      <c r="S70" s="256"/>
      <c r="T70" s="257">
        <f t="shared" si="4"/>
        <v>0</v>
      </c>
      <c r="U70" s="323">
        <f>K70*Inflation!$F$19</f>
        <v>0</v>
      </c>
      <c r="V70" s="324">
        <f>L70*Inflation!$F$19</f>
        <v>0</v>
      </c>
      <c r="W70" s="324">
        <f>M70*Inflation!$F$19</f>
        <v>0</v>
      </c>
      <c r="X70" s="324">
        <f>N70*Inflation!$F$19*Inflation!$F$20</f>
        <v>0</v>
      </c>
      <c r="Y70" s="324">
        <f>O70*Inflation!$F$19*Inflation!$F$20</f>
        <v>0</v>
      </c>
      <c r="Z70" s="324">
        <f>P70*Inflation!$F$19*Inflation!$F$20</f>
        <v>0</v>
      </c>
      <c r="AA70" s="324">
        <f>Q70*Inflation!$F$19*Inflation!$F$20*Inflation!$F$21</f>
        <v>0</v>
      </c>
      <c r="AB70" s="324">
        <f>R70*Inflation!$F$19*Inflation!$F$20*Inflation!$F$21*Inflation!$F$22</f>
        <v>0</v>
      </c>
      <c r="AC70" s="324">
        <f>S70*Inflation!$F$19*Inflation!$F$20*Inflation!$F$21*Inflation!$F$22*Inflation!$F$23</f>
        <v>0</v>
      </c>
      <c r="AD70" s="326">
        <f t="shared" si="5"/>
        <v>0</v>
      </c>
    </row>
    <row r="71" spans="1:30" ht="14.5">
      <c r="A71" s="44" t="s">
        <v>150</v>
      </c>
      <c r="B71" s="45" t="s">
        <v>154</v>
      </c>
      <c r="C71" s="106">
        <v>0</v>
      </c>
      <c r="E71" s="65">
        <v>4220</v>
      </c>
      <c r="F71" s="65" t="s">
        <v>651</v>
      </c>
      <c r="G71" s="99" t="s">
        <v>673</v>
      </c>
      <c r="H71" s="240" t="s">
        <v>149</v>
      </c>
      <c r="I71" s="240"/>
      <c r="J71" s="238">
        <v>46022</v>
      </c>
      <c r="K71" s="255"/>
      <c r="L71" s="256"/>
      <c r="M71" s="256"/>
      <c r="N71" s="256"/>
      <c r="O71" s="256"/>
      <c r="P71" s="256"/>
      <c r="Q71" s="256"/>
      <c r="R71" s="256"/>
      <c r="S71" s="256"/>
      <c r="T71" s="257">
        <f t="shared" si="4"/>
        <v>0</v>
      </c>
      <c r="U71" s="323">
        <f>K71*Inflation!$F$19</f>
        <v>0</v>
      </c>
      <c r="V71" s="324">
        <f>L71*Inflation!$F$19</f>
        <v>0</v>
      </c>
      <c r="W71" s="324">
        <f>M71*Inflation!$F$19</f>
        <v>0</v>
      </c>
      <c r="X71" s="324">
        <f>N71*Inflation!$F$19*Inflation!$F$20</f>
        <v>0</v>
      </c>
      <c r="Y71" s="324">
        <f>O71*Inflation!$F$19*Inflation!$F$20</f>
        <v>0</v>
      </c>
      <c r="Z71" s="324">
        <f>P71*Inflation!$F$19*Inflation!$F$20</f>
        <v>0</v>
      </c>
      <c r="AA71" s="324">
        <f>Q71*Inflation!$F$19*Inflation!$F$20*Inflation!$F$21</f>
        <v>0</v>
      </c>
      <c r="AB71" s="324">
        <f>R71*Inflation!$F$19*Inflation!$F$20*Inflation!$F$21*Inflation!$F$22</f>
        <v>0</v>
      </c>
      <c r="AC71" s="324">
        <f>S71*Inflation!$F$19*Inflation!$F$20*Inflation!$F$21*Inflation!$F$22*Inflation!$F$23</f>
        <v>0</v>
      </c>
      <c r="AD71" s="326">
        <f t="shared" si="5"/>
        <v>0</v>
      </c>
    </row>
    <row r="72" spans="1:30" ht="14.5">
      <c r="A72" s="44" t="s">
        <v>154</v>
      </c>
      <c r="B72" s="45" t="s">
        <v>150</v>
      </c>
      <c r="C72" s="106">
        <v>0</v>
      </c>
      <c r="D72" s="37">
        <v>21</v>
      </c>
      <c r="E72" s="65">
        <v>4220</v>
      </c>
      <c r="F72" s="65" t="s">
        <v>651</v>
      </c>
      <c r="G72" s="99" t="s">
        <v>674</v>
      </c>
      <c r="H72" s="240" t="s">
        <v>148</v>
      </c>
      <c r="I72" s="240"/>
      <c r="J72" s="238" t="s">
        <v>218</v>
      </c>
      <c r="K72" s="255"/>
      <c r="L72" s="256"/>
      <c r="M72" s="256"/>
      <c r="N72" s="256"/>
      <c r="O72" s="256"/>
      <c r="P72" s="256"/>
      <c r="Q72" s="256"/>
      <c r="R72" s="256"/>
      <c r="S72" s="256"/>
      <c r="T72" s="257">
        <f t="shared" si="4"/>
        <v>0</v>
      </c>
      <c r="U72" s="323">
        <f>K72*Inflation!$F$19</f>
        <v>0</v>
      </c>
      <c r="V72" s="324">
        <f>L72*Inflation!$F$19</f>
        <v>0</v>
      </c>
      <c r="W72" s="324">
        <f>M72*Inflation!$F$19</f>
        <v>0</v>
      </c>
      <c r="X72" s="324">
        <f>N72*Inflation!$F$19*Inflation!$F$20</f>
        <v>0</v>
      </c>
      <c r="Y72" s="324">
        <f>O72*Inflation!$F$19*Inflation!$F$20</f>
        <v>0</v>
      </c>
      <c r="Z72" s="324">
        <f>P72*Inflation!$F$19*Inflation!$F$20</f>
        <v>0</v>
      </c>
      <c r="AA72" s="324">
        <f>Q72*Inflation!$F$19*Inflation!$F$20*Inflation!$F$21</f>
        <v>0</v>
      </c>
      <c r="AB72" s="324">
        <f>R72*Inflation!$F$19*Inflation!$F$20*Inflation!$F$21*Inflation!$F$22</f>
        <v>0</v>
      </c>
      <c r="AC72" s="324">
        <f>S72*Inflation!$F$19*Inflation!$F$20*Inflation!$F$21*Inflation!$F$22*Inflation!$F$23</f>
        <v>0</v>
      </c>
      <c r="AD72" s="326">
        <f t="shared" si="5"/>
        <v>0</v>
      </c>
    </row>
    <row r="73" spans="1:30" ht="14.5">
      <c r="A73" s="44" t="s">
        <v>154</v>
      </c>
      <c r="B73" s="45" t="s">
        <v>150</v>
      </c>
      <c r="C73" s="106">
        <v>0</v>
      </c>
      <c r="D73" s="37">
        <v>22</v>
      </c>
      <c r="E73" s="65">
        <v>4220</v>
      </c>
      <c r="F73" s="65" t="s">
        <v>651</v>
      </c>
      <c r="G73" s="99" t="s">
        <v>675</v>
      </c>
      <c r="H73" s="240" t="s">
        <v>148</v>
      </c>
      <c r="I73" s="240"/>
      <c r="J73" s="238" t="s">
        <v>218</v>
      </c>
      <c r="K73" s="255"/>
      <c r="L73" s="256"/>
      <c r="M73" s="256"/>
      <c r="N73" s="256"/>
      <c r="O73" s="256"/>
      <c r="P73" s="256"/>
      <c r="Q73" s="256"/>
      <c r="R73" s="256"/>
      <c r="S73" s="256"/>
      <c r="T73" s="257">
        <f t="shared" si="4"/>
        <v>0</v>
      </c>
      <c r="U73" s="323">
        <f>K73*Inflation!$F$19</f>
        <v>0</v>
      </c>
      <c r="V73" s="324">
        <f>L73*Inflation!$F$19</f>
        <v>0</v>
      </c>
      <c r="W73" s="324">
        <f>M73*Inflation!$F$19</f>
        <v>0</v>
      </c>
      <c r="X73" s="324">
        <f>N73*Inflation!$F$19*Inflation!$F$20</f>
        <v>0</v>
      </c>
      <c r="Y73" s="324">
        <f>O73*Inflation!$F$19*Inflation!$F$20</f>
        <v>0</v>
      </c>
      <c r="Z73" s="324">
        <f>P73*Inflation!$F$19*Inflation!$F$20</f>
        <v>0</v>
      </c>
      <c r="AA73" s="324">
        <f>Q73*Inflation!$F$19*Inflation!$F$20*Inflation!$F$21</f>
        <v>0</v>
      </c>
      <c r="AB73" s="324">
        <f>R73*Inflation!$F$19*Inflation!$F$20*Inflation!$F$21*Inflation!$F$22</f>
        <v>0</v>
      </c>
      <c r="AC73" s="324">
        <f>S73*Inflation!$F$19*Inflation!$F$20*Inflation!$F$21*Inflation!$F$22*Inflation!$F$23</f>
        <v>0</v>
      </c>
      <c r="AD73" s="326">
        <f t="shared" si="5"/>
        <v>0</v>
      </c>
    </row>
    <row r="74" spans="1:30" ht="14.5">
      <c r="A74" s="44" t="s">
        <v>150</v>
      </c>
      <c r="B74" s="45" t="s">
        <v>154</v>
      </c>
      <c r="C74" s="106">
        <v>0</v>
      </c>
      <c r="E74" s="65">
        <v>4220</v>
      </c>
      <c r="F74" s="65" t="s">
        <v>651</v>
      </c>
      <c r="G74" s="99" t="s">
        <v>676</v>
      </c>
      <c r="H74" s="240" t="s">
        <v>149</v>
      </c>
      <c r="I74" s="240"/>
      <c r="J74" s="238">
        <v>46022</v>
      </c>
      <c r="K74" s="255"/>
      <c r="L74" s="256"/>
      <c r="M74" s="256"/>
      <c r="N74" s="256"/>
      <c r="O74" s="256"/>
      <c r="P74" s="256"/>
      <c r="Q74" s="256"/>
      <c r="R74" s="256"/>
      <c r="S74" s="256"/>
      <c r="T74" s="257">
        <f t="shared" si="4"/>
        <v>0</v>
      </c>
      <c r="U74" s="323">
        <f>K74*Inflation!$F$19</f>
        <v>0</v>
      </c>
      <c r="V74" s="324">
        <f>L74*Inflation!$F$19</f>
        <v>0</v>
      </c>
      <c r="W74" s="324">
        <f>M74*Inflation!$F$19</f>
        <v>0</v>
      </c>
      <c r="X74" s="324">
        <f>N74*Inflation!$F$19*Inflation!$F$20</f>
        <v>0</v>
      </c>
      <c r="Y74" s="324">
        <f>O74*Inflation!$F$19*Inflation!$F$20</f>
        <v>0</v>
      </c>
      <c r="Z74" s="324">
        <f>P74*Inflation!$F$19*Inflation!$F$20</f>
        <v>0</v>
      </c>
      <c r="AA74" s="324">
        <f>Q74*Inflation!$F$19*Inflation!$F$20*Inflation!$F$21</f>
        <v>0</v>
      </c>
      <c r="AB74" s="324">
        <f>R74*Inflation!$F$19*Inflation!$F$20*Inflation!$F$21*Inflation!$F$22</f>
        <v>0</v>
      </c>
      <c r="AC74" s="324">
        <f>S74*Inflation!$F$19*Inflation!$F$20*Inflation!$F$21*Inflation!$F$22*Inflation!$F$23</f>
        <v>0</v>
      </c>
      <c r="AD74" s="326">
        <f t="shared" si="5"/>
        <v>0</v>
      </c>
    </row>
    <row r="75" spans="1:30" ht="14.5">
      <c r="A75" s="44" t="s">
        <v>150</v>
      </c>
      <c r="B75" s="45" t="s">
        <v>154</v>
      </c>
      <c r="C75" s="106">
        <v>0</v>
      </c>
      <c r="E75" s="65">
        <v>4220</v>
      </c>
      <c r="F75" s="65" t="s">
        <v>651</v>
      </c>
      <c r="G75" s="99" t="s">
        <v>677</v>
      </c>
      <c r="H75" s="240" t="s">
        <v>148</v>
      </c>
      <c r="I75" s="240"/>
      <c r="J75" s="238">
        <v>45838</v>
      </c>
      <c r="K75" s="255"/>
      <c r="L75" s="256"/>
      <c r="M75" s="256"/>
      <c r="N75" s="256"/>
      <c r="O75" s="256"/>
      <c r="P75" s="256"/>
      <c r="Q75" s="256"/>
      <c r="R75" s="256"/>
      <c r="S75" s="256"/>
      <c r="T75" s="257">
        <f t="shared" si="4"/>
        <v>0</v>
      </c>
      <c r="U75" s="323">
        <f>K75*Inflation!$F$19</f>
        <v>0</v>
      </c>
      <c r="V75" s="324">
        <f>L75*Inflation!$F$19</f>
        <v>0</v>
      </c>
      <c r="W75" s="324">
        <f>M75*Inflation!$F$19</f>
        <v>0</v>
      </c>
      <c r="X75" s="324">
        <f>N75*Inflation!$F$19*Inflation!$F$20</f>
        <v>0</v>
      </c>
      <c r="Y75" s="324">
        <f>O75*Inflation!$F$19*Inflation!$F$20</f>
        <v>0</v>
      </c>
      <c r="Z75" s="324">
        <f>P75*Inflation!$F$19*Inflation!$F$20</f>
        <v>0</v>
      </c>
      <c r="AA75" s="324">
        <f>Q75*Inflation!$F$19*Inflation!$F$20*Inflation!$F$21</f>
        <v>0</v>
      </c>
      <c r="AB75" s="324">
        <f>R75*Inflation!$F$19*Inflation!$F$20*Inflation!$F$21*Inflation!$F$22</f>
        <v>0</v>
      </c>
      <c r="AC75" s="324">
        <f>S75*Inflation!$F$19*Inflation!$F$20*Inflation!$F$21*Inflation!$F$22*Inflation!$F$23</f>
        <v>0</v>
      </c>
      <c r="AD75" s="326">
        <f t="shared" si="5"/>
        <v>0</v>
      </c>
    </row>
    <row r="76" spans="1:30" ht="14.5">
      <c r="A76" s="44" t="s">
        <v>154</v>
      </c>
      <c r="B76" s="45" t="s">
        <v>154</v>
      </c>
      <c r="C76" s="106">
        <v>0</v>
      </c>
      <c r="E76" s="65">
        <v>4220</v>
      </c>
      <c r="F76" s="65" t="s">
        <v>651</v>
      </c>
      <c r="G76" s="99" t="s">
        <v>678</v>
      </c>
      <c r="H76" s="240" t="s">
        <v>148</v>
      </c>
      <c r="I76" s="240"/>
      <c r="J76" s="238" t="s">
        <v>218</v>
      </c>
      <c r="K76" s="255"/>
      <c r="L76" s="256"/>
      <c r="M76" s="256"/>
      <c r="N76" s="256"/>
      <c r="O76" s="256"/>
      <c r="P76" s="256"/>
      <c r="Q76" s="256"/>
      <c r="R76" s="256"/>
      <c r="S76" s="256"/>
      <c r="T76" s="257">
        <f t="shared" si="4"/>
        <v>0</v>
      </c>
      <c r="U76" s="323">
        <f>K76*Inflation!$F$19</f>
        <v>0</v>
      </c>
      <c r="V76" s="324">
        <f>L76*Inflation!$F$19</f>
        <v>0</v>
      </c>
      <c r="W76" s="324">
        <f>M76*Inflation!$F$19</f>
        <v>0</v>
      </c>
      <c r="X76" s="324">
        <f>N76*Inflation!$F$19*Inflation!$F$20</f>
        <v>0</v>
      </c>
      <c r="Y76" s="324">
        <f>O76*Inflation!$F$19*Inflation!$F$20</f>
        <v>0</v>
      </c>
      <c r="Z76" s="324">
        <f>P76*Inflation!$F$19*Inflation!$F$20</f>
        <v>0</v>
      </c>
      <c r="AA76" s="324">
        <f>Q76*Inflation!$F$19*Inflation!$F$20*Inflation!$F$21</f>
        <v>0</v>
      </c>
      <c r="AB76" s="324">
        <f>R76*Inflation!$F$19*Inflation!$F$20*Inflation!$F$21*Inflation!$F$22</f>
        <v>0</v>
      </c>
      <c r="AC76" s="324">
        <f>S76*Inflation!$F$19*Inflation!$F$20*Inflation!$F$21*Inflation!$F$22*Inflation!$F$23</f>
        <v>0</v>
      </c>
      <c r="AD76" s="326">
        <f t="shared" si="5"/>
        <v>0</v>
      </c>
    </row>
    <row r="77" spans="1:30" ht="14.5">
      <c r="A77" s="44" t="s">
        <v>150</v>
      </c>
      <c r="B77" s="45" t="s">
        <v>154</v>
      </c>
      <c r="C77" s="106">
        <v>0</v>
      </c>
      <c r="E77" s="65">
        <v>4220</v>
      </c>
      <c r="F77" s="65" t="s">
        <v>651</v>
      </c>
      <c r="G77" s="99" t="s">
        <v>679</v>
      </c>
      <c r="H77" s="240" t="s">
        <v>149</v>
      </c>
      <c r="I77" s="240"/>
      <c r="J77" s="238">
        <v>46387</v>
      </c>
      <c r="K77" s="255"/>
      <c r="L77" s="256"/>
      <c r="M77" s="256"/>
      <c r="N77" s="256"/>
      <c r="O77" s="256"/>
      <c r="P77" s="256"/>
      <c r="Q77" s="256"/>
      <c r="R77" s="256"/>
      <c r="S77" s="256"/>
      <c r="T77" s="257">
        <f t="shared" si="4"/>
        <v>0</v>
      </c>
      <c r="U77" s="323">
        <f>K77*Inflation!$F$19</f>
        <v>0</v>
      </c>
      <c r="V77" s="324">
        <f>L77*Inflation!$F$19</f>
        <v>0</v>
      </c>
      <c r="W77" s="324">
        <f>M77*Inflation!$F$19</f>
        <v>0</v>
      </c>
      <c r="X77" s="324">
        <f>N77*Inflation!$F$19*Inflation!$F$20</f>
        <v>0</v>
      </c>
      <c r="Y77" s="324">
        <f>O77*Inflation!$F$19*Inflation!$F$20</f>
        <v>0</v>
      </c>
      <c r="Z77" s="324">
        <f>P77*Inflation!$F$19*Inflation!$F$20</f>
        <v>0</v>
      </c>
      <c r="AA77" s="324">
        <f>Q77*Inflation!$F$19*Inflation!$F$20*Inflation!$F$21</f>
        <v>0</v>
      </c>
      <c r="AB77" s="324">
        <f>R77*Inflation!$F$19*Inflation!$F$20*Inflation!$F$21*Inflation!$F$22</f>
        <v>0</v>
      </c>
      <c r="AC77" s="324">
        <f>S77*Inflation!$F$19*Inflation!$F$20*Inflation!$F$21*Inflation!$F$22*Inflation!$F$23</f>
        <v>0</v>
      </c>
      <c r="AD77" s="326">
        <f t="shared" si="5"/>
        <v>0</v>
      </c>
    </row>
    <row r="78" spans="1:30" ht="14.5">
      <c r="A78" s="44" t="s">
        <v>154</v>
      </c>
      <c r="B78" s="45" t="s">
        <v>154</v>
      </c>
      <c r="C78" s="106">
        <v>0</v>
      </c>
      <c r="E78" s="65">
        <v>4220</v>
      </c>
      <c r="F78" s="65" t="s">
        <v>651</v>
      </c>
      <c r="G78" s="99" t="s">
        <v>680</v>
      </c>
      <c r="H78" s="240" t="s">
        <v>148</v>
      </c>
      <c r="I78" s="240"/>
      <c r="J78" s="238" t="s">
        <v>218</v>
      </c>
      <c r="K78" s="255"/>
      <c r="L78" s="256"/>
      <c r="M78" s="256"/>
      <c r="N78" s="256"/>
      <c r="O78" s="256"/>
      <c r="P78" s="256"/>
      <c r="Q78" s="256"/>
      <c r="R78" s="256"/>
      <c r="S78" s="256"/>
      <c r="T78" s="257">
        <f t="shared" si="4"/>
        <v>0</v>
      </c>
      <c r="U78" s="323">
        <f>K78*Inflation!$F$19</f>
        <v>0</v>
      </c>
      <c r="V78" s="324">
        <f>L78*Inflation!$F$19</f>
        <v>0</v>
      </c>
      <c r="W78" s="324">
        <f>M78*Inflation!$F$19</f>
        <v>0</v>
      </c>
      <c r="X78" s="324">
        <f>N78*Inflation!$F$19*Inflation!$F$20</f>
        <v>0</v>
      </c>
      <c r="Y78" s="324">
        <f>O78*Inflation!$F$19*Inflation!$F$20</f>
        <v>0</v>
      </c>
      <c r="Z78" s="324">
        <f>P78*Inflation!$F$19*Inflation!$F$20</f>
        <v>0</v>
      </c>
      <c r="AA78" s="324">
        <f>Q78*Inflation!$F$19*Inflation!$F$20*Inflation!$F$21</f>
        <v>0</v>
      </c>
      <c r="AB78" s="324">
        <f>R78*Inflation!$F$19*Inflation!$F$20*Inflation!$F$21*Inflation!$F$22</f>
        <v>0</v>
      </c>
      <c r="AC78" s="324">
        <f>S78*Inflation!$F$19*Inflation!$F$20*Inflation!$F$21*Inflation!$F$22*Inflation!$F$23</f>
        <v>0</v>
      </c>
      <c r="AD78" s="326">
        <f t="shared" si="5"/>
        <v>0</v>
      </c>
    </row>
    <row r="79" spans="1:30" ht="14.5">
      <c r="A79" s="44" t="s">
        <v>150</v>
      </c>
      <c r="B79" s="45" t="s">
        <v>154</v>
      </c>
      <c r="C79" s="106">
        <v>0</v>
      </c>
      <c r="E79" s="65">
        <v>4220</v>
      </c>
      <c r="F79" s="65" t="s">
        <v>651</v>
      </c>
      <c r="G79" s="99" t="s">
        <v>681</v>
      </c>
      <c r="H79" s="240" t="s">
        <v>149</v>
      </c>
      <c r="I79" s="240"/>
      <c r="J79" s="238">
        <v>46022</v>
      </c>
      <c r="K79" s="255"/>
      <c r="L79" s="256"/>
      <c r="M79" s="256"/>
      <c r="N79" s="256"/>
      <c r="O79" s="256"/>
      <c r="P79" s="256"/>
      <c r="Q79" s="256"/>
      <c r="R79" s="256"/>
      <c r="S79" s="256"/>
      <c r="T79" s="257">
        <f t="shared" si="4"/>
        <v>0</v>
      </c>
      <c r="U79" s="323">
        <f>K79*Inflation!$F$19</f>
        <v>0</v>
      </c>
      <c r="V79" s="324">
        <f>L79*Inflation!$F$19</f>
        <v>0</v>
      </c>
      <c r="W79" s="324">
        <f>M79*Inflation!$F$19</f>
        <v>0</v>
      </c>
      <c r="X79" s="324">
        <f>N79*Inflation!$F$19*Inflation!$F$20</f>
        <v>0</v>
      </c>
      <c r="Y79" s="324">
        <f>O79*Inflation!$F$19*Inflation!$F$20</f>
        <v>0</v>
      </c>
      <c r="Z79" s="324">
        <f>P79*Inflation!$F$19*Inflation!$F$20</f>
        <v>0</v>
      </c>
      <c r="AA79" s="324">
        <f>Q79*Inflation!$F$19*Inflation!$F$20*Inflation!$F$21</f>
        <v>0</v>
      </c>
      <c r="AB79" s="324">
        <f>R79*Inflation!$F$19*Inflation!$F$20*Inflation!$F$21*Inflation!$F$22</f>
        <v>0</v>
      </c>
      <c r="AC79" s="324">
        <f>S79*Inflation!$F$19*Inflation!$F$20*Inflation!$F$21*Inflation!$F$22*Inflation!$F$23</f>
        <v>0</v>
      </c>
      <c r="AD79" s="326">
        <f t="shared" si="5"/>
        <v>0</v>
      </c>
    </row>
    <row r="80" spans="1:30" ht="14.5">
      <c r="A80" s="44" t="s">
        <v>150</v>
      </c>
      <c r="B80" s="45" t="s">
        <v>154</v>
      </c>
      <c r="C80" s="106">
        <v>0</v>
      </c>
      <c r="E80" s="65">
        <v>4220</v>
      </c>
      <c r="F80" s="65" t="s">
        <v>651</v>
      </c>
      <c r="G80" s="99" t="s">
        <v>682</v>
      </c>
      <c r="H80" s="240" t="s">
        <v>148</v>
      </c>
      <c r="I80" s="240"/>
      <c r="J80" s="238">
        <v>46203</v>
      </c>
      <c r="K80" s="255"/>
      <c r="L80" s="256"/>
      <c r="M80" s="256"/>
      <c r="N80" s="256"/>
      <c r="O80" s="256"/>
      <c r="P80" s="256"/>
      <c r="Q80" s="256"/>
      <c r="R80" s="256"/>
      <c r="S80" s="256"/>
      <c r="T80" s="257">
        <f t="shared" si="4"/>
        <v>0</v>
      </c>
      <c r="U80" s="323">
        <f>K80*Inflation!$F$19</f>
        <v>0</v>
      </c>
      <c r="V80" s="324">
        <f>L80*Inflation!$F$19</f>
        <v>0</v>
      </c>
      <c r="W80" s="324">
        <f>M80*Inflation!$F$19</f>
        <v>0</v>
      </c>
      <c r="X80" s="324">
        <f>N80*Inflation!$F$19*Inflation!$F$20</f>
        <v>0</v>
      </c>
      <c r="Y80" s="324">
        <f>O80*Inflation!$F$19*Inflation!$F$20</f>
        <v>0</v>
      </c>
      <c r="Z80" s="324">
        <f>P80*Inflation!$F$19*Inflation!$F$20</f>
        <v>0</v>
      </c>
      <c r="AA80" s="324">
        <f>Q80*Inflation!$F$19*Inflation!$F$20*Inflation!$F$21</f>
        <v>0</v>
      </c>
      <c r="AB80" s="324">
        <f>R80*Inflation!$F$19*Inflation!$F$20*Inflation!$F$21*Inflation!$F$22</f>
        <v>0</v>
      </c>
      <c r="AC80" s="324">
        <f>S80*Inflation!$F$19*Inflation!$F$20*Inflation!$F$21*Inflation!$F$22*Inflation!$F$23</f>
        <v>0</v>
      </c>
      <c r="AD80" s="326">
        <f t="shared" si="5"/>
        <v>0</v>
      </c>
    </row>
    <row r="81" spans="1:30" ht="14.5">
      <c r="A81" s="44" t="s">
        <v>154</v>
      </c>
      <c r="B81" s="45" t="s">
        <v>154</v>
      </c>
      <c r="C81" s="106">
        <v>0</v>
      </c>
      <c r="E81" s="65">
        <v>4220</v>
      </c>
      <c r="F81" s="65" t="s">
        <v>651</v>
      </c>
      <c r="G81" s="99" t="s">
        <v>683</v>
      </c>
      <c r="H81" s="240" t="s">
        <v>149</v>
      </c>
      <c r="I81" s="240"/>
      <c r="J81" s="238" t="s">
        <v>218</v>
      </c>
      <c r="K81" s="255"/>
      <c r="L81" s="256"/>
      <c r="M81" s="256"/>
      <c r="N81" s="256"/>
      <c r="O81" s="256"/>
      <c r="P81" s="256"/>
      <c r="Q81" s="256"/>
      <c r="R81" s="256"/>
      <c r="S81" s="256"/>
      <c r="T81" s="257">
        <f t="shared" si="4"/>
        <v>0</v>
      </c>
      <c r="U81" s="323">
        <f>K81*Inflation!$F$19</f>
        <v>0</v>
      </c>
      <c r="V81" s="324">
        <f>L81*Inflation!$F$19</f>
        <v>0</v>
      </c>
      <c r="W81" s="324">
        <f>M81*Inflation!$F$19</f>
        <v>0</v>
      </c>
      <c r="X81" s="324">
        <f>N81*Inflation!$F$19*Inflation!$F$20</f>
        <v>0</v>
      </c>
      <c r="Y81" s="324">
        <f>O81*Inflation!$F$19*Inflation!$F$20</f>
        <v>0</v>
      </c>
      <c r="Z81" s="324">
        <f>P81*Inflation!$F$19*Inflation!$F$20</f>
        <v>0</v>
      </c>
      <c r="AA81" s="324">
        <f>Q81*Inflation!$F$19*Inflation!$F$20*Inflation!$F$21</f>
        <v>0</v>
      </c>
      <c r="AB81" s="324">
        <f>R81*Inflation!$F$19*Inflation!$F$20*Inflation!$F$21*Inflation!$F$22</f>
        <v>0</v>
      </c>
      <c r="AC81" s="324">
        <f>S81*Inflation!$F$19*Inflation!$F$20*Inflation!$F$21*Inflation!$F$22*Inflation!$F$23</f>
        <v>0</v>
      </c>
      <c r="AD81" s="326">
        <f t="shared" si="5"/>
        <v>0</v>
      </c>
    </row>
    <row r="82" spans="1:30" ht="14.5">
      <c r="A82" s="44" t="s">
        <v>150</v>
      </c>
      <c r="B82" s="45" t="s">
        <v>150</v>
      </c>
      <c r="C82" s="106">
        <v>700</v>
      </c>
      <c r="D82" s="37">
        <v>23</v>
      </c>
      <c r="E82" s="65">
        <v>4220</v>
      </c>
      <c r="F82" s="65" t="s">
        <v>651</v>
      </c>
      <c r="G82" s="99" t="s">
        <v>684</v>
      </c>
      <c r="H82" s="240" t="s">
        <v>149</v>
      </c>
      <c r="I82" s="240"/>
      <c r="J82" s="238">
        <v>46387</v>
      </c>
      <c r="K82" s="255"/>
      <c r="L82" s="256"/>
      <c r="M82" s="256"/>
      <c r="N82" s="256"/>
      <c r="O82" s="256"/>
      <c r="P82" s="256"/>
      <c r="Q82" s="256"/>
      <c r="R82" s="256"/>
      <c r="S82" s="256"/>
      <c r="T82" s="257">
        <f t="shared" si="4"/>
        <v>0</v>
      </c>
      <c r="U82" s="323">
        <f>K82*Inflation!$F$19</f>
        <v>0</v>
      </c>
      <c r="V82" s="324">
        <f>L82*Inflation!$F$19</f>
        <v>0</v>
      </c>
      <c r="W82" s="324">
        <f>M82*Inflation!$F$19</f>
        <v>0</v>
      </c>
      <c r="X82" s="324">
        <f>N82*Inflation!$F$19*Inflation!$F$20</f>
        <v>0</v>
      </c>
      <c r="Y82" s="324">
        <f>O82*Inflation!$F$19*Inflation!$F$20</f>
        <v>0</v>
      </c>
      <c r="Z82" s="324">
        <f>P82*Inflation!$F$19*Inflation!$F$20</f>
        <v>0</v>
      </c>
      <c r="AA82" s="324">
        <f>Q82*Inflation!$F$19*Inflation!$F$20*Inflation!$F$21</f>
        <v>0</v>
      </c>
      <c r="AB82" s="324">
        <f>R82*Inflation!$F$19*Inflation!$F$20*Inflation!$F$21*Inflation!$F$22</f>
        <v>0</v>
      </c>
      <c r="AC82" s="324">
        <f>S82*Inflation!$F$19*Inflation!$F$20*Inflation!$F$21*Inflation!$F$22*Inflation!$F$23</f>
        <v>0</v>
      </c>
      <c r="AD82" s="326">
        <f t="shared" si="5"/>
        <v>0</v>
      </c>
    </row>
    <row r="83" spans="1:30" ht="14.5">
      <c r="A83" s="44" t="s">
        <v>154</v>
      </c>
      <c r="B83" s="45" t="s">
        <v>150</v>
      </c>
      <c r="C83" s="106">
        <v>0</v>
      </c>
      <c r="D83" s="37">
        <v>24</v>
      </c>
      <c r="E83" s="65">
        <v>4220</v>
      </c>
      <c r="F83" s="65" t="s">
        <v>651</v>
      </c>
      <c r="G83" s="99" t="s">
        <v>685</v>
      </c>
      <c r="H83" s="240" t="s">
        <v>148</v>
      </c>
      <c r="I83" s="240"/>
      <c r="J83" s="238" t="s">
        <v>218</v>
      </c>
      <c r="K83" s="255"/>
      <c r="L83" s="256"/>
      <c r="M83" s="256"/>
      <c r="N83" s="256"/>
      <c r="O83" s="256"/>
      <c r="P83" s="256"/>
      <c r="Q83" s="256"/>
      <c r="R83" s="256"/>
      <c r="S83" s="256"/>
      <c r="T83" s="257">
        <f t="shared" si="4"/>
        <v>0</v>
      </c>
      <c r="U83" s="323">
        <f>K83*Inflation!$F$19</f>
        <v>0</v>
      </c>
      <c r="V83" s="324">
        <f>L83*Inflation!$F$19</f>
        <v>0</v>
      </c>
      <c r="W83" s="324">
        <f>M83*Inflation!$F$19</f>
        <v>0</v>
      </c>
      <c r="X83" s="324">
        <f>N83*Inflation!$F$19*Inflation!$F$20</f>
        <v>0</v>
      </c>
      <c r="Y83" s="324">
        <f>O83*Inflation!$F$19*Inflation!$F$20</f>
        <v>0</v>
      </c>
      <c r="Z83" s="324">
        <f>P83*Inflation!$F$19*Inflation!$F$20</f>
        <v>0</v>
      </c>
      <c r="AA83" s="324">
        <f>Q83*Inflation!$F$19*Inflation!$F$20*Inflation!$F$21</f>
        <v>0</v>
      </c>
      <c r="AB83" s="324">
        <f>R83*Inflation!$F$19*Inflation!$F$20*Inflation!$F$21*Inflation!$F$22</f>
        <v>0</v>
      </c>
      <c r="AC83" s="324">
        <f>S83*Inflation!$F$19*Inflation!$F$20*Inflation!$F$21*Inflation!$F$22*Inflation!$F$23</f>
        <v>0</v>
      </c>
      <c r="AD83" s="326">
        <f t="shared" si="5"/>
        <v>0</v>
      </c>
    </row>
    <row r="84" spans="1:30" ht="14.5">
      <c r="A84" s="44" t="s">
        <v>150</v>
      </c>
      <c r="B84" s="45" t="s">
        <v>154</v>
      </c>
      <c r="C84" s="106">
        <v>0</v>
      </c>
      <c r="E84" s="65">
        <v>4220</v>
      </c>
      <c r="F84" s="65" t="s">
        <v>651</v>
      </c>
      <c r="G84" s="99" t="s">
        <v>686</v>
      </c>
      <c r="H84" s="240" t="s">
        <v>148</v>
      </c>
      <c r="I84" s="240"/>
      <c r="J84" s="238">
        <v>46387</v>
      </c>
      <c r="K84" s="255"/>
      <c r="L84" s="256"/>
      <c r="M84" s="256"/>
      <c r="N84" s="256"/>
      <c r="O84" s="256"/>
      <c r="P84" s="256"/>
      <c r="Q84" s="256"/>
      <c r="R84" s="256"/>
      <c r="S84" s="256"/>
      <c r="T84" s="257">
        <f t="shared" si="4"/>
        <v>0</v>
      </c>
      <c r="U84" s="323">
        <f>K84*Inflation!$F$19</f>
        <v>0</v>
      </c>
      <c r="V84" s="324">
        <f>L84*Inflation!$F$19</f>
        <v>0</v>
      </c>
      <c r="W84" s="324">
        <f>M84*Inflation!$F$19</f>
        <v>0</v>
      </c>
      <c r="X84" s="324">
        <f>N84*Inflation!$F$19*Inflation!$F$20</f>
        <v>0</v>
      </c>
      <c r="Y84" s="324">
        <f>O84*Inflation!$F$19*Inflation!$F$20</f>
        <v>0</v>
      </c>
      <c r="Z84" s="324">
        <f>P84*Inflation!$F$19*Inflation!$F$20</f>
        <v>0</v>
      </c>
      <c r="AA84" s="324">
        <f>Q84*Inflation!$F$19*Inflation!$F$20*Inflation!$F$21</f>
        <v>0</v>
      </c>
      <c r="AB84" s="324">
        <f>R84*Inflation!$F$19*Inflation!$F$20*Inflation!$F$21*Inflation!$F$22</f>
        <v>0</v>
      </c>
      <c r="AC84" s="324">
        <f>S84*Inflation!$F$19*Inflation!$F$20*Inflation!$F$21*Inflation!$F$22*Inflation!$F$23</f>
        <v>0</v>
      </c>
      <c r="AD84" s="326">
        <f t="shared" si="5"/>
        <v>0</v>
      </c>
    </row>
    <row r="85" spans="1:30" ht="14.5">
      <c r="A85" s="44" t="s">
        <v>150</v>
      </c>
      <c r="B85" s="45" t="s">
        <v>154</v>
      </c>
      <c r="C85" s="106">
        <v>0</v>
      </c>
      <c r="E85" s="65">
        <v>4220</v>
      </c>
      <c r="F85" s="65" t="s">
        <v>651</v>
      </c>
      <c r="G85" s="99" t="s">
        <v>687</v>
      </c>
      <c r="H85" s="240" t="s">
        <v>149</v>
      </c>
      <c r="I85" s="240"/>
      <c r="J85" s="238">
        <v>46265</v>
      </c>
      <c r="K85" s="255"/>
      <c r="L85" s="256"/>
      <c r="M85" s="256"/>
      <c r="N85" s="256"/>
      <c r="O85" s="256"/>
      <c r="P85" s="256"/>
      <c r="Q85" s="256"/>
      <c r="R85" s="256"/>
      <c r="S85" s="256"/>
      <c r="T85" s="257">
        <f t="shared" si="4"/>
        <v>0</v>
      </c>
      <c r="U85" s="323">
        <f>K85*Inflation!$F$19</f>
        <v>0</v>
      </c>
      <c r="V85" s="324">
        <f>L85*Inflation!$F$19</f>
        <v>0</v>
      </c>
      <c r="W85" s="324">
        <f>M85*Inflation!$F$19</f>
        <v>0</v>
      </c>
      <c r="X85" s="324">
        <f>N85*Inflation!$F$19*Inflation!$F$20</f>
        <v>0</v>
      </c>
      <c r="Y85" s="324">
        <f>O85*Inflation!$F$19*Inflation!$F$20</f>
        <v>0</v>
      </c>
      <c r="Z85" s="324">
        <f>P85*Inflation!$F$19*Inflation!$F$20</f>
        <v>0</v>
      </c>
      <c r="AA85" s="324">
        <f>Q85*Inflation!$F$19*Inflation!$F$20*Inflation!$F$21</f>
        <v>0</v>
      </c>
      <c r="AB85" s="324">
        <f>R85*Inflation!$F$19*Inflation!$F$20*Inflation!$F$21*Inflation!$F$22</f>
        <v>0</v>
      </c>
      <c r="AC85" s="324">
        <f>S85*Inflation!$F$19*Inflation!$F$20*Inflation!$F$21*Inflation!$F$22*Inflation!$F$23</f>
        <v>0</v>
      </c>
      <c r="AD85" s="326">
        <f t="shared" si="5"/>
        <v>0</v>
      </c>
    </row>
    <row r="86" spans="1:30" ht="14.5">
      <c r="A86" s="44" t="s">
        <v>150</v>
      </c>
      <c r="B86" s="45" t="s">
        <v>154</v>
      </c>
      <c r="C86" s="106">
        <v>0</v>
      </c>
      <c r="E86" s="65">
        <v>4220</v>
      </c>
      <c r="F86" s="65" t="s">
        <v>651</v>
      </c>
      <c r="G86" s="99" t="s">
        <v>688</v>
      </c>
      <c r="H86" s="240" t="s">
        <v>149</v>
      </c>
      <c r="I86" s="240"/>
      <c r="J86" s="238">
        <v>46022</v>
      </c>
      <c r="K86" s="255"/>
      <c r="L86" s="256"/>
      <c r="M86" s="256"/>
      <c r="N86" s="256"/>
      <c r="O86" s="256"/>
      <c r="P86" s="256"/>
      <c r="Q86" s="256"/>
      <c r="R86" s="256"/>
      <c r="S86" s="256"/>
      <c r="T86" s="257">
        <f t="shared" si="4"/>
        <v>0</v>
      </c>
      <c r="U86" s="323">
        <f>K86*Inflation!$F$19</f>
        <v>0</v>
      </c>
      <c r="V86" s="324">
        <f>L86*Inflation!$F$19</f>
        <v>0</v>
      </c>
      <c r="W86" s="324">
        <f>M86*Inflation!$F$19</f>
        <v>0</v>
      </c>
      <c r="X86" s="324">
        <f>N86*Inflation!$F$19*Inflation!$F$20</f>
        <v>0</v>
      </c>
      <c r="Y86" s="324">
        <f>O86*Inflation!$F$19*Inflation!$F$20</f>
        <v>0</v>
      </c>
      <c r="Z86" s="324">
        <f>P86*Inflation!$F$19*Inflation!$F$20</f>
        <v>0</v>
      </c>
      <c r="AA86" s="324">
        <f>Q86*Inflation!$F$19*Inflation!$F$20*Inflation!$F$21</f>
        <v>0</v>
      </c>
      <c r="AB86" s="324">
        <f>R86*Inflation!$F$19*Inflation!$F$20*Inflation!$F$21*Inflation!$F$22</f>
        <v>0</v>
      </c>
      <c r="AC86" s="324">
        <f>S86*Inflation!$F$19*Inflation!$F$20*Inflation!$F$21*Inflation!$F$22*Inflation!$F$23</f>
        <v>0</v>
      </c>
      <c r="AD86" s="326">
        <f t="shared" si="5"/>
        <v>0</v>
      </c>
    </row>
    <row r="87" spans="1:30" ht="14.5">
      <c r="A87" s="44" t="s">
        <v>150</v>
      </c>
      <c r="B87" s="45" t="s">
        <v>154</v>
      </c>
      <c r="C87" s="106">
        <v>0</v>
      </c>
      <c r="E87" s="65">
        <v>4220</v>
      </c>
      <c r="F87" s="65" t="s">
        <v>651</v>
      </c>
      <c r="G87" s="99" t="s">
        <v>689</v>
      </c>
      <c r="H87" s="240" t="s">
        <v>149</v>
      </c>
      <c r="I87" s="240"/>
      <c r="J87" s="238">
        <v>46022</v>
      </c>
      <c r="K87" s="255"/>
      <c r="L87" s="256"/>
      <c r="M87" s="256"/>
      <c r="N87" s="256"/>
      <c r="O87" s="256"/>
      <c r="P87" s="256"/>
      <c r="Q87" s="256"/>
      <c r="R87" s="256"/>
      <c r="S87" s="256"/>
      <c r="T87" s="257">
        <f t="shared" ref="T87:T150" si="6">SUM(S87,R87,Q87,P87,M87)</f>
        <v>0</v>
      </c>
      <c r="U87" s="323">
        <f>K87*Inflation!$F$19</f>
        <v>0</v>
      </c>
      <c r="V87" s="324">
        <f>L87*Inflation!$F$19</f>
        <v>0</v>
      </c>
      <c r="W87" s="324">
        <f>M87*Inflation!$F$19</f>
        <v>0</v>
      </c>
      <c r="X87" s="324">
        <f>N87*Inflation!$F$19*Inflation!$F$20</f>
        <v>0</v>
      </c>
      <c r="Y87" s="324">
        <f>O87*Inflation!$F$19*Inflation!$F$20</f>
        <v>0</v>
      </c>
      <c r="Z87" s="324">
        <f>P87*Inflation!$F$19*Inflation!$F$20</f>
        <v>0</v>
      </c>
      <c r="AA87" s="324">
        <f>Q87*Inflation!$F$19*Inflation!$F$20*Inflation!$F$21</f>
        <v>0</v>
      </c>
      <c r="AB87" s="324">
        <f>R87*Inflation!$F$19*Inflation!$F$20*Inflation!$F$21*Inflation!$F$22</f>
        <v>0</v>
      </c>
      <c r="AC87" s="324">
        <f>S87*Inflation!$F$19*Inflation!$F$20*Inflation!$F$21*Inflation!$F$22*Inflation!$F$23</f>
        <v>0</v>
      </c>
      <c r="AD87" s="326">
        <f t="shared" ref="AD87:AD150" si="7">SUM(AC87,AB87,AA87,Z87,W87)</f>
        <v>0</v>
      </c>
    </row>
    <row r="88" spans="1:30" ht="14.5">
      <c r="A88" s="44" t="s">
        <v>150</v>
      </c>
      <c r="B88" s="45" t="s">
        <v>154</v>
      </c>
      <c r="C88" s="106">
        <v>0</v>
      </c>
      <c r="E88" s="65">
        <v>4220</v>
      </c>
      <c r="F88" s="65" t="s">
        <v>651</v>
      </c>
      <c r="G88" s="99" t="s">
        <v>690</v>
      </c>
      <c r="H88" s="240" t="s">
        <v>149</v>
      </c>
      <c r="I88" s="240"/>
      <c r="J88" s="238">
        <v>46386</v>
      </c>
      <c r="K88" s="255"/>
      <c r="L88" s="256"/>
      <c r="M88" s="256"/>
      <c r="N88" s="256"/>
      <c r="O88" s="256"/>
      <c r="P88" s="256"/>
      <c r="Q88" s="256"/>
      <c r="R88" s="256"/>
      <c r="S88" s="256"/>
      <c r="T88" s="257">
        <f t="shared" si="6"/>
        <v>0</v>
      </c>
      <c r="U88" s="323">
        <f>K88*Inflation!$F$19</f>
        <v>0</v>
      </c>
      <c r="V88" s="324">
        <f>L88*Inflation!$F$19</f>
        <v>0</v>
      </c>
      <c r="W88" s="324">
        <f>M88*Inflation!$F$19</f>
        <v>0</v>
      </c>
      <c r="X88" s="324">
        <f>N88*Inflation!$F$19*Inflation!$F$20</f>
        <v>0</v>
      </c>
      <c r="Y88" s="324">
        <f>O88*Inflation!$F$19*Inflation!$F$20</f>
        <v>0</v>
      </c>
      <c r="Z88" s="324">
        <f>P88*Inflation!$F$19*Inflation!$F$20</f>
        <v>0</v>
      </c>
      <c r="AA88" s="324">
        <f>Q88*Inflation!$F$19*Inflation!$F$20*Inflation!$F$21</f>
        <v>0</v>
      </c>
      <c r="AB88" s="324">
        <f>R88*Inflation!$F$19*Inflation!$F$20*Inflation!$F$21*Inflation!$F$22</f>
        <v>0</v>
      </c>
      <c r="AC88" s="324">
        <f>S88*Inflation!$F$19*Inflation!$F$20*Inflation!$F$21*Inflation!$F$22*Inflation!$F$23</f>
        <v>0</v>
      </c>
      <c r="AD88" s="326">
        <f t="shared" si="7"/>
        <v>0</v>
      </c>
    </row>
    <row r="89" spans="1:30" ht="14.5">
      <c r="A89" s="44" t="s">
        <v>150</v>
      </c>
      <c r="B89" s="45" t="s">
        <v>154</v>
      </c>
      <c r="C89" s="106">
        <v>0</v>
      </c>
      <c r="E89" s="65">
        <v>4220</v>
      </c>
      <c r="F89" s="65" t="s">
        <v>651</v>
      </c>
      <c r="G89" s="99" t="s">
        <v>691</v>
      </c>
      <c r="H89" s="240" t="s">
        <v>149</v>
      </c>
      <c r="I89" s="240"/>
      <c r="J89" s="238">
        <v>46358</v>
      </c>
      <c r="K89" s="255"/>
      <c r="L89" s="256"/>
      <c r="M89" s="256"/>
      <c r="N89" s="256"/>
      <c r="O89" s="256"/>
      <c r="P89" s="256"/>
      <c r="Q89" s="256"/>
      <c r="R89" s="256"/>
      <c r="S89" s="256"/>
      <c r="T89" s="257">
        <f t="shared" si="6"/>
        <v>0</v>
      </c>
      <c r="U89" s="323">
        <f>K89*Inflation!$F$19</f>
        <v>0</v>
      </c>
      <c r="V89" s="324">
        <f>L89*Inflation!$F$19</f>
        <v>0</v>
      </c>
      <c r="W89" s="324">
        <f>M89*Inflation!$F$19</f>
        <v>0</v>
      </c>
      <c r="X89" s="324">
        <f>N89*Inflation!$F$19*Inflation!$F$20</f>
        <v>0</v>
      </c>
      <c r="Y89" s="324">
        <f>O89*Inflation!$F$19*Inflation!$F$20</f>
        <v>0</v>
      </c>
      <c r="Z89" s="324">
        <f>P89*Inflation!$F$19*Inflation!$F$20</f>
        <v>0</v>
      </c>
      <c r="AA89" s="324">
        <f>Q89*Inflation!$F$19*Inflation!$F$20*Inflation!$F$21</f>
        <v>0</v>
      </c>
      <c r="AB89" s="324">
        <f>R89*Inflation!$F$19*Inflation!$F$20*Inflation!$F$21*Inflation!$F$22</f>
        <v>0</v>
      </c>
      <c r="AC89" s="324">
        <f>S89*Inflation!$F$19*Inflation!$F$20*Inflation!$F$21*Inflation!$F$22*Inflation!$F$23</f>
        <v>0</v>
      </c>
      <c r="AD89" s="326">
        <f t="shared" si="7"/>
        <v>0</v>
      </c>
    </row>
    <row r="90" spans="1:30" ht="14.5">
      <c r="A90" s="44" t="s">
        <v>154</v>
      </c>
      <c r="B90" s="45" t="s">
        <v>154</v>
      </c>
      <c r="C90" s="106">
        <v>0</v>
      </c>
      <c r="E90" s="65">
        <v>4220</v>
      </c>
      <c r="F90" s="65" t="s">
        <v>651</v>
      </c>
      <c r="G90" s="99" t="s">
        <v>692</v>
      </c>
      <c r="H90" s="240" t="s">
        <v>149</v>
      </c>
      <c r="I90" s="240"/>
      <c r="J90" s="238" t="s">
        <v>627</v>
      </c>
      <c r="K90" s="255"/>
      <c r="L90" s="256"/>
      <c r="M90" s="256"/>
      <c r="N90" s="256"/>
      <c r="O90" s="256"/>
      <c r="P90" s="256"/>
      <c r="Q90" s="256"/>
      <c r="R90" s="256"/>
      <c r="S90" s="256"/>
      <c r="T90" s="257">
        <f t="shared" si="6"/>
        <v>0</v>
      </c>
      <c r="U90" s="323">
        <f>K90*Inflation!$F$19</f>
        <v>0</v>
      </c>
      <c r="V90" s="324">
        <f>L90*Inflation!$F$19</f>
        <v>0</v>
      </c>
      <c r="W90" s="324">
        <f>M90*Inflation!$F$19</f>
        <v>0</v>
      </c>
      <c r="X90" s="324">
        <f>N90*Inflation!$F$19*Inflation!$F$20</f>
        <v>0</v>
      </c>
      <c r="Y90" s="324">
        <f>O90*Inflation!$F$19*Inflation!$F$20</f>
        <v>0</v>
      </c>
      <c r="Z90" s="324">
        <f>P90*Inflation!$F$19*Inflation!$F$20</f>
        <v>0</v>
      </c>
      <c r="AA90" s="324">
        <f>Q90*Inflation!$F$19*Inflation!$F$20*Inflation!$F$21</f>
        <v>0</v>
      </c>
      <c r="AB90" s="324">
        <f>R90*Inflation!$F$19*Inflation!$F$20*Inflation!$F$21*Inflation!$F$22</f>
        <v>0</v>
      </c>
      <c r="AC90" s="324">
        <f>S90*Inflation!$F$19*Inflation!$F$20*Inflation!$F$21*Inflation!$F$22*Inflation!$F$23</f>
        <v>0</v>
      </c>
      <c r="AD90" s="326">
        <f t="shared" si="7"/>
        <v>0</v>
      </c>
    </row>
    <row r="91" spans="1:30" ht="14.5">
      <c r="A91" s="44" t="s">
        <v>150</v>
      </c>
      <c r="B91" s="45" t="s">
        <v>154</v>
      </c>
      <c r="C91" s="106">
        <v>0</v>
      </c>
      <c r="E91" s="65">
        <v>4220</v>
      </c>
      <c r="F91" s="65" t="s">
        <v>651</v>
      </c>
      <c r="G91" s="99" t="s">
        <v>693</v>
      </c>
      <c r="H91" s="240" t="s">
        <v>149</v>
      </c>
      <c r="I91" s="240"/>
      <c r="J91" s="238">
        <v>46359</v>
      </c>
      <c r="K91" s="255"/>
      <c r="L91" s="256"/>
      <c r="M91" s="256"/>
      <c r="N91" s="256"/>
      <c r="O91" s="256"/>
      <c r="P91" s="256"/>
      <c r="Q91" s="256"/>
      <c r="R91" s="256"/>
      <c r="S91" s="256"/>
      <c r="T91" s="257">
        <f t="shared" si="6"/>
        <v>0</v>
      </c>
      <c r="U91" s="323">
        <f>K91*Inflation!$F$19</f>
        <v>0</v>
      </c>
      <c r="V91" s="324">
        <f>L91*Inflation!$F$19</f>
        <v>0</v>
      </c>
      <c r="W91" s="324">
        <f>M91*Inflation!$F$19</f>
        <v>0</v>
      </c>
      <c r="X91" s="324">
        <f>N91*Inflation!$F$19*Inflation!$F$20</f>
        <v>0</v>
      </c>
      <c r="Y91" s="324">
        <f>O91*Inflation!$F$19*Inflation!$F$20</f>
        <v>0</v>
      </c>
      <c r="Z91" s="324">
        <f>P91*Inflation!$F$19*Inflation!$F$20</f>
        <v>0</v>
      </c>
      <c r="AA91" s="324">
        <f>Q91*Inflation!$F$19*Inflation!$F$20*Inflation!$F$21</f>
        <v>0</v>
      </c>
      <c r="AB91" s="324">
        <f>R91*Inflation!$F$19*Inflation!$F$20*Inflation!$F$21*Inflation!$F$22</f>
        <v>0</v>
      </c>
      <c r="AC91" s="324">
        <f>S91*Inflation!$F$19*Inflation!$F$20*Inflation!$F$21*Inflation!$F$22*Inflation!$F$23</f>
        <v>0</v>
      </c>
      <c r="AD91" s="326">
        <f t="shared" si="7"/>
        <v>0</v>
      </c>
    </row>
    <row r="92" spans="1:30" ht="14.5">
      <c r="A92" s="44" t="s">
        <v>150</v>
      </c>
      <c r="B92" s="45" t="s">
        <v>150</v>
      </c>
      <c r="C92" s="106">
        <v>550</v>
      </c>
      <c r="D92" s="37">
        <v>25</v>
      </c>
      <c r="E92" s="65">
        <v>4220</v>
      </c>
      <c r="F92" s="65" t="s">
        <v>651</v>
      </c>
      <c r="G92" s="99" t="s">
        <v>694</v>
      </c>
      <c r="H92" s="240" t="s">
        <v>149</v>
      </c>
      <c r="I92" s="240"/>
      <c r="J92" s="238">
        <v>46022</v>
      </c>
      <c r="K92" s="255"/>
      <c r="L92" s="256"/>
      <c r="M92" s="256"/>
      <c r="N92" s="256"/>
      <c r="O92" s="256"/>
      <c r="P92" s="256"/>
      <c r="Q92" s="256"/>
      <c r="R92" s="256"/>
      <c r="S92" s="256"/>
      <c r="T92" s="257">
        <f t="shared" si="6"/>
        <v>0</v>
      </c>
      <c r="U92" s="323">
        <f>K92*Inflation!$F$19</f>
        <v>0</v>
      </c>
      <c r="V92" s="324">
        <f>L92*Inflation!$F$19</f>
        <v>0</v>
      </c>
      <c r="W92" s="324">
        <f>M92*Inflation!$F$19</f>
        <v>0</v>
      </c>
      <c r="X92" s="324">
        <f>N92*Inflation!$F$19*Inflation!$F$20</f>
        <v>0</v>
      </c>
      <c r="Y92" s="324">
        <f>O92*Inflation!$F$19*Inflation!$F$20</f>
        <v>0</v>
      </c>
      <c r="Z92" s="324">
        <f>P92*Inflation!$F$19*Inflation!$F$20</f>
        <v>0</v>
      </c>
      <c r="AA92" s="324">
        <f>Q92*Inflation!$F$19*Inflation!$F$20*Inflation!$F$21</f>
        <v>0</v>
      </c>
      <c r="AB92" s="324">
        <f>R92*Inflation!$F$19*Inflation!$F$20*Inflation!$F$21*Inflation!$F$22</f>
        <v>0</v>
      </c>
      <c r="AC92" s="324">
        <f>S92*Inflation!$F$19*Inflation!$F$20*Inflation!$F$21*Inflation!$F$22*Inflation!$F$23</f>
        <v>0</v>
      </c>
      <c r="AD92" s="326">
        <f t="shared" si="7"/>
        <v>0</v>
      </c>
    </row>
    <row r="93" spans="1:30" ht="14.5">
      <c r="A93" s="44" t="s">
        <v>150</v>
      </c>
      <c r="B93" s="45" t="s">
        <v>154</v>
      </c>
      <c r="C93" s="106">
        <v>0</v>
      </c>
      <c r="E93" s="65">
        <v>4220</v>
      </c>
      <c r="F93" s="65" t="s">
        <v>651</v>
      </c>
      <c r="G93" s="99" t="s">
        <v>695</v>
      </c>
      <c r="H93" s="240" t="s">
        <v>149</v>
      </c>
      <c r="I93" s="240"/>
      <c r="J93" s="238">
        <v>46376</v>
      </c>
      <c r="K93" s="255"/>
      <c r="L93" s="256"/>
      <c r="M93" s="256"/>
      <c r="N93" s="256"/>
      <c r="O93" s="256"/>
      <c r="P93" s="256"/>
      <c r="Q93" s="256"/>
      <c r="R93" s="256"/>
      <c r="S93" s="256"/>
      <c r="T93" s="257">
        <f t="shared" si="6"/>
        <v>0</v>
      </c>
      <c r="U93" s="323">
        <f>K93*Inflation!$F$19</f>
        <v>0</v>
      </c>
      <c r="V93" s="324">
        <f>L93*Inflation!$F$19</f>
        <v>0</v>
      </c>
      <c r="W93" s="324">
        <f>M93*Inflation!$F$19</f>
        <v>0</v>
      </c>
      <c r="X93" s="324">
        <f>N93*Inflation!$F$19*Inflation!$F$20</f>
        <v>0</v>
      </c>
      <c r="Y93" s="324">
        <f>O93*Inflation!$F$19*Inflation!$F$20</f>
        <v>0</v>
      </c>
      <c r="Z93" s="324">
        <f>P93*Inflation!$F$19*Inflation!$F$20</f>
        <v>0</v>
      </c>
      <c r="AA93" s="324">
        <f>Q93*Inflation!$F$19*Inflation!$F$20*Inflation!$F$21</f>
        <v>0</v>
      </c>
      <c r="AB93" s="324">
        <f>R93*Inflation!$F$19*Inflation!$F$20*Inflation!$F$21*Inflation!$F$22</f>
        <v>0</v>
      </c>
      <c r="AC93" s="324">
        <f>S93*Inflation!$F$19*Inflation!$F$20*Inflation!$F$21*Inflation!$F$22*Inflation!$F$23</f>
        <v>0</v>
      </c>
      <c r="AD93" s="326">
        <f t="shared" si="7"/>
        <v>0</v>
      </c>
    </row>
    <row r="94" spans="1:30" ht="14.5">
      <c r="A94" s="44" t="s">
        <v>150</v>
      </c>
      <c r="B94" s="45" t="s">
        <v>154</v>
      </c>
      <c r="C94" s="106">
        <v>0</v>
      </c>
      <c r="E94" s="65">
        <v>4220</v>
      </c>
      <c r="F94" s="65" t="s">
        <v>651</v>
      </c>
      <c r="G94" s="99" t="s">
        <v>696</v>
      </c>
      <c r="H94" s="240" t="s">
        <v>149</v>
      </c>
      <c r="I94" s="240"/>
      <c r="J94" s="238">
        <v>46387</v>
      </c>
      <c r="K94" s="255"/>
      <c r="L94" s="256"/>
      <c r="M94" s="256"/>
      <c r="N94" s="256"/>
      <c r="O94" s="256"/>
      <c r="P94" s="256"/>
      <c r="Q94" s="256"/>
      <c r="R94" s="256"/>
      <c r="S94" s="256"/>
      <c r="T94" s="257">
        <f t="shared" si="6"/>
        <v>0</v>
      </c>
      <c r="U94" s="323">
        <f>K94*Inflation!$F$19</f>
        <v>0</v>
      </c>
      <c r="V94" s="324">
        <f>L94*Inflation!$F$19</f>
        <v>0</v>
      </c>
      <c r="W94" s="324">
        <f>M94*Inflation!$F$19</f>
        <v>0</v>
      </c>
      <c r="X94" s="324">
        <f>N94*Inflation!$F$19*Inflation!$F$20</f>
        <v>0</v>
      </c>
      <c r="Y94" s="324">
        <f>O94*Inflation!$F$19*Inflation!$F$20</f>
        <v>0</v>
      </c>
      <c r="Z94" s="324">
        <f>P94*Inflation!$F$19*Inflation!$F$20</f>
        <v>0</v>
      </c>
      <c r="AA94" s="324">
        <f>Q94*Inflation!$F$19*Inflation!$F$20*Inflation!$F$21</f>
        <v>0</v>
      </c>
      <c r="AB94" s="324">
        <f>R94*Inflation!$F$19*Inflation!$F$20*Inflation!$F$21*Inflation!$F$22</f>
        <v>0</v>
      </c>
      <c r="AC94" s="324">
        <f>S94*Inflation!$F$19*Inflation!$F$20*Inflation!$F$21*Inflation!$F$22*Inflation!$F$23</f>
        <v>0</v>
      </c>
      <c r="AD94" s="326">
        <f t="shared" si="7"/>
        <v>0</v>
      </c>
    </row>
    <row r="95" spans="1:30" ht="14.5">
      <c r="A95" s="44" t="s">
        <v>150</v>
      </c>
      <c r="B95" s="45" t="s">
        <v>150</v>
      </c>
      <c r="C95" s="106">
        <v>8400</v>
      </c>
      <c r="D95" s="37">
        <v>26</v>
      </c>
      <c r="E95" s="65">
        <v>4220</v>
      </c>
      <c r="F95" s="65" t="s">
        <v>651</v>
      </c>
      <c r="G95" s="99" t="s">
        <v>697</v>
      </c>
      <c r="H95" s="240" t="s">
        <v>148</v>
      </c>
      <c r="I95" s="240"/>
      <c r="J95" s="238">
        <v>46022</v>
      </c>
      <c r="K95" s="255"/>
      <c r="L95" s="256"/>
      <c r="M95" s="256"/>
      <c r="N95" s="256"/>
      <c r="O95" s="256"/>
      <c r="P95" s="256"/>
      <c r="Q95" s="256"/>
      <c r="R95" s="256"/>
      <c r="S95" s="256"/>
      <c r="T95" s="257">
        <f t="shared" si="6"/>
        <v>0</v>
      </c>
      <c r="U95" s="323">
        <f>K95*Inflation!$F$19</f>
        <v>0</v>
      </c>
      <c r="V95" s="324">
        <f>L95*Inflation!$F$19</f>
        <v>0</v>
      </c>
      <c r="W95" s="324">
        <f>M95*Inflation!$F$19</f>
        <v>0</v>
      </c>
      <c r="X95" s="324">
        <f>N95*Inflation!$F$19*Inflation!$F$20</f>
        <v>0</v>
      </c>
      <c r="Y95" s="324">
        <f>O95*Inflation!$F$19*Inflation!$F$20</f>
        <v>0</v>
      </c>
      <c r="Z95" s="324">
        <f>P95*Inflation!$F$19*Inflation!$F$20</f>
        <v>0</v>
      </c>
      <c r="AA95" s="324">
        <f>Q95*Inflation!$F$19*Inflation!$F$20*Inflation!$F$21</f>
        <v>0</v>
      </c>
      <c r="AB95" s="324">
        <f>R95*Inflation!$F$19*Inflation!$F$20*Inflation!$F$21*Inflation!$F$22</f>
        <v>0</v>
      </c>
      <c r="AC95" s="324">
        <f>S95*Inflation!$F$19*Inflation!$F$20*Inflation!$F$21*Inflation!$F$22*Inflation!$F$23</f>
        <v>0</v>
      </c>
      <c r="AD95" s="326">
        <f t="shared" si="7"/>
        <v>0</v>
      </c>
    </row>
    <row r="96" spans="1:30" ht="14.5">
      <c r="A96" s="44" t="s">
        <v>154</v>
      </c>
      <c r="B96" s="45" t="s">
        <v>154</v>
      </c>
      <c r="C96" s="106">
        <v>0</v>
      </c>
      <c r="E96" s="65">
        <v>4220</v>
      </c>
      <c r="F96" s="65" t="s">
        <v>651</v>
      </c>
      <c r="G96" s="99" t="s">
        <v>698</v>
      </c>
      <c r="H96" s="240" t="s">
        <v>147</v>
      </c>
      <c r="I96" s="240"/>
      <c r="J96" s="238" t="s">
        <v>218</v>
      </c>
      <c r="K96" s="255"/>
      <c r="L96" s="256"/>
      <c r="M96" s="256"/>
      <c r="N96" s="256"/>
      <c r="O96" s="256"/>
      <c r="P96" s="256"/>
      <c r="Q96" s="256"/>
      <c r="R96" s="256"/>
      <c r="S96" s="256"/>
      <c r="T96" s="257">
        <f t="shared" si="6"/>
        <v>0</v>
      </c>
      <c r="U96" s="323">
        <f>K96*Inflation!$F$19</f>
        <v>0</v>
      </c>
      <c r="V96" s="324">
        <f>L96*Inflation!$F$19</f>
        <v>0</v>
      </c>
      <c r="W96" s="324">
        <f>M96*Inflation!$F$19</f>
        <v>0</v>
      </c>
      <c r="X96" s="324">
        <f>N96*Inflation!$F$19*Inflation!$F$20</f>
        <v>0</v>
      </c>
      <c r="Y96" s="324">
        <f>O96*Inflation!$F$19*Inflation!$F$20</f>
        <v>0</v>
      </c>
      <c r="Z96" s="324">
        <f>P96*Inflation!$F$19*Inflation!$F$20</f>
        <v>0</v>
      </c>
      <c r="AA96" s="324">
        <f>Q96*Inflation!$F$19*Inflation!$F$20*Inflation!$F$21</f>
        <v>0</v>
      </c>
      <c r="AB96" s="324">
        <f>R96*Inflation!$F$19*Inflation!$F$20*Inflation!$F$21*Inflation!$F$22</f>
        <v>0</v>
      </c>
      <c r="AC96" s="324">
        <f>S96*Inflation!$F$19*Inflation!$F$20*Inflation!$F$21*Inflation!$F$22*Inflation!$F$23</f>
        <v>0</v>
      </c>
      <c r="AD96" s="326">
        <f t="shared" si="7"/>
        <v>0</v>
      </c>
    </row>
    <row r="97" spans="1:30" ht="14.5">
      <c r="A97" s="44" t="b">
        <v>0</v>
      </c>
      <c r="B97" s="45" t="s">
        <v>154</v>
      </c>
      <c r="C97" s="106">
        <v>0</v>
      </c>
      <c r="E97" s="65">
        <v>4220</v>
      </c>
      <c r="F97" s="65" t="s">
        <v>651</v>
      </c>
      <c r="G97" s="99" t="s">
        <v>699</v>
      </c>
      <c r="H97" s="240" t="s">
        <v>149</v>
      </c>
      <c r="I97" s="240"/>
      <c r="J97" s="238"/>
      <c r="K97" s="255"/>
      <c r="L97" s="256"/>
      <c r="M97" s="256"/>
      <c r="N97" s="256"/>
      <c r="O97" s="256"/>
      <c r="P97" s="256"/>
      <c r="Q97" s="256"/>
      <c r="R97" s="256"/>
      <c r="S97" s="256"/>
      <c r="T97" s="257">
        <f t="shared" si="6"/>
        <v>0</v>
      </c>
      <c r="U97" s="323">
        <f>K97*Inflation!$F$19</f>
        <v>0</v>
      </c>
      <c r="V97" s="324">
        <f>L97*Inflation!$F$19</f>
        <v>0</v>
      </c>
      <c r="W97" s="324">
        <f>M97*Inflation!$F$19</f>
        <v>0</v>
      </c>
      <c r="X97" s="324">
        <f>N97*Inflation!$F$19*Inflation!$F$20</f>
        <v>0</v>
      </c>
      <c r="Y97" s="324">
        <f>O97*Inflation!$F$19*Inflation!$F$20</f>
        <v>0</v>
      </c>
      <c r="Z97" s="324">
        <f>P97*Inflation!$F$19*Inflation!$F$20</f>
        <v>0</v>
      </c>
      <c r="AA97" s="324">
        <f>Q97*Inflation!$F$19*Inflation!$F$20*Inflation!$F$21</f>
        <v>0</v>
      </c>
      <c r="AB97" s="324">
        <f>R97*Inflation!$F$19*Inflation!$F$20*Inflation!$F$21*Inflation!$F$22</f>
        <v>0</v>
      </c>
      <c r="AC97" s="324">
        <f>S97*Inflation!$F$19*Inflation!$F$20*Inflation!$F$21*Inflation!$F$22*Inflation!$F$23</f>
        <v>0</v>
      </c>
      <c r="AD97" s="326">
        <f t="shared" si="7"/>
        <v>0</v>
      </c>
    </row>
    <row r="98" spans="1:30" ht="14.5">
      <c r="A98" s="44" t="s">
        <v>150</v>
      </c>
      <c r="B98" s="45" t="s">
        <v>150</v>
      </c>
      <c r="C98" s="106">
        <v>4693</v>
      </c>
      <c r="D98" s="37">
        <v>27</v>
      </c>
      <c r="E98" s="65">
        <v>4220</v>
      </c>
      <c r="F98" s="65" t="s">
        <v>651</v>
      </c>
      <c r="G98" s="99" t="s">
        <v>700</v>
      </c>
      <c r="H98" s="240" t="s">
        <v>147</v>
      </c>
      <c r="I98" s="240"/>
      <c r="J98" s="238">
        <v>46387</v>
      </c>
      <c r="K98" s="255"/>
      <c r="L98" s="256"/>
      <c r="M98" s="256"/>
      <c r="N98" s="256"/>
      <c r="O98" s="256"/>
      <c r="P98" s="256"/>
      <c r="Q98" s="256"/>
      <c r="R98" s="256"/>
      <c r="S98" s="256"/>
      <c r="T98" s="257">
        <f t="shared" si="6"/>
        <v>0</v>
      </c>
      <c r="U98" s="323">
        <f>K98*Inflation!$F$19</f>
        <v>0</v>
      </c>
      <c r="V98" s="324">
        <f>L98*Inflation!$F$19</f>
        <v>0</v>
      </c>
      <c r="W98" s="324">
        <f>M98*Inflation!$F$19</f>
        <v>0</v>
      </c>
      <c r="X98" s="324">
        <f>N98*Inflation!$F$19*Inflation!$F$20</f>
        <v>0</v>
      </c>
      <c r="Y98" s="324">
        <f>O98*Inflation!$F$19*Inflation!$F$20</f>
        <v>0</v>
      </c>
      <c r="Z98" s="324">
        <f>P98*Inflation!$F$19*Inflation!$F$20</f>
        <v>0</v>
      </c>
      <c r="AA98" s="324">
        <f>Q98*Inflation!$F$19*Inflation!$F$20*Inflation!$F$21</f>
        <v>0</v>
      </c>
      <c r="AB98" s="324">
        <f>R98*Inflation!$F$19*Inflation!$F$20*Inflation!$F$21*Inflation!$F$22</f>
        <v>0</v>
      </c>
      <c r="AC98" s="324">
        <f>S98*Inflation!$F$19*Inflation!$F$20*Inflation!$F$21*Inflation!$F$22*Inflation!$F$23</f>
        <v>0</v>
      </c>
      <c r="AD98" s="326">
        <f t="shared" si="7"/>
        <v>0</v>
      </c>
    </row>
    <row r="99" spans="1:30" ht="14.5">
      <c r="A99" s="44" t="s">
        <v>154</v>
      </c>
      <c r="B99" s="45" t="s">
        <v>154</v>
      </c>
      <c r="C99" s="106">
        <v>0</v>
      </c>
      <c r="E99" s="65">
        <v>4220</v>
      </c>
      <c r="F99" s="65" t="s">
        <v>651</v>
      </c>
      <c r="G99" s="99" t="s">
        <v>701</v>
      </c>
      <c r="H99" s="240" t="s">
        <v>149</v>
      </c>
      <c r="I99" s="240"/>
      <c r="J99" s="238" t="s">
        <v>218</v>
      </c>
      <c r="K99" s="255"/>
      <c r="L99" s="256"/>
      <c r="M99" s="256"/>
      <c r="N99" s="256"/>
      <c r="O99" s="256"/>
      <c r="P99" s="256"/>
      <c r="Q99" s="256"/>
      <c r="R99" s="256"/>
      <c r="S99" s="256"/>
      <c r="T99" s="257">
        <f t="shared" si="6"/>
        <v>0</v>
      </c>
      <c r="U99" s="323">
        <f>K99*Inflation!$F$19</f>
        <v>0</v>
      </c>
      <c r="V99" s="324">
        <f>L99*Inflation!$F$19</f>
        <v>0</v>
      </c>
      <c r="W99" s="324">
        <f>M99*Inflation!$F$19</f>
        <v>0</v>
      </c>
      <c r="X99" s="324">
        <f>N99*Inflation!$F$19*Inflation!$F$20</f>
        <v>0</v>
      </c>
      <c r="Y99" s="324">
        <f>O99*Inflation!$F$19*Inflation!$F$20</f>
        <v>0</v>
      </c>
      <c r="Z99" s="324">
        <f>P99*Inflation!$F$19*Inflation!$F$20</f>
        <v>0</v>
      </c>
      <c r="AA99" s="324">
        <f>Q99*Inflation!$F$19*Inflation!$F$20*Inflation!$F$21</f>
        <v>0</v>
      </c>
      <c r="AB99" s="324">
        <f>R99*Inflation!$F$19*Inflation!$F$20*Inflation!$F$21*Inflation!$F$22</f>
        <v>0</v>
      </c>
      <c r="AC99" s="324">
        <f>S99*Inflation!$F$19*Inflation!$F$20*Inflation!$F$21*Inflation!$F$22*Inflation!$F$23</f>
        <v>0</v>
      </c>
      <c r="AD99" s="326">
        <f t="shared" si="7"/>
        <v>0</v>
      </c>
    </row>
    <row r="100" spans="1:30" ht="14.5">
      <c r="A100" s="44" t="s">
        <v>150</v>
      </c>
      <c r="B100" s="45" t="s">
        <v>150</v>
      </c>
      <c r="C100" s="106">
        <v>2500</v>
      </c>
      <c r="D100" s="37">
        <v>28</v>
      </c>
      <c r="E100" s="65">
        <v>4220</v>
      </c>
      <c r="F100" s="65" t="s">
        <v>702</v>
      </c>
      <c r="G100" s="99" t="s">
        <v>703</v>
      </c>
      <c r="H100" s="240" t="s">
        <v>148</v>
      </c>
      <c r="I100" s="240"/>
      <c r="J100" s="238">
        <v>46752</v>
      </c>
      <c r="K100" s="255"/>
      <c r="L100" s="256"/>
      <c r="M100" s="256"/>
      <c r="N100" s="256"/>
      <c r="O100" s="256"/>
      <c r="P100" s="256"/>
      <c r="Q100" s="256"/>
      <c r="R100" s="256"/>
      <c r="S100" s="256"/>
      <c r="T100" s="257">
        <f t="shared" si="6"/>
        <v>0</v>
      </c>
      <c r="U100" s="323">
        <f>K100*Inflation!$F$19</f>
        <v>0</v>
      </c>
      <c r="V100" s="324">
        <f>L100*Inflation!$F$19</f>
        <v>0</v>
      </c>
      <c r="W100" s="324">
        <f>M100*Inflation!$F$19</f>
        <v>0</v>
      </c>
      <c r="X100" s="324">
        <f>N100*Inflation!$F$19*Inflation!$F$20</f>
        <v>0</v>
      </c>
      <c r="Y100" s="324">
        <f>O100*Inflation!$F$19*Inflation!$F$20</f>
        <v>0</v>
      </c>
      <c r="Z100" s="324">
        <f>P100*Inflation!$F$19*Inflation!$F$20</f>
        <v>0</v>
      </c>
      <c r="AA100" s="324">
        <f>Q100*Inflation!$F$19*Inflation!$F$20*Inflation!$F$21</f>
        <v>0</v>
      </c>
      <c r="AB100" s="324">
        <f>R100*Inflation!$F$19*Inflation!$F$20*Inflation!$F$21*Inflation!$F$22</f>
        <v>0</v>
      </c>
      <c r="AC100" s="324">
        <f>S100*Inflation!$F$19*Inflation!$F$20*Inflation!$F$21*Inflation!$F$22*Inflation!$F$23</f>
        <v>0</v>
      </c>
      <c r="AD100" s="326">
        <f t="shared" si="7"/>
        <v>0</v>
      </c>
    </row>
    <row r="101" spans="1:30" ht="14.5">
      <c r="A101" s="44" t="s">
        <v>154</v>
      </c>
      <c r="B101" s="45" t="s">
        <v>150</v>
      </c>
      <c r="C101" s="106">
        <v>0</v>
      </c>
      <c r="D101" s="37">
        <v>29</v>
      </c>
      <c r="E101" s="65">
        <v>4220</v>
      </c>
      <c r="F101" s="65" t="s">
        <v>702</v>
      </c>
      <c r="G101" s="99" t="s">
        <v>704</v>
      </c>
      <c r="H101" s="240" t="s">
        <v>147</v>
      </c>
      <c r="I101" s="240"/>
      <c r="J101" s="238" t="s">
        <v>218</v>
      </c>
      <c r="K101" s="255"/>
      <c r="L101" s="256"/>
      <c r="M101" s="256"/>
      <c r="N101" s="256"/>
      <c r="O101" s="256"/>
      <c r="P101" s="256"/>
      <c r="Q101" s="256"/>
      <c r="R101" s="256"/>
      <c r="S101" s="256"/>
      <c r="T101" s="257">
        <f t="shared" si="6"/>
        <v>0</v>
      </c>
      <c r="U101" s="323">
        <f>K101*Inflation!$F$19</f>
        <v>0</v>
      </c>
      <c r="V101" s="324">
        <f>L101*Inflation!$F$19</f>
        <v>0</v>
      </c>
      <c r="W101" s="324">
        <f>M101*Inflation!$F$19</f>
        <v>0</v>
      </c>
      <c r="X101" s="324">
        <f>N101*Inflation!$F$19*Inflation!$F$20</f>
        <v>0</v>
      </c>
      <c r="Y101" s="324">
        <f>O101*Inflation!$F$19*Inflation!$F$20</f>
        <v>0</v>
      </c>
      <c r="Z101" s="324">
        <f>P101*Inflation!$F$19*Inflation!$F$20</f>
        <v>0</v>
      </c>
      <c r="AA101" s="324">
        <f>Q101*Inflation!$F$19*Inflation!$F$20*Inflation!$F$21</f>
        <v>0</v>
      </c>
      <c r="AB101" s="324">
        <f>R101*Inflation!$F$19*Inflation!$F$20*Inflation!$F$21*Inflation!$F$22</f>
        <v>0</v>
      </c>
      <c r="AC101" s="324">
        <f>S101*Inflation!$F$19*Inflation!$F$20*Inflation!$F$21*Inflation!$F$22*Inflation!$F$23</f>
        <v>0</v>
      </c>
      <c r="AD101" s="326">
        <f t="shared" si="7"/>
        <v>0</v>
      </c>
    </row>
    <row r="102" spans="1:30" ht="14.5">
      <c r="A102" s="44" t="s">
        <v>154</v>
      </c>
      <c r="B102" s="45" t="s">
        <v>154</v>
      </c>
      <c r="C102" s="106">
        <v>0</v>
      </c>
      <c r="E102" s="65">
        <v>4220</v>
      </c>
      <c r="F102" s="65" t="s">
        <v>702</v>
      </c>
      <c r="G102" s="99" t="s">
        <v>705</v>
      </c>
      <c r="H102" s="240" t="s">
        <v>149</v>
      </c>
      <c r="I102" s="240"/>
      <c r="J102" s="238" t="s">
        <v>218</v>
      </c>
      <c r="K102" s="255"/>
      <c r="L102" s="256"/>
      <c r="M102" s="256"/>
      <c r="N102" s="256"/>
      <c r="O102" s="256"/>
      <c r="P102" s="256"/>
      <c r="Q102" s="256"/>
      <c r="R102" s="256"/>
      <c r="S102" s="256"/>
      <c r="T102" s="257">
        <f t="shared" si="6"/>
        <v>0</v>
      </c>
      <c r="U102" s="323">
        <f>K102*Inflation!$F$19</f>
        <v>0</v>
      </c>
      <c r="V102" s="324">
        <f>L102*Inflation!$F$19</f>
        <v>0</v>
      </c>
      <c r="W102" s="324">
        <f>M102*Inflation!$F$19</f>
        <v>0</v>
      </c>
      <c r="X102" s="324">
        <f>N102*Inflation!$F$19*Inflation!$F$20</f>
        <v>0</v>
      </c>
      <c r="Y102" s="324">
        <f>O102*Inflation!$F$19*Inflation!$F$20</f>
        <v>0</v>
      </c>
      <c r="Z102" s="324">
        <f>P102*Inflation!$F$19*Inflation!$F$20</f>
        <v>0</v>
      </c>
      <c r="AA102" s="324">
        <f>Q102*Inflation!$F$19*Inflation!$F$20*Inflation!$F$21</f>
        <v>0</v>
      </c>
      <c r="AB102" s="324">
        <f>R102*Inflation!$F$19*Inflation!$F$20*Inflation!$F$21*Inflation!$F$22</f>
        <v>0</v>
      </c>
      <c r="AC102" s="324">
        <f>S102*Inflation!$F$19*Inflation!$F$20*Inflation!$F$21*Inflation!$F$22*Inflation!$F$23</f>
        <v>0</v>
      </c>
      <c r="AD102" s="326">
        <f t="shared" si="7"/>
        <v>0</v>
      </c>
    </row>
    <row r="103" spans="1:30" ht="14.5">
      <c r="A103" s="44" t="s">
        <v>150</v>
      </c>
      <c r="B103" s="45" t="s">
        <v>150</v>
      </c>
      <c r="C103" s="106">
        <v>500</v>
      </c>
      <c r="D103" s="37">
        <v>30</v>
      </c>
      <c r="E103" s="65">
        <v>4220</v>
      </c>
      <c r="F103" s="65" t="s">
        <v>702</v>
      </c>
      <c r="G103" s="99" t="s">
        <v>706</v>
      </c>
      <c r="H103" s="240" t="s">
        <v>149</v>
      </c>
      <c r="I103" s="240"/>
      <c r="J103" s="238">
        <v>46021</v>
      </c>
      <c r="K103" s="255"/>
      <c r="L103" s="256"/>
      <c r="M103" s="256"/>
      <c r="N103" s="256"/>
      <c r="O103" s="256"/>
      <c r="P103" s="256"/>
      <c r="Q103" s="256"/>
      <c r="R103" s="256"/>
      <c r="S103" s="256"/>
      <c r="T103" s="257">
        <f t="shared" si="6"/>
        <v>0</v>
      </c>
      <c r="U103" s="323">
        <f>K103*Inflation!$F$19</f>
        <v>0</v>
      </c>
      <c r="V103" s="324">
        <f>L103*Inflation!$F$19</f>
        <v>0</v>
      </c>
      <c r="W103" s="324">
        <f>M103*Inflation!$F$19</f>
        <v>0</v>
      </c>
      <c r="X103" s="324">
        <f>N103*Inflation!$F$19*Inflation!$F$20</f>
        <v>0</v>
      </c>
      <c r="Y103" s="324">
        <f>O103*Inflation!$F$19*Inflation!$F$20</f>
        <v>0</v>
      </c>
      <c r="Z103" s="324">
        <f>P103*Inflation!$F$19*Inflation!$F$20</f>
        <v>0</v>
      </c>
      <c r="AA103" s="324">
        <f>Q103*Inflation!$F$19*Inflation!$F$20*Inflation!$F$21</f>
        <v>0</v>
      </c>
      <c r="AB103" s="324">
        <f>R103*Inflation!$F$19*Inflation!$F$20*Inflation!$F$21*Inflation!$F$22</f>
        <v>0</v>
      </c>
      <c r="AC103" s="324">
        <f>S103*Inflation!$F$19*Inflation!$F$20*Inflation!$F$21*Inflation!$F$22*Inflation!$F$23</f>
        <v>0</v>
      </c>
      <c r="AD103" s="326">
        <f t="shared" si="7"/>
        <v>0</v>
      </c>
    </row>
    <row r="104" spans="1:30" ht="14.5">
      <c r="A104" s="44" t="s">
        <v>150</v>
      </c>
      <c r="B104" s="45" t="s">
        <v>154</v>
      </c>
      <c r="C104" s="106">
        <v>0</v>
      </c>
      <c r="E104" s="65">
        <v>4220</v>
      </c>
      <c r="F104" s="65" t="s">
        <v>702</v>
      </c>
      <c r="G104" s="99" t="s">
        <v>707</v>
      </c>
      <c r="H104" s="240" t="s">
        <v>149</v>
      </c>
      <c r="I104" s="240"/>
      <c r="J104" s="238">
        <v>46022</v>
      </c>
      <c r="K104" s="255"/>
      <c r="L104" s="256"/>
      <c r="M104" s="256"/>
      <c r="N104" s="256"/>
      <c r="O104" s="256"/>
      <c r="P104" s="256"/>
      <c r="Q104" s="256"/>
      <c r="R104" s="256"/>
      <c r="S104" s="256"/>
      <c r="T104" s="257">
        <f t="shared" si="6"/>
        <v>0</v>
      </c>
      <c r="U104" s="323">
        <f>K104*Inflation!$F$19</f>
        <v>0</v>
      </c>
      <c r="V104" s="324">
        <f>L104*Inflation!$F$19</f>
        <v>0</v>
      </c>
      <c r="W104" s="324">
        <f>M104*Inflation!$F$19</f>
        <v>0</v>
      </c>
      <c r="X104" s="324">
        <f>N104*Inflation!$F$19*Inflation!$F$20</f>
        <v>0</v>
      </c>
      <c r="Y104" s="324">
        <f>O104*Inflation!$F$19*Inflation!$F$20</f>
        <v>0</v>
      </c>
      <c r="Z104" s="324">
        <f>P104*Inflation!$F$19*Inflation!$F$20</f>
        <v>0</v>
      </c>
      <c r="AA104" s="324">
        <f>Q104*Inflation!$F$19*Inflation!$F$20*Inflation!$F$21</f>
        <v>0</v>
      </c>
      <c r="AB104" s="324">
        <f>R104*Inflation!$F$19*Inflation!$F$20*Inflation!$F$21*Inflation!$F$22</f>
        <v>0</v>
      </c>
      <c r="AC104" s="324">
        <f>S104*Inflation!$F$19*Inflation!$F$20*Inflation!$F$21*Inflation!$F$22*Inflation!$F$23</f>
        <v>0</v>
      </c>
      <c r="AD104" s="326">
        <f t="shared" si="7"/>
        <v>0</v>
      </c>
    </row>
    <row r="105" spans="1:30" ht="14.5">
      <c r="A105" s="44" t="s">
        <v>150</v>
      </c>
      <c r="B105" s="45" t="s">
        <v>154</v>
      </c>
      <c r="C105" s="106">
        <v>0</v>
      </c>
      <c r="E105" s="65">
        <v>4220</v>
      </c>
      <c r="F105" s="65" t="s">
        <v>702</v>
      </c>
      <c r="G105" s="99" t="s">
        <v>708</v>
      </c>
      <c r="H105" s="240" t="s">
        <v>149</v>
      </c>
      <c r="I105" s="240"/>
      <c r="J105" s="238">
        <v>46752</v>
      </c>
      <c r="K105" s="255"/>
      <c r="L105" s="256"/>
      <c r="M105" s="256"/>
      <c r="N105" s="256"/>
      <c r="O105" s="256"/>
      <c r="P105" s="256"/>
      <c r="Q105" s="256"/>
      <c r="R105" s="256"/>
      <c r="S105" s="256"/>
      <c r="T105" s="257">
        <f t="shared" si="6"/>
        <v>0</v>
      </c>
      <c r="U105" s="323">
        <f>K105*Inflation!$F$19</f>
        <v>0</v>
      </c>
      <c r="V105" s="324">
        <f>L105*Inflation!$F$19</f>
        <v>0</v>
      </c>
      <c r="W105" s="324">
        <f>M105*Inflation!$F$19</f>
        <v>0</v>
      </c>
      <c r="X105" s="324">
        <f>N105*Inflation!$F$19*Inflation!$F$20</f>
        <v>0</v>
      </c>
      <c r="Y105" s="324">
        <f>O105*Inflation!$F$19*Inflation!$F$20</f>
        <v>0</v>
      </c>
      <c r="Z105" s="324">
        <f>P105*Inflation!$F$19*Inflation!$F$20</f>
        <v>0</v>
      </c>
      <c r="AA105" s="324">
        <f>Q105*Inflation!$F$19*Inflation!$F$20*Inflation!$F$21</f>
        <v>0</v>
      </c>
      <c r="AB105" s="324">
        <f>R105*Inflation!$F$19*Inflation!$F$20*Inflation!$F$21*Inflation!$F$22</f>
        <v>0</v>
      </c>
      <c r="AC105" s="324">
        <f>S105*Inflation!$F$19*Inflation!$F$20*Inflation!$F$21*Inflation!$F$22*Inflation!$F$23</f>
        <v>0</v>
      </c>
      <c r="AD105" s="326">
        <f t="shared" si="7"/>
        <v>0</v>
      </c>
    </row>
    <row r="106" spans="1:30" ht="14.5">
      <c r="A106" s="44" t="s">
        <v>154</v>
      </c>
      <c r="B106" s="45" t="s">
        <v>150</v>
      </c>
      <c r="C106" s="106">
        <v>0</v>
      </c>
      <c r="D106" s="37">
        <v>31</v>
      </c>
      <c r="E106" s="65">
        <v>4220</v>
      </c>
      <c r="F106" s="65" t="s">
        <v>702</v>
      </c>
      <c r="G106" s="99" t="s">
        <v>709</v>
      </c>
      <c r="H106" s="240" t="s">
        <v>147</v>
      </c>
      <c r="I106" s="240"/>
      <c r="J106" s="238" t="s">
        <v>218</v>
      </c>
      <c r="K106" s="255"/>
      <c r="L106" s="256"/>
      <c r="M106" s="256"/>
      <c r="N106" s="256"/>
      <c r="O106" s="256"/>
      <c r="P106" s="256"/>
      <c r="Q106" s="256"/>
      <c r="R106" s="256"/>
      <c r="S106" s="256"/>
      <c r="T106" s="257">
        <f t="shared" si="6"/>
        <v>0</v>
      </c>
      <c r="U106" s="323">
        <f>K106*Inflation!$F$19</f>
        <v>0</v>
      </c>
      <c r="V106" s="324">
        <f>L106*Inflation!$F$19</f>
        <v>0</v>
      </c>
      <c r="W106" s="324">
        <f>M106*Inflation!$F$19</f>
        <v>0</v>
      </c>
      <c r="X106" s="324">
        <f>N106*Inflation!$F$19*Inflation!$F$20</f>
        <v>0</v>
      </c>
      <c r="Y106" s="324">
        <f>O106*Inflation!$F$19*Inflation!$F$20</f>
        <v>0</v>
      </c>
      <c r="Z106" s="324">
        <f>P106*Inflation!$F$19*Inflation!$F$20</f>
        <v>0</v>
      </c>
      <c r="AA106" s="324">
        <f>Q106*Inflation!$F$19*Inflation!$F$20*Inflation!$F$21</f>
        <v>0</v>
      </c>
      <c r="AB106" s="324">
        <f>R106*Inflation!$F$19*Inflation!$F$20*Inflation!$F$21*Inflation!$F$22</f>
        <v>0</v>
      </c>
      <c r="AC106" s="324">
        <f>S106*Inflation!$F$19*Inflation!$F$20*Inflation!$F$21*Inflation!$F$22*Inflation!$F$23</f>
        <v>0</v>
      </c>
      <c r="AD106" s="326">
        <f t="shared" si="7"/>
        <v>0</v>
      </c>
    </row>
    <row r="107" spans="1:30" ht="14.5">
      <c r="A107" s="44" t="s">
        <v>150</v>
      </c>
      <c r="B107" s="45" t="s">
        <v>150</v>
      </c>
      <c r="C107" s="106">
        <v>750</v>
      </c>
      <c r="D107" s="37">
        <v>32</v>
      </c>
      <c r="E107" s="65">
        <v>4220</v>
      </c>
      <c r="F107" s="65" t="s">
        <v>702</v>
      </c>
      <c r="G107" s="99" t="s">
        <v>710</v>
      </c>
      <c r="H107" s="240" t="s">
        <v>149</v>
      </c>
      <c r="I107" s="240"/>
      <c r="J107" s="238">
        <v>47483</v>
      </c>
      <c r="K107" s="255"/>
      <c r="L107" s="256"/>
      <c r="M107" s="256"/>
      <c r="N107" s="256"/>
      <c r="O107" s="256"/>
      <c r="P107" s="256"/>
      <c r="Q107" s="256"/>
      <c r="R107" s="256"/>
      <c r="S107" s="256"/>
      <c r="T107" s="257">
        <f t="shared" si="6"/>
        <v>0</v>
      </c>
      <c r="U107" s="323">
        <f>K107*Inflation!$F$19</f>
        <v>0</v>
      </c>
      <c r="V107" s="324">
        <f>L107*Inflation!$F$19</f>
        <v>0</v>
      </c>
      <c r="W107" s="324">
        <f>M107*Inflation!$F$19</f>
        <v>0</v>
      </c>
      <c r="X107" s="324">
        <f>N107*Inflation!$F$19*Inflation!$F$20</f>
        <v>0</v>
      </c>
      <c r="Y107" s="324">
        <f>O107*Inflation!$F$19*Inflation!$F$20</f>
        <v>0</v>
      </c>
      <c r="Z107" s="324">
        <f>P107*Inflation!$F$19*Inflation!$F$20</f>
        <v>0</v>
      </c>
      <c r="AA107" s="324">
        <f>Q107*Inflation!$F$19*Inflation!$F$20*Inflation!$F$21</f>
        <v>0</v>
      </c>
      <c r="AB107" s="324">
        <f>R107*Inflation!$F$19*Inflation!$F$20*Inflation!$F$21*Inflation!$F$22</f>
        <v>0</v>
      </c>
      <c r="AC107" s="324">
        <f>S107*Inflation!$F$19*Inflation!$F$20*Inflation!$F$21*Inflation!$F$22*Inflation!$F$23</f>
        <v>0</v>
      </c>
      <c r="AD107" s="326">
        <f t="shared" si="7"/>
        <v>0</v>
      </c>
    </row>
    <row r="108" spans="1:30" ht="14.5">
      <c r="A108" s="44" t="s">
        <v>154</v>
      </c>
      <c r="B108" s="45" t="s">
        <v>154</v>
      </c>
      <c r="C108" s="106">
        <v>0</v>
      </c>
      <c r="E108" s="65">
        <v>4220</v>
      </c>
      <c r="F108" s="65" t="s">
        <v>702</v>
      </c>
      <c r="G108" s="99" t="s">
        <v>711</v>
      </c>
      <c r="H108" s="240" t="s">
        <v>149</v>
      </c>
      <c r="I108" s="240"/>
      <c r="J108" s="238" t="s">
        <v>627</v>
      </c>
      <c r="K108" s="255"/>
      <c r="L108" s="256"/>
      <c r="M108" s="256"/>
      <c r="N108" s="256"/>
      <c r="O108" s="256"/>
      <c r="P108" s="256"/>
      <c r="Q108" s="256"/>
      <c r="R108" s="256"/>
      <c r="S108" s="256"/>
      <c r="T108" s="257">
        <f t="shared" si="6"/>
        <v>0</v>
      </c>
      <c r="U108" s="323">
        <f>K108*Inflation!$F$19</f>
        <v>0</v>
      </c>
      <c r="V108" s="324">
        <f>L108*Inflation!$F$19</f>
        <v>0</v>
      </c>
      <c r="W108" s="324">
        <f>M108*Inflation!$F$19</f>
        <v>0</v>
      </c>
      <c r="X108" s="324">
        <f>N108*Inflation!$F$19*Inflation!$F$20</f>
        <v>0</v>
      </c>
      <c r="Y108" s="324">
        <f>O108*Inflation!$F$19*Inflation!$F$20</f>
        <v>0</v>
      </c>
      <c r="Z108" s="324">
        <f>P108*Inflation!$F$19*Inflation!$F$20</f>
        <v>0</v>
      </c>
      <c r="AA108" s="324">
        <f>Q108*Inflation!$F$19*Inflation!$F$20*Inflation!$F$21</f>
        <v>0</v>
      </c>
      <c r="AB108" s="324">
        <f>R108*Inflation!$F$19*Inflation!$F$20*Inflation!$F$21*Inflation!$F$22</f>
        <v>0</v>
      </c>
      <c r="AC108" s="324">
        <f>S108*Inflation!$F$19*Inflation!$F$20*Inflation!$F$21*Inflation!$F$22*Inflation!$F$23</f>
        <v>0</v>
      </c>
      <c r="AD108" s="326">
        <f t="shared" si="7"/>
        <v>0</v>
      </c>
    </row>
    <row r="109" spans="1:30" ht="14.5">
      <c r="A109" s="44" t="s">
        <v>150</v>
      </c>
      <c r="B109" s="45" t="s">
        <v>154</v>
      </c>
      <c r="C109" s="106">
        <v>0</v>
      </c>
      <c r="E109" s="65">
        <v>4220</v>
      </c>
      <c r="F109" s="65" t="s">
        <v>702</v>
      </c>
      <c r="G109" s="99" t="s">
        <v>712</v>
      </c>
      <c r="H109" s="240" t="s">
        <v>149</v>
      </c>
      <c r="I109" s="240"/>
      <c r="J109" s="238">
        <v>46386</v>
      </c>
      <c r="K109" s="255"/>
      <c r="L109" s="256"/>
      <c r="M109" s="256"/>
      <c r="N109" s="256"/>
      <c r="O109" s="256"/>
      <c r="P109" s="256"/>
      <c r="Q109" s="256"/>
      <c r="R109" s="256"/>
      <c r="S109" s="256"/>
      <c r="T109" s="257">
        <f t="shared" si="6"/>
        <v>0</v>
      </c>
      <c r="U109" s="323">
        <f>K109*Inflation!$F$19</f>
        <v>0</v>
      </c>
      <c r="V109" s="324">
        <f>L109*Inflation!$F$19</f>
        <v>0</v>
      </c>
      <c r="W109" s="324">
        <f>M109*Inflation!$F$19</f>
        <v>0</v>
      </c>
      <c r="X109" s="324">
        <f>N109*Inflation!$F$19*Inflation!$F$20</f>
        <v>0</v>
      </c>
      <c r="Y109" s="324">
        <f>O109*Inflation!$F$19*Inflation!$F$20</f>
        <v>0</v>
      </c>
      <c r="Z109" s="324">
        <f>P109*Inflation!$F$19*Inflation!$F$20</f>
        <v>0</v>
      </c>
      <c r="AA109" s="324">
        <f>Q109*Inflation!$F$19*Inflation!$F$20*Inflation!$F$21</f>
        <v>0</v>
      </c>
      <c r="AB109" s="324">
        <f>R109*Inflation!$F$19*Inflation!$F$20*Inflation!$F$21*Inflation!$F$22</f>
        <v>0</v>
      </c>
      <c r="AC109" s="324">
        <f>S109*Inflation!$F$19*Inflation!$F$20*Inflation!$F$21*Inflation!$F$22*Inflation!$F$23</f>
        <v>0</v>
      </c>
      <c r="AD109" s="326">
        <f t="shared" si="7"/>
        <v>0</v>
      </c>
    </row>
    <row r="110" spans="1:30" ht="14.5">
      <c r="A110" s="44" t="s">
        <v>150</v>
      </c>
      <c r="B110" s="45" t="s">
        <v>154</v>
      </c>
      <c r="C110" s="106">
        <v>0</v>
      </c>
      <c r="E110" s="65">
        <v>4220</v>
      </c>
      <c r="F110" s="65" t="s">
        <v>702</v>
      </c>
      <c r="G110" s="99" t="s">
        <v>713</v>
      </c>
      <c r="H110" s="240" t="s">
        <v>148</v>
      </c>
      <c r="I110" s="240"/>
      <c r="J110" s="238">
        <v>47117</v>
      </c>
      <c r="K110" s="255"/>
      <c r="L110" s="256"/>
      <c r="M110" s="256"/>
      <c r="N110" s="256"/>
      <c r="O110" s="256"/>
      <c r="P110" s="256"/>
      <c r="Q110" s="256"/>
      <c r="R110" s="256"/>
      <c r="S110" s="256"/>
      <c r="T110" s="257">
        <f t="shared" si="6"/>
        <v>0</v>
      </c>
      <c r="U110" s="323">
        <f>K110*Inflation!$F$19</f>
        <v>0</v>
      </c>
      <c r="V110" s="324">
        <f>L110*Inflation!$F$19</f>
        <v>0</v>
      </c>
      <c r="W110" s="324">
        <f>M110*Inflation!$F$19</f>
        <v>0</v>
      </c>
      <c r="X110" s="324">
        <f>N110*Inflation!$F$19*Inflation!$F$20</f>
        <v>0</v>
      </c>
      <c r="Y110" s="324">
        <f>O110*Inflation!$F$19*Inflation!$F$20</f>
        <v>0</v>
      </c>
      <c r="Z110" s="324">
        <f>P110*Inflation!$F$19*Inflation!$F$20</f>
        <v>0</v>
      </c>
      <c r="AA110" s="324">
        <f>Q110*Inflation!$F$19*Inflation!$F$20*Inflation!$F$21</f>
        <v>0</v>
      </c>
      <c r="AB110" s="324">
        <f>R110*Inflation!$F$19*Inflation!$F$20*Inflation!$F$21*Inflation!$F$22</f>
        <v>0</v>
      </c>
      <c r="AC110" s="324">
        <f>S110*Inflation!$F$19*Inflation!$F$20*Inflation!$F$21*Inflation!$F$22*Inflation!$F$23</f>
        <v>0</v>
      </c>
      <c r="AD110" s="326">
        <f t="shared" si="7"/>
        <v>0</v>
      </c>
    </row>
    <row r="111" spans="1:30" ht="14.5">
      <c r="A111" s="44" t="s">
        <v>150</v>
      </c>
      <c r="B111" s="45" t="s">
        <v>154</v>
      </c>
      <c r="C111" s="106">
        <v>0</v>
      </c>
      <c r="E111" s="65">
        <v>4220</v>
      </c>
      <c r="F111" s="65" t="s">
        <v>702</v>
      </c>
      <c r="G111" s="99" t="s">
        <v>714</v>
      </c>
      <c r="H111" s="240" t="s">
        <v>149</v>
      </c>
      <c r="I111" s="240"/>
      <c r="J111" s="238">
        <v>45838</v>
      </c>
      <c r="K111" s="255"/>
      <c r="L111" s="256"/>
      <c r="M111" s="256"/>
      <c r="N111" s="256"/>
      <c r="O111" s="256"/>
      <c r="P111" s="256"/>
      <c r="Q111" s="256"/>
      <c r="R111" s="256"/>
      <c r="S111" s="256"/>
      <c r="T111" s="257">
        <f t="shared" si="6"/>
        <v>0</v>
      </c>
      <c r="U111" s="323">
        <f>K111*Inflation!$F$19</f>
        <v>0</v>
      </c>
      <c r="V111" s="324">
        <f>L111*Inflation!$F$19</f>
        <v>0</v>
      </c>
      <c r="W111" s="324">
        <f>M111*Inflation!$F$19</f>
        <v>0</v>
      </c>
      <c r="X111" s="324">
        <f>N111*Inflation!$F$19*Inflation!$F$20</f>
        <v>0</v>
      </c>
      <c r="Y111" s="324">
        <f>O111*Inflation!$F$19*Inflation!$F$20</f>
        <v>0</v>
      </c>
      <c r="Z111" s="324">
        <f>P111*Inflation!$F$19*Inflation!$F$20</f>
        <v>0</v>
      </c>
      <c r="AA111" s="324">
        <f>Q111*Inflation!$F$19*Inflation!$F$20*Inflation!$F$21</f>
        <v>0</v>
      </c>
      <c r="AB111" s="324">
        <f>R111*Inflation!$F$19*Inflation!$F$20*Inflation!$F$21*Inflation!$F$22</f>
        <v>0</v>
      </c>
      <c r="AC111" s="324">
        <f>S111*Inflation!$F$19*Inflation!$F$20*Inflation!$F$21*Inflation!$F$22*Inflation!$F$23</f>
        <v>0</v>
      </c>
      <c r="AD111" s="326">
        <f t="shared" si="7"/>
        <v>0</v>
      </c>
    </row>
    <row r="112" spans="1:30" ht="14.5">
      <c r="A112" s="44" t="s">
        <v>150</v>
      </c>
      <c r="B112" s="45" t="s">
        <v>154</v>
      </c>
      <c r="C112" s="106">
        <v>0</v>
      </c>
      <c r="E112" s="65">
        <v>4220</v>
      </c>
      <c r="F112" s="65" t="s">
        <v>702</v>
      </c>
      <c r="G112" s="99" t="s">
        <v>715</v>
      </c>
      <c r="H112" s="240" t="s">
        <v>149</v>
      </c>
      <c r="I112" s="240"/>
      <c r="J112" s="238">
        <v>46022</v>
      </c>
      <c r="K112" s="255"/>
      <c r="L112" s="256"/>
      <c r="M112" s="256"/>
      <c r="N112" s="256"/>
      <c r="O112" s="256"/>
      <c r="P112" s="256"/>
      <c r="Q112" s="256"/>
      <c r="R112" s="256"/>
      <c r="S112" s="256"/>
      <c r="T112" s="257">
        <f t="shared" si="6"/>
        <v>0</v>
      </c>
      <c r="U112" s="323">
        <f>K112*Inflation!$F$19</f>
        <v>0</v>
      </c>
      <c r="V112" s="324">
        <f>L112*Inflation!$F$19</f>
        <v>0</v>
      </c>
      <c r="W112" s="324">
        <f>M112*Inflation!$F$19</f>
        <v>0</v>
      </c>
      <c r="X112" s="324">
        <f>N112*Inflation!$F$19*Inflation!$F$20</f>
        <v>0</v>
      </c>
      <c r="Y112" s="324">
        <f>O112*Inflation!$F$19*Inflation!$F$20</f>
        <v>0</v>
      </c>
      <c r="Z112" s="324">
        <f>P112*Inflation!$F$19*Inflation!$F$20</f>
        <v>0</v>
      </c>
      <c r="AA112" s="324">
        <f>Q112*Inflation!$F$19*Inflation!$F$20*Inflation!$F$21</f>
        <v>0</v>
      </c>
      <c r="AB112" s="324">
        <f>R112*Inflation!$F$19*Inflation!$F$20*Inflation!$F$21*Inflation!$F$22</f>
        <v>0</v>
      </c>
      <c r="AC112" s="324">
        <f>S112*Inflation!$F$19*Inflation!$F$20*Inflation!$F$21*Inflation!$F$22*Inflation!$F$23</f>
        <v>0</v>
      </c>
      <c r="AD112" s="326">
        <f t="shared" si="7"/>
        <v>0</v>
      </c>
    </row>
    <row r="113" spans="1:30" ht="14.5">
      <c r="A113" s="44" t="s">
        <v>150</v>
      </c>
      <c r="B113" s="45" t="s">
        <v>154</v>
      </c>
      <c r="C113" s="106">
        <v>0</v>
      </c>
      <c r="E113" s="65">
        <v>4220</v>
      </c>
      <c r="F113" s="65" t="s">
        <v>702</v>
      </c>
      <c r="G113" s="99" t="s">
        <v>716</v>
      </c>
      <c r="H113" s="240" t="s">
        <v>149</v>
      </c>
      <c r="I113" s="240"/>
      <c r="J113" s="238">
        <v>45838</v>
      </c>
      <c r="K113" s="255"/>
      <c r="L113" s="256"/>
      <c r="M113" s="256"/>
      <c r="N113" s="256"/>
      <c r="O113" s="256"/>
      <c r="P113" s="256"/>
      <c r="Q113" s="256"/>
      <c r="R113" s="256"/>
      <c r="S113" s="256"/>
      <c r="T113" s="257">
        <f t="shared" si="6"/>
        <v>0</v>
      </c>
      <c r="U113" s="323">
        <f>K113*Inflation!$F$19</f>
        <v>0</v>
      </c>
      <c r="V113" s="324">
        <f>L113*Inflation!$F$19</f>
        <v>0</v>
      </c>
      <c r="W113" s="324">
        <f>M113*Inflation!$F$19</f>
        <v>0</v>
      </c>
      <c r="X113" s="324">
        <f>N113*Inflation!$F$19*Inflation!$F$20</f>
        <v>0</v>
      </c>
      <c r="Y113" s="324">
        <f>O113*Inflation!$F$19*Inflation!$F$20</f>
        <v>0</v>
      </c>
      <c r="Z113" s="324">
        <f>P113*Inflation!$F$19*Inflation!$F$20</f>
        <v>0</v>
      </c>
      <c r="AA113" s="324">
        <f>Q113*Inflation!$F$19*Inflation!$F$20*Inflation!$F$21</f>
        <v>0</v>
      </c>
      <c r="AB113" s="324">
        <f>R113*Inflation!$F$19*Inflation!$F$20*Inflation!$F$21*Inflation!$F$22</f>
        <v>0</v>
      </c>
      <c r="AC113" s="324">
        <f>S113*Inflation!$F$19*Inflation!$F$20*Inflation!$F$21*Inflation!$F$22*Inflation!$F$23</f>
        <v>0</v>
      </c>
      <c r="AD113" s="326">
        <f t="shared" si="7"/>
        <v>0</v>
      </c>
    </row>
    <row r="114" spans="1:30" ht="14.5">
      <c r="A114" s="44" t="s">
        <v>150</v>
      </c>
      <c r="B114" s="45" t="s">
        <v>154</v>
      </c>
      <c r="C114" s="106">
        <v>0</v>
      </c>
      <c r="E114" s="65">
        <v>4220</v>
      </c>
      <c r="F114" s="65" t="s">
        <v>702</v>
      </c>
      <c r="G114" s="99" t="s">
        <v>717</v>
      </c>
      <c r="H114" s="240" t="s">
        <v>149</v>
      </c>
      <c r="I114" s="240"/>
      <c r="J114" s="238">
        <v>46203</v>
      </c>
      <c r="K114" s="255"/>
      <c r="L114" s="256"/>
      <c r="M114" s="256"/>
      <c r="N114" s="256"/>
      <c r="O114" s="256"/>
      <c r="P114" s="256"/>
      <c r="Q114" s="256"/>
      <c r="R114" s="256"/>
      <c r="S114" s="256"/>
      <c r="T114" s="257">
        <f t="shared" si="6"/>
        <v>0</v>
      </c>
      <c r="U114" s="323">
        <f>K114*Inflation!$F$19</f>
        <v>0</v>
      </c>
      <c r="V114" s="324">
        <f>L114*Inflation!$F$19</f>
        <v>0</v>
      </c>
      <c r="W114" s="324">
        <f>M114*Inflation!$F$19</f>
        <v>0</v>
      </c>
      <c r="X114" s="324">
        <f>N114*Inflation!$F$19*Inflation!$F$20</f>
        <v>0</v>
      </c>
      <c r="Y114" s="324">
        <f>O114*Inflation!$F$19*Inflation!$F$20</f>
        <v>0</v>
      </c>
      <c r="Z114" s="324">
        <f>P114*Inflation!$F$19*Inflation!$F$20</f>
        <v>0</v>
      </c>
      <c r="AA114" s="324">
        <f>Q114*Inflation!$F$19*Inflation!$F$20*Inflation!$F$21</f>
        <v>0</v>
      </c>
      <c r="AB114" s="324">
        <f>R114*Inflation!$F$19*Inflation!$F$20*Inflation!$F$21*Inflation!$F$22</f>
        <v>0</v>
      </c>
      <c r="AC114" s="324">
        <f>S114*Inflation!$F$19*Inflation!$F$20*Inflation!$F$21*Inflation!$F$22*Inflation!$F$23</f>
        <v>0</v>
      </c>
      <c r="AD114" s="326">
        <f t="shared" si="7"/>
        <v>0</v>
      </c>
    </row>
    <row r="115" spans="1:30" ht="14.5">
      <c r="A115" s="44" t="s">
        <v>150</v>
      </c>
      <c r="B115" s="45" t="s">
        <v>154</v>
      </c>
      <c r="C115" s="106">
        <v>0</v>
      </c>
      <c r="E115" s="65">
        <v>4220</v>
      </c>
      <c r="F115" s="65" t="s">
        <v>702</v>
      </c>
      <c r="G115" s="99" t="s">
        <v>718</v>
      </c>
      <c r="H115" s="240" t="s">
        <v>149</v>
      </c>
      <c r="I115" s="240"/>
      <c r="J115" s="238">
        <v>46203</v>
      </c>
      <c r="K115" s="255"/>
      <c r="L115" s="256"/>
      <c r="M115" s="256"/>
      <c r="N115" s="256"/>
      <c r="O115" s="256"/>
      <c r="P115" s="256"/>
      <c r="Q115" s="256"/>
      <c r="R115" s="256"/>
      <c r="S115" s="256"/>
      <c r="T115" s="257">
        <f t="shared" si="6"/>
        <v>0</v>
      </c>
      <c r="U115" s="323">
        <f>K115*Inflation!$F$19</f>
        <v>0</v>
      </c>
      <c r="V115" s="324">
        <f>L115*Inflation!$F$19</f>
        <v>0</v>
      </c>
      <c r="W115" s="324">
        <f>M115*Inflation!$F$19</f>
        <v>0</v>
      </c>
      <c r="X115" s="324">
        <f>N115*Inflation!$F$19*Inflation!$F$20</f>
        <v>0</v>
      </c>
      <c r="Y115" s="324">
        <f>O115*Inflation!$F$19*Inflation!$F$20</f>
        <v>0</v>
      </c>
      <c r="Z115" s="324">
        <f>P115*Inflation!$F$19*Inflation!$F$20</f>
        <v>0</v>
      </c>
      <c r="AA115" s="324">
        <f>Q115*Inflation!$F$19*Inflation!$F$20*Inflation!$F$21</f>
        <v>0</v>
      </c>
      <c r="AB115" s="324">
        <f>R115*Inflation!$F$19*Inflation!$F$20*Inflation!$F$21*Inflation!$F$22</f>
        <v>0</v>
      </c>
      <c r="AC115" s="324">
        <f>S115*Inflation!$F$19*Inflation!$F$20*Inflation!$F$21*Inflation!$F$22*Inflation!$F$23</f>
        <v>0</v>
      </c>
      <c r="AD115" s="326">
        <f t="shared" si="7"/>
        <v>0</v>
      </c>
    </row>
    <row r="116" spans="1:30" ht="14.5">
      <c r="A116" s="44" t="s">
        <v>150</v>
      </c>
      <c r="B116" s="45" t="s">
        <v>154</v>
      </c>
      <c r="C116" s="106">
        <v>0</v>
      </c>
      <c r="E116" s="65">
        <v>4220</v>
      </c>
      <c r="F116" s="65" t="s">
        <v>702</v>
      </c>
      <c r="G116" s="99" t="s">
        <v>719</v>
      </c>
      <c r="H116" s="240" t="s">
        <v>149</v>
      </c>
      <c r="I116" s="240"/>
      <c r="J116" s="238">
        <v>46203</v>
      </c>
      <c r="K116" s="255"/>
      <c r="L116" s="256"/>
      <c r="M116" s="256"/>
      <c r="N116" s="256"/>
      <c r="O116" s="256"/>
      <c r="P116" s="256"/>
      <c r="Q116" s="256"/>
      <c r="R116" s="256"/>
      <c r="S116" s="256"/>
      <c r="T116" s="257">
        <f t="shared" si="6"/>
        <v>0</v>
      </c>
      <c r="U116" s="323">
        <f>K116*Inflation!$F$19</f>
        <v>0</v>
      </c>
      <c r="V116" s="324">
        <f>L116*Inflation!$F$19</f>
        <v>0</v>
      </c>
      <c r="W116" s="324">
        <f>M116*Inflation!$F$19</f>
        <v>0</v>
      </c>
      <c r="X116" s="324">
        <f>N116*Inflation!$F$19*Inflation!$F$20</f>
        <v>0</v>
      </c>
      <c r="Y116" s="324">
        <f>O116*Inflation!$F$19*Inflation!$F$20</f>
        <v>0</v>
      </c>
      <c r="Z116" s="324">
        <f>P116*Inflation!$F$19*Inflation!$F$20</f>
        <v>0</v>
      </c>
      <c r="AA116" s="324">
        <f>Q116*Inflation!$F$19*Inflation!$F$20*Inflation!$F$21</f>
        <v>0</v>
      </c>
      <c r="AB116" s="324">
        <f>R116*Inflation!$F$19*Inflation!$F$20*Inflation!$F$21*Inflation!$F$22</f>
        <v>0</v>
      </c>
      <c r="AC116" s="324">
        <f>S116*Inflation!$F$19*Inflation!$F$20*Inflation!$F$21*Inflation!$F$22*Inflation!$F$23</f>
        <v>0</v>
      </c>
      <c r="AD116" s="326">
        <f t="shared" si="7"/>
        <v>0</v>
      </c>
    </row>
    <row r="117" spans="1:30" ht="14.5">
      <c r="A117" s="44" t="s">
        <v>150</v>
      </c>
      <c r="B117" s="45" t="s">
        <v>154</v>
      </c>
      <c r="C117" s="106">
        <v>0</v>
      </c>
      <c r="E117" s="65">
        <v>4220</v>
      </c>
      <c r="F117" s="65" t="s">
        <v>702</v>
      </c>
      <c r="G117" s="99" t="s">
        <v>720</v>
      </c>
      <c r="H117" s="240" t="s">
        <v>149</v>
      </c>
      <c r="I117" s="240"/>
      <c r="J117" s="238">
        <v>46203</v>
      </c>
      <c r="K117" s="255"/>
      <c r="L117" s="256"/>
      <c r="M117" s="256"/>
      <c r="N117" s="256"/>
      <c r="O117" s="256"/>
      <c r="P117" s="256"/>
      <c r="Q117" s="256"/>
      <c r="R117" s="256"/>
      <c r="S117" s="256"/>
      <c r="T117" s="257">
        <f t="shared" si="6"/>
        <v>0</v>
      </c>
      <c r="U117" s="323">
        <f>K117*Inflation!$F$19</f>
        <v>0</v>
      </c>
      <c r="V117" s="324">
        <f>L117*Inflation!$F$19</f>
        <v>0</v>
      </c>
      <c r="W117" s="324">
        <f>M117*Inflation!$F$19</f>
        <v>0</v>
      </c>
      <c r="X117" s="324">
        <f>N117*Inflation!$F$19*Inflation!$F$20</f>
        <v>0</v>
      </c>
      <c r="Y117" s="324">
        <f>O117*Inflation!$F$19*Inflation!$F$20</f>
        <v>0</v>
      </c>
      <c r="Z117" s="324">
        <f>P117*Inflation!$F$19*Inflation!$F$20</f>
        <v>0</v>
      </c>
      <c r="AA117" s="324">
        <f>Q117*Inflation!$F$19*Inflation!$F$20*Inflation!$F$21</f>
        <v>0</v>
      </c>
      <c r="AB117" s="324">
        <f>R117*Inflation!$F$19*Inflation!$F$20*Inflation!$F$21*Inflation!$F$22</f>
        <v>0</v>
      </c>
      <c r="AC117" s="324">
        <f>S117*Inflation!$F$19*Inflation!$F$20*Inflation!$F$21*Inflation!$F$22*Inflation!$F$23</f>
        <v>0</v>
      </c>
      <c r="AD117" s="326">
        <f t="shared" si="7"/>
        <v>0</v>
      </c>
    </row>
    <row r="118" spans="1:30" ht="14.5">
      <c r="A118" s="44" t="s">
        <v>150</v>
      </c>
      <c r="B118" s="45" t="s">
        <v>154</v>
      </c>
      <c r="C118" s="106">
        <v>0</v>
      </c>
      <c r="E118" s="65">
        <v>4220</v>
      </c>
      <c r="F118" s="65" t="s">
        <v>702</v>
      </c>
      <c r="G118" s="99" t="s">
        <v>721</v>
      </c>
      <c r="H118" s="240" t="s">
        <v>149</v>
      </c>
      <c r="I118" s="240"/>
      <c r="J118" s="238">
        <v>46203</v>
      </c>
      <c r="K118" s="255"/>
      <c r="L118" s="256"/>
      <c r="M118" s="256"/>
      <c r="N118" s="256"/>
      <c r="O118" s="256"/>
      <c r="P118" s="256"/>
      <c r="Q118" s="256"/>
      <c r="R118" s="256"/>
      <c r="S118" s="256"/>
      <c r="T118" s="257">
        <f t="shared" si="6"/>
        <v>0</v>
      </c>
      <c r="U118" s="323">
        <f>K118*Inflation!$F$19</f>
        <v>0</v>
      </c>
      <c r="V118" s="324">
        <f>L118*Inflation!$F$19</f>
        <v>0</v>
      </c>
      <c r="W118" s="324">
        <f>M118*Inflation!$F$19</f>
        <v>0</v>
      </c>
      <c r="X118" s="324">
        <f>N118*Inflation!$F$19*Inflation!$F$20</f>
        <v>0</v>
      </c>
      <c r="Y118" s="324">
        <f>O118*Inflation!$F$19*Inflation!$F$20</f>
        <v>0</v>
      </c>
      <c r="Z118" s="324">
        <f>P118*Inflation!$F$19*Inflation!$F$20</f>
        <v>0</v>
      </c>
      <c r="AA118" s="324">
        <f>Q118*Inflation!$F$19*Inflation!$F$20*Inflation!$F$21</f>
        <v>0</v>
      </c>
      <c r="AB118" s="324">
        <f>R118*Inflation!$F$19*Inflation!$F$20*Inflation!$F$21*Inflation!$F$22</f>
        <v>0</v>
      </c>
      <c r="AC118" s="324">
        <f>S118*Inflation!$F$19*Inflation!$F$20*Inflation!$F$21*Inflation!$F$22*Inflation!$F$23</f>
        <v>0</v>
      </c>
      <c r="AD118" s="326">
        <f t="shared" si="7"/>
        <v>0</v>
      </c>
    </row>
    <row r="119" spans="1:30" ht="14.5">
      <c r="A119" s="44" t="s">
        <v>150</v>
      </c>
      <c r="B119" s="45" t="s">
        <v>150</v>
      </c>
      <c r="C119" s="106">
        <v>2900</v>
      </c>
      <c r="D119" s="37">
        <v>33</v>
      </c>
      <c r="E119" s="65">
        <v>4220</v>
      </c>
      <c r="F119" s="65" t="s">
        <v>702</v>
      </c>
      <c r="G119" s="99" t="s">
        <v>722</v>
      </c>
      <c r="H119" s="240" t="s">
        <v>149</v>
      </c>
      <c r="I119" s="240"/>
      <c r="J119" s="238">
        <v>46387</v>
      </c>
      <c r="K119" s="255"/>
      <c r="L119" s="256"/>
      <c r="M119" s="256"/>
      <c r="N119" s="256"/>
      <c r="O119" s="256"/>
      <c r="P119" s="256"/>
      <c r="Q119" s="256"/>
      <c r="R119" s="256"/>
      <c r="S119" s="256"/>
      <c r="T119" s="257">
        <f t="shared" si="6"/>
        <v>0</v>
      </c>
      <c r="U119" s="323">
        <f>K119*Inflation!$F$19</f>
        <v>0</v>
      </c>
      <c r="V119" s="324">
        <f>L119*Inflation!$F$19</f>
        <v>0</v>
      </c>
      <c r="W119" s="324">
        <f>M119*Inflation!$F$19</f>
        <v>0</v>
      </c>
      <c r="X119" s="324">
        <f>N119*Inflation!$F$19*Inflation!$F$20</f>
        <v>0</v>
      </c>
      <c r="Y119" s="324">
        <f>O119*Inflation!$F$19*Inflation!$F$20</f>
        <v>0</v>
      </c>
      <c r="Z119" s="324">
        <f>P119*Inflation!$F$19*Inflation!$F$20</f>
        <v>0</v>
      </c>
      <c r="AA119" s="324">
        <f>Q119*Inflation!$F$19*Inflation!$F$20*Inflation!$F$21</f>
        <v>0</v>
      </c>
      <c r="AB119" s="324">
        <f>R119*Inflation!$F$19*Inflation!$F$20*Inflation!$F$21*Inflation!$F$22</f>
        <v>0</v>
      </c>
      <c r="AC119" s="324">
        <f>S119*Inflation!$F$19*Inflation!$F$20*Inflation!$F$21*Inflation!$F$22*Inflation!$F$23</f>
        <v>0</v>
      </c>
      <c r="AD119" s="326">
        <f t="shared" si="7"/>
        <v>0</v>
      </c>
    </row>
    <row r="120" spans="1:30" ht="14.5">
      <c r="A120" s="44" t="s">
        <v>150</v>
      </c>
      <c r="B120" s="45" t="s">
        <v>154</v>
      </c>
      <c r="C120" s="106">
        <v>0</v>
      </c>
      <c r="E120" s="65">
        <v>4220</v>
      </c>
      <c r="F120" s="65" t="s">
        <v>702</v>
      </c>
      <c r="G120" s="99" t="s">
        <v>723</v>
      </c>
      <c r="H120" s="240" t="s">
        <v>149</v>
      </c>
      <c r="I120" s="240"/>
      <c r="J120" s="238">
        <v>46203</v>
      </c>
      <c r="K120" s="255"/>
      <c r="L120" s="256"/>
      <c r="M120" s="256"/>
      <c r="N120" s="256"/>
      <c r="O120" s="256"/>
      <c r="P120" s="256"/>
      <c r="Q120" s="256"/>
      <c r="R120" s="256"/>
      <c r="S120" s="256"/>
      <c r="T120" s="257">
        <f t="shared" si="6"/>
        <v>0</v>
      </c>
      <c r="U120" s="323">
        <f>K120*Inflation!$F$19</f>
        <v>0</v>
      </c>
      <c r="V120" s="324">
        <f>L120*Inflation!$F$19</f>
        <v>0</v>
      </c>
      <c r="W120" s="324">
        <f>M120*Inflation!$F$19</f>
        <v>0</v>
      </c>
      <c r="X120" s="324">
        <f>N120*Inflation!$F$19*Inflation!$F$20</f>
        <v>0</v>
      </c>
      <c r="Y120" s="324">
        <f>O120*Inflation!$F$19*Inflation!$F$20</f>
        <v>0</v>
      </c>
      <c r="Z120" s="324">
        <f>P120*Inflation!$F$19*Inflation!$F$20</f>
        <v>0</v>
      </c>
      <c r="AA120" s="324">
        <f>Q120*Inflation!$F$19*Inflation!$F$20*Inflation!$F$21</f>
        <v>0</v>
      </c>
      <c r="AB120" s="324">
        <f>R120*Inflation!$F$19*Inflation!$F$20*Inflation!$F$21*Inflation!$F$22</f>
        <v>0</v>
      </c>
      <c r="AC120" s="324">
        <f>S120*Inflation!$F$19*Inflation!$F$20*Inflation!$F$21*Inflation!$F$22*Inflation!$F$23</f>
        <v>0</v>
      </c>
      <c r="AD120" s="326">
        <f t="shared" si="7"/>
        <v>0</v>
      </c>
    </row>
    <row r="121" spans="1:30" ht="14.5">
      <c r="A121" s="44" t="s">
        <v>150</v>
      </c>
      <c r="B121" s="45" t="s">
        <v>154</v>
      </c>
      <c r="C121" s="106">
        <v>0</v>
      </c>
      <c r="E121" s="65">
        <v>4220</v>
      </c>
      <c r="F121" s="65" t="s">
        <v>702</v>
      </c>
      <c r="G121" s="99" t="s">
        <v>724</v>
      </c>
      <c r="H121" s="240" t="s">
        <v>149</v>
      </c>
      <c r="I121" s="240"/>
      <c r="J121" s="238">
        <v>46111</v>
      </c>
      <c r="K121" s="255"/>
      <c r="L121" s="256"/>
      <c r="M121" s="256"/>
      <c r="N121" s="256"/>
      <c r="O121" s="256"/>
      <c r="P121" s="256"/>
      <c r="Q121" s="256"/>
      <c r="R121" s="256"/>
      <c r="S121" s="256"/>
      <c r="T121" s="257">
        <f t="shared" si="6"/>
        <v>0</v>
      </c>
      <c r="U121" s="323">
        <f>K121*Inflation!$F$19</f>
        <v>0</v>
      </c>
      <c r="V121" s="324">
        <f>L121*Inflation!$F$19</f>
        <v>0</v>
      </c>
      <c r="W121" s="324">
        <f>M121*Inflation!$F$19</f>
        <v>0</v>
      </c>
      <c r="X121" s="324">
        <f>N121*Inflation!$F$19*Inflation!$F$20</f>
        <v>0</v>
      </c>
      <c r="Y121" s="324">
        <f>O121*Inflation!$F$19*Inflation!$F$20</f>
        <v>0</v>
      </c>
      <c r="Z121" s="324">
        <f>P121*Inflation!$F$19*Inflation!$F$20</f>
        <v>0</v>
      </c>
      <c r="AA121" s="324">
        <f>Q121*Inflation!$F$19*Inflation!$F$20*Inflation!$F$21</f>
        <v>0</v>
      </c>
      <c r="AB121" s="324">
        <f>R121*Inflation!$F$19*Inflation!$F$20*Inflation!$F$21*Inflation!$F$22</f>
        <v>0</v>
      </c>
      <c r="AC121" s="324">
        <f>S121*Inflation!$F$19*Inflation!$F$20*Inflation!$F$21*Inflation!$F$22*Inflation!$F$23</f>
        <v>0</v>
      </c>
      <c r="AD121" s="326">
        <f t="shared" si="7"/>
        <v>0</v>
      </c>
    </row>
    <row r="122" spans="1:30" ht="14.5">
      <c r="A122" s="44" t="s">
        <v>154</v>
      </c>
      <c r="B122" s="45" t="s">
        <v>154</v>
      </c>
      <c r="C122" s="106">
        <v>0</v>
      </c>
      <c r="E122" s="65">
        <v>4220</v>
      </c>
      <c r="F122" s="65" t="s">
        <v>702</v>
      </c>
      <c r="G122" s="99" t="s">
        <v>725</v>
      </c>
      <c r="H122" s="240" t="s">
        <v>149</v>
      </c>
      <c r="I122" s="240"/>
      <c r="J122" s="238" t="s">
        <v>218</v>
      </c>
      <c r="K122" s="255"/>
      <c r="L122" s="256"/>
      <c r="M122" s="256"/>
      <c r="N122" s="256"/>
      <c r="O122" s="256"/>
      <c r="P122" s="256"/>
      <c r="Q122" s="256"/>
      <c r="R122" s="256"/>
      <c r="S122" s="256"/>
      <c r="T122" s="257">
        <f t="shared" si="6"/>
        <v>0</v>
      </c>
      <c r="U122" s="323">
        <f>K122*Inflation!$F$19</f>
        <v>0</v>
      </c>
      <c r="V122" s="324">
        <f>L122*Inflation!$F$19</f>
        <v>0</v>
      </c>
      <c r="W122" s="324">
        <f>M122*Inflation!$F$19</f>
        <v>0</v>
      </c>
      <c r="X122" s="324">
        <f>N122*Inflation!$F$19*Inflation!$F$20</f>
        <v>0</v>
      </c>
      <c r="Y122" s="324">
        <f>O122*Inflation!$F$19*Inflation!$F$20</f>
        <v>0</v>
      </c>
      <c r="Z122" s="324">
        <f>P122*Inflation!$F$19*Inflation!$F$20</f>
        <v>0</v>
      </c>
      <c r="AA122" s="324">
        <f>Q122*Inflation!$F$19*Inflation!$F$20*Inflation!$F$21</f>
        <v>0</v>
      </c>
      <c r="AB122" s="324">
        <f>R122*Inflation!$F$19*Inflation!$F$20*Inflation!$F$21*Inflation!$F$22</f>
        <v>0</v>
      </c>
      <c r="AC122" s="324">
        <f>S122*Inflation!$F$19*Inflation!$F$20*Inflation!$F$21*Inflation!$F$22*Inflation!$F$23</f>
        <v>0</v>
      </c>
      <c r="AD122" s="326">
        <f t="shared" si="7"/>
        <v>0</v>
      </c>
    </row>
    <row r="123" spans="1:30" ht="14.5">
      <c r="A123" s="44" t="s">
        <v>154</v>
      </c>
      <c r="B123" s="45" t="s">
        <v>154</v>
      </c>
      <c r="C123" s="106">
        <v>0</v>
      </c>
      <c r="E123" s="65">
        <v>4220</v>
      </c>
      <c r="F123" s="65" t="s">
        <v>702</v>
      </c>
      <c r="G123" s="99" t="s">
        <v>726</v>
      </c>
      <c r="H123" s="240" t="s">
        <v>149</v>
      </c>
      <c r="I123" s="240"/>
      <c r="J123" s="238" t="s">
        <v>218</v>
      </c>
      <c r="K123" s="255"/>
      <c r="L123" s="256"/>
      <c r="M123" s="256"/>
      <c r="N123" s="256"/>
      <c r="O123" s="256"/>
      <c r="P123" s="256"/>
      <c r="Q123" s="256"/>
      <c r="R123" s="256"/>
      <c r="S123" s="256"/>
      <c r="T123" s="257">
        <f t="shared" si="6"/>
        <v>0</v>
      </c>
      <c r="U123" s="323">
        <f>K123*Inflation!$F$19</f>
        <v>0</v>
      </c>
      <c r="V123" s="324">
        <f>L123*Inflation!$F$19</f>
        <v>0</v>
      </c>
      <c r="W123" s="324">
        <f>M123*Inflation!$F$19</f>
        <v>0</v>
      </c>
      <c r="X123" s="324">
        <f>N123*Inflation!$F$19*Inflation!$F$20</f>
        <v>0</v>
      </c>
      <c r="Y123" s="324">
        <f>O123*Inflation!$F$19*Inflation!$F$20</f>
        <v>0</v>
      </c>
      <c r="Z123" s="324">
        <f>P123*Inflation!$F$19*Inflation!$F$20</f>
        <v>0</v>
      </c>
      <c r="AA123" s="324">
        <f>Q123*Inflation!$F$19*Inflation!$F$20*Inflation!$F$21</f>
        <v>0</v>
      </c>
      <c r="AB123" s="324">
        <f>R123*Inflation!$F$19*Inflation!$F$20*Inflation!$F$21*Inflation!$F$22</f>
        <v>0</v>
      </c>
      <c r="AC123" s="324">
        <f>S123*Inflation!$F$19*Inflation!$F$20*Inflation!$F$21*Inflation!$F$22*Inflation!$F$23</f>
        <v>0</v>
      </c>
      <c r="AD123" s="326">
        <f t="shared" si="7"/>
        <v>0</v>
      </c>
    </row>
    <row r="124" spans="1:30" ht="14.5">
      <c r="A124" s="44" t="s">
        <v>154</v>
      </c>
      <c r="B124" s="45" t="s">
        <v>154</v>
      </c>
      <c r="C124" s="106">
        <v>0</v>
      </c>
      <c r="E124" s="65">
        <v>4220</v>
      </c>
      <c r="F124" s="65" t="s">
        <v>702</v>
      </c>
      <c r="G124" s="99" t="s">
        <v>727</v>
      </c>
      <c r="H124" s="240" t="s">
        <v>149</v>
      </c>
      <c r="I124" s="240"/>
      <c r="J124" s="238" t="s">
        <v>728</v>
      </c>
      <c r="K124" s="255"/>
      <c r="L124" s="256"/>
      <c r="M124" s="256"/>
      <c r="N124" s="256"/>
      <c r="O124" s="256"/>
      <c r="P124" s="256"/>
      <c r="Q124" s="256"/>
      <c r="R124" s="256"/>
      <c r="S124" s="256"/>
      <c r="T124" s="257">
        <f t="shared" si="6"/>
        <v>0</v>
      </c>
      <c r="U124" s="323">
        <f>K124*Inflation!$F$19</f>
        <v>0</v>
      </c>
      <c r="V124" s="324">
        <f>L124*Inflation!$F$19</f>
        <v>0</v>
      </c>
      <c r="W124" s="324">
        <f>M124*Inflation!$F$19</f>
        <v>0</v>
      </c>
      <c r="X124" s="324">
        <f>N124*Inflation!$F$19*Inflation!$F$20</f>
        <v>0</v>
      </c>
      <c r="Y124" s="324">
        <f>O124*Inflation!$F$19*Inflation!$F$20</f>
        <v>0</v>
      </c>
      <c r="Z124" s="324">
        <f>P124*Inflation!$F$19*Inflation!$F$20</f>
        <v>0</v>
      </c>
      <c r="AA124" s="324">
        <f>Q124*Inflation!$F$19*Inflation!$F$20*Inflation!$F$21</f>
        <v>0</v>
      </c>
      <c r="AB124" s="324">
        <f>R124*Inflation!$F$19*Inflation!$F$20*Inflation!$F$21*Inflation!$F$22</f>
        <v>0</v>
      </c>
      <c r="AC124" s="324">
        <f>S124*Inflation!$F$19*Inflation!$F$20*Inflation!$F$21*Inflation!$F$22*Inflation!$F$23</f>
        <v>0</v>
      </c>
      <c r="AD124" s="326">
        <f t="shared" si="7"/>
        <v>0</v>
      </c>
    </row>
    <row r="125" spans="1:30" ht="14.5">
      <c r="A125" s="44" t="s">
        <v>150</v>
      </c>
      <c r="B125" s="45" t="s">
        <v>154</v>
      </c>
      <c r="C125" s="106">
        <v>0</v>
      </c>
      <c r="E125" s="65">
        <v>4220</v>
      </c>
      <c r="F125" s="65" t="s">
        <v>702</v>
      </c>
      <c r="G125" s="99" t="s">
        <v>729</v>
      </c>
      <c r="H125" s="240" t="s">
        <v>149</v>
      </c>
      <c r="I125" s="240"/>
      <c r="J125" s="238">
        <v>45838</v>
      </c>
      <c r="K125" s="255"/>
      <c r="L125" s="256"/>
      <c r="M125" s="256"/>
      <c r="N125" s="256"/>
      <c r="O125" s="256"/>
      <c r="P125" s="256"/>
      <c r="Q125" s="256"/>
      <c r="R125" s="256"/>
      <c r="S125" s="256"/>
      <c r="T125" s="257">
        <f t="shared" si="6"/>
        <v>0</v>
      </c>
      <c r="U125" s="323">
        <f>K125*Inflation!$F$19</f>
        <v>0</v>
      </c>
      <c r="V125" s="324">
        <f>L125*Inflation!$F$19</f>
        <v>0</v>
      </c>
      <c r="W125" s="324">
        <f>M125*Inflation!$F$19</f>
        <v>0</v>
      </c>
      <c r="X125" s="324">
        <f>N125*Inflation!$F$19*Inflation!$F$20</f>
        <v>0</v>
      </c>
      <c r="Y125" s="324">
        <f>O125*Inflation!$F$19*Inflation!$F$20</f>
        <v>0</v>
      </c>
      <c r="Z125" s="324">
        <f>P125*Inflation!$F$19*Inflation!$F$20</f>
        <v>0</v>
      </c>
      <c r="AA125" s="324">
        <f>Q125*Inflation!$F$19*Inflation!$F$20*Inflation!$F$21</f>
        <v>0</v>
      </c>
      <c r="AB125" s="324">
        <f>R125*Inflation!$F$19*Inflation!$F$20*Inflation!$F$21*Inflation!$F$22</f>
        <v>0</v>
      </c>
      <c r="AC125" s="324">
        <f>S125*Inflation!$F$19*Inflation!$F$20*Inflation!$F$21*Inflation!$F$22*Inflation!$F$23</f>
        <v>0</v>
      </c>
      <c r="AD125" s="326">
        <f t="shared" si="7"/>
        <v>0</v>
      </c>
    </row>
    <row r="126" spans="1:30" ht="14.5">
      <c r="A126" s="44" t="s">
        <v>150</v>
      </c>
      <c r="B126" s="45" t="s">
        <v>154</v>
      </c>
      <c r="C126" s="106">
        <v>0</v>
      </c>
      <c r="E126" s="65">
        <v>4220</v>
      </c>
      <c r="F126" s="65" t="s">
        <v>702</v>
      </c>
      <c r="G126" s="99" t="s">
        <v>730</v>
      </c>
      <c r="H126" s="240" t="s">
        <v>149</v>
      </c>
      <c r="I126" s="240"/>
      <c r="J126" s="238">
        <v>46132</v>
      </c>
      <c r="K126" s="255"/>
      <c r="L126" s="256"/>
      <c r="M126" s="256"/>
      <c r="N126" s="256"/>
      <c r="O126" s="256"/>
      <c r="P126" s="256"/>
      <c r="Q126" s="256"/>
      <c r="R126" s="256"/>
      <c r="S126" s="256"/>
      <c r="T126" s="257">
        <f t="shared" si="6"/>
        <v>0</v>
      </c>
      <c r="U126" s="323">
        <f>K126*Inflation!$F$19</f>
        <v>0</v>
      </c>
      <c r="V126" s="324">
        <f>L126*Inflation!$F$19</f>
        <v>0</v>
      </c>
      <c r="W126" s="324">
        <f>M126*Inflation!$F$19</f>
        <v>0</v>
      </c>
      <c r="X126" s="324">
        <f>N126*Inflation!$F$19*Inflation!$F$20</f>
        <v>0</v>
      </c>
      <c r="Y126" s="324">
        <f>O126*Inflation!$F$19*Inflation!$F$20</f>
        <v>0</v>
      </c>
      <c r="Z126" s="324">
        <f>P126*Inflation!$F$19*Inflation!$F$20</f>
        <v>0</v>
      </c>
      <c r="AA126" s="324">
        <f>Q126*Inflation!$F$19*Inflation!$F$20*Inflation!$F$21</f>
        <v>0</v>
      </c>
      <c r="AB126" s="324">
        <f>R126*Inflation!$F$19*Inflation!$F$20*Inflation!$F$21*Inflation!$F$22</f>
        <v>0</v>
      </c>
      <c r="AC126" s="324">
        <f>S126*Inflation!$F$19*Inflation!$F$20*Inflation!$F$21*Inflation!$F$22*Inflation!$F$23</f>
        <v>0</v>
      </c>
      <c r="AD126" s="326">
        <f t="shared" si="7"/>
        <v>0</v>
      </c>
    </row>
    <row r="127" spans="1:30" ht="14.5">
      <c r="A127" s="44" t="s">
        <v>150</v>
      </c>
      <c r="B127" s="45" t="s">
        <v>154</v>
      </c>
      <c r="C127" s="106">
        <v>0</v>
      </c>
      <c r="E127" s="65">
        <v>4220</v>
      </c>
      <c r="F127" s="65" t="s">
        <v>702</v>
      </c>
      <c r="G127" s="99" t="s">
        <v>731</v>
      </c>
      <c r="H127" s="240" t="s">
        <v>148</v>
      </c>
      <c r="I127" s="240"/>
      <c r="J127" s="238">
        <v>45717</v>
      </c>
      <c r="K127" s="255"/>
      <c r="L127" s="256"/>
      <c r="M127" s="256"/>
      <c r="N127" s="256"/>
      <c r="O127" s="256"/>
      <c r="P127" s="256"/>
      <c r="Q127" s="256"/>
      <c r="R127" s="256"/>
      <c r="S127" s="256"/>
      <c r="T127" s="257">
        <f t="shared" si="6"/>
        <v>0</v>
      </c>
      <c r="U127" s="323">
        <f>K127*Inflation!$F$19</f>
        <v>0</v>
      </c>
      <c r="V127" s="324">
        <f>L127*Inflation!$F$19</f>
        <v>0</v>
      </c>
      <c r="W127" s="324">
        <f>M127*Inflation!$F$19</f>
        <v>0</v>
      </c>
      <c r="X127" s="324">
        <f>N127*Inflation!$F$19*Inflation!$F$20</f>
        <v>0</v>
      </c>
      <c r="Y127" s="324">
        <f>O127*Inflation!$F$19*Inflation!$F$20</f>
        <v>0</v>
      </c>
      <c r="Z127" s="324">
        <f>P127*Inflation!$F$19*Inflation!$F$20</f>
        <v>0</v>
      </c>
      <c r="AA127" s="324">
        <f>Q127*Inflation!$F$19*Inflation!$F$20*Inflation!$F$21</f>
        <v>0</v>
      </c>
      <c r="AB127" s="324">
        <f>R127*Inflation!$F$19*Inflation!$F$20*Inflation!$F$21*Inflation!$F$22</f>
        <v>0</v>
      </c>
      <c r="AC127" s="324">
        <f>S127*Inflation!$F$19*Inflation!$F$20*Inflation!$F$21*Inflation!$F$22*Inflation!$F$23</f>
        <v>0</v>
      </c>
      <c r="AD127" s="326">
        <f t="shared" si="7"/>
        <v>0</v>
      </c>
    </row>
    <row r="128" spans="1:30" ht="14.5">
      <c r="A128" s="44" t="s">
        <v>150</v>
      </c>
      <c r="B128" s="45" t="s">
        <v>154</v>
      </c>
      <c r="C128" s="106">
        <v>0</v>
      </c>
      <c r="E128" s="65">
        <v>4220</v>
      </c>
      <c r="F128" s="65" t="s">
        <v>702</v>
      </c>
      <c r="G128" s="99" t="s">
        <v>732</v>
      </c>
      <c r="H128" s="240" t="s">
        <v>148</v>
      </c>
      <c r="I128" s="240"/>
      <c r="J128" s="238">
        <v>46203</v>
      </c>
      <c r="K128" s="255"/>
      <c r="L128" s="256"/>
      <c r="M128" s="256"/>
      <c r="N128" s="256"/>
      <c r="O128" s="256"/>
      <c r="P128" s="256"/>
      <c r="Q128" s="256"/>
      <c r="R128" s="256"/>
      <c r="S128" s="256"/>
      <c r="T128" s="257">
        <f t="shared" si="6"/>
        <v>0</v>
      </c>
      <c r="U128" s="323">
        <f>K128*Inflation!$F$19</f>
        <v>0</v>
      </c>
      <c r="V128" s="324">
        <f>L128*Inflation!$F$19</f>
        <v>0</v>
      </c>
      <c r="W128" s="324">
        <f>M128*Inflation!$F$19</f>
        <v>0</v>
      </c>
      <c r="X128" s="324">
        <f>N128*Inflation!$F$19*Inflation!$F$20</f>
        <v>0</v>
      </c>
      <c r="Y128" s="324">
        <f>O128*Inflation!$F$19*Inflation!$F$20</f>
        <v>0</v>
      </c>
      <c r="Z128" s="324">
        <f>P128*Inflation!$F$19*Inflation!$F$20</f>
        <v>0</v>
      </c>
      <c r="AA128" s="324">
        <f>Q128*Inflation!$F$19*Inflation!$F$20*Inflation!$F$21</f>
        <v>0</v>
      </c>
      <c r="AB128" s="324">
        <f>R128*Inflation!$F$19*Inflation!$F$20*Inflation!$F$21*Inflation!$F$22</f>
        <v>0</v>
      </c>
      <c r="AC128" s="324">
        <f>S128*Inflation!$F$19*Inflation!$F$20*Inflation!$F$21*Inflation!$F$22*Inflation!$F$23</f>
        <v>0</v>
      </c>
      <c r="AD128" s="326">
        <f t="shared" si="7"/>
        <v>0</v>
      </c>
    </row>
    <row r="129" spans="1:30" ht="14.5">
      <c r="A129" s="44" t="s">
        <v>150</v>
      </c>
      <c r="B129" s="45" t="s">
        <v>154</v>
      </c>
      <c r="C129" s="106">
        <v>0</v>
      </c>
      <c r="E129" s="65">
        <v>4220</v>
      </c>
      <c r="F129" s="65" t="s">
        <v>702</v>
      </c>
      <c r="G129" s="99" t="s">
        <v>733</v>
      </c>
      <c r="H129" s="240" t="s">
        <v>149</v>
      </c>
      <c r="I129" s="240"/>
      <c r="J129" s="238">
        <v>47118</v>
      </c>
      <c r="K129" s="255"/>
      <c r="L129" s="256"/>
      <c r="M129" s="256"/>
      <c r="N129" s="256"/>
      <c r="O129" s="256"/>
      <c r="P129" s="256"/>
      <c r="Q129" s="256"/>
      <c r="R129" s="256"/>
      <c r="S129" s="256"/>
      <c r="T129" s="257">
        <f t="shared" si="6"/>
        <v>0</v>
      </c>
      <c r="U129" s="323">
        <f>K129*Inflation!$F$19</f>
        <v>0</v>
      </c>
      <c r="V129" s="324">
        <f>L129*Inflation!$F$19</f>
        <v>0</v>
      </c>
      <c r="W129" s="324">
        <f>M129*Inflation!$F$19</f>
        <v>0</v>
      </c>
      <c r="X129" s="324">
        <f>N129*Inflation!$F$19*Inflation!$F$20</f>
        <v>0</v>
      </c>
      <c r="Y129" s="324">
        <f>O129*Inflation!$F$19*Inflation!$F$20</f>
        <v>0</v>
      </c>
      <c r="Z129" s="324">
        <f>P129*Inflation!$F$19*Inflation!$F$20</f>
        <v>0</v>
      </c>
      <c r="AA129" s="324">
        <f>Q129*Inflation!$F$19*Inflation!$F$20*Inflation!$F$21</f>
        <v>0</v>
      </c>
      <c r="AB129" s="324">
        <f>R129*Inflation!$F$19*Inflation!$F$20*Inflation!$F$21*Inflation!$F$22</f>
        <v>0</v>
      </c>
      <c r="AC129" s="324">
        <f>S129*Inflation!$F$19*Inflation!$F$20*Inflation!$F$21*Inflation!$F$22*Inflation!$F$23</f>
        <v>0</v>
      </c>
      <c r="AD129" s="326">
        <f t="shared" si="7"/>
        <v>0</v>
      </c>
    </row>
    <row r="130" spans="1:30" ht="14.5">
      <c r="A130" s="44" t="s">
        <v>150</v>
      </c>
      <c r="B130" s="45" t="s">
        <v>154</v>
      </c>
      <c r="C130" s="106">
        <v>0</v>
      </c>
      <c r="E130" s="65">
        <v>4220</v>
      </c>
      <c r="F130" s="65" t="s">
        <v>734</v>
      </c>
      <c r="G130" s="99" t="s">
        <v>1074</v>
      </c>
      <c r="H130" s="240" t="s">
        <v>149</v>
      </c>
      <c r="I130" s="240"/>
      <c r="J130" s="238">
        <v>46011</v>
      </c>
      <c r="K130" s="255"/>
      <c r="L130" s="256"/>
      <c r="M130" s="256"/>
      <c r="N130" s="256"/>
      <c r="O130" s="256"/>
      <c r="P130" s="256"/>
      <c r="Q130" s="256"/>
      <c r="R130" s="256"/>
      <c r="S130" s="256"/>
      <c r="T130" s="257">
        <f t="shared" si="6"/>
        <v>0</v>
      </c>
      <c r="U130" s="323">
        <f>K130*Inflation!$F$19</f>
        <v>0</v>
      </c>
      <c r="V130" s="324">
        <f>L130*Inflation!$F$19</f>
        <v>0</v>
      </c>
      <c r="W130" s="324">
        <f>M130*Inflation!$F$19</f>
        <v>0</v>
      </c>
      <c r="X130" s="324">
        <f>N130*Inflation!$F$19*Inflation!$F$20</f>
        <v>0</v>
      </c>
      <c r="Y130" s="324">
        <f>O130*Inflation!$F$19*Inflation!$F$20</f>
        <v>0</v>
      </c>
      <c r="Z130" s="324">
        <f>P130*Inflation!$F$19*Inflation!$F$20</f>
        <v>0</v>
      </c>
      <c r="AA130" s="324">
        <f>Q130*Inflation!$F$19*Inflation!$F$20*Inflation!$F$21</f>
        <v>0</v>
      </c>
      <c r="AB130" s="324">
        <f>R130*Inflation!$F$19*Inflation!$F$20*Inflation!$F$21*Inflation!$F$22</f>
        <v>0</v>
      </c>
      <c r="AC130" s="324">
        <f>S130*Inflation!$F$19*Inflation!$F$20*Inflation!$F$21*Inflation!$F$22*Inflation!$F$23</f>
        <v>0</v>
      </c>
      <c r="AD130" s="326">
        <f t="shared" si="7"/>
        <v>0</v>
      </c>
    </row>
    <row r="131" spans="1:30" ht="14.5">
      <c r="A131" s="44" t="s">
        <v>150</v>
      </c>
      <c r="B131" s="45" t="s">
        <v>154</v>
      </c>
      <c r="C131" s="106">
        <v>0</v>
      </c>
      <c r="E131" s="65">
        <v>4220</v>
      </c>
      <c r="F131" s="65" t="s">
        <v>734</v>
      </c>
      <c r="G131" s="99" t="s">
        <v>1075</v>
      </c>
      <c r="H131" s="240" t="s">
        <v>147</v>
      </c>
      <c r="I131" s="240"/>
      <c r="J131" s="238">
        <v>46376</v>
      </c>
      <c r="K131" s="255"/>
      <c r="L131" s="256"/>
      <c r="M131" s="256"/>
      <c r="N131" s="256"/>
      <c r="O131" s="256"/>
      <c r="P131" s="256"/>
      <c r="Q131" s="256"/>
      <c r="R131" s="256"/>
      <c r="S131" s="256"/>
      <c r="T131" s="257">
        <f t="shared" si="6"/>
        <v>0</v>
      </c>
      <c r="U131" s="323">
        <f>K131*Inflation!$F$19</f>
        <v>0</v>
      </c>
      <c r="V131" s="324">
        <f>L131*Inflation!$F$19</f>
        <v>0</v>
      </c>
      <c r="W131" s="324">
        <f>M131*Inflation!$F$19</f>
        <v>0</v>
      </c>
      <c r="X131" s="324">
        <f>N131*Inflation!$F$19*Inflation!$F$20</f>
        <v>0</v>
      </c>
      <c r="Y131" s="324">
        <f>O131*Inflation!$F$19*Inflation!$F$20</f>
        <v>0</v>
      </c>
      <c r="Z131" s="324">
        <f>P131*Inflation!$F$19*Inflation!$F$20</f>
        <v>0</v>
      </c>
      <c r="AA131" s="324">
        <f>Q131*Inflation!$F$19*Inflation!$F$20*Inflation!$F$21</f>
        <v>0</v>
      </c>
      <c r="AB131" s="324">
        <f>R131*Inflation!$F$19*Inflation!$F$20*Inflation!$F$21*Inflation!$F$22</f>
        <v>0</v>
      </c>
      <c r="AC131" s="324">
        <f>S131*Inflation!$F$19*Inflation!$F$20*Inflation!$F$21*Inflation!$F$22*Inflation!$F$23</f>
        <v>0</v>
      </c>
      <c r="AD131" s="326">
        <f t="shared" si="7"/>
        <v>0</v>
      </c>
    </row>
    <row r="132" spans="1:30" ht="14.5">
      <c r="A132" s="44" t="s">
        <v>150</v>
      </c>
      <c r="B132" s="45" t="s">
        <v>154</v>
      </c>
      <c r="C132" s="106">
        <v>0</v>
      </c>
      <c r="E132" s="65">
        <v>4220</v>
      </c>
      <c r="F132" s="65" t="s">
        <v>734</v>
      </c>
      <c r="G132" s="99" t="s">
        <v>735</v>
      </c>
      <c r="H132" s="240" t="s">
        <v>149</v>
      </c>
      <c r="I132" s="240"/>
      <c r="J132" s="238">
        <v>45838</v>
      </c>
      <c r="K132" s="255"/>
      <c r="L132" s="256"/>
      <c r="M132" s="256"/>
      <c r="N132" s="256"/>
      <c r="O132" s="256"/>
      <c r="P132" s="256"/>
      <c r="Q132" s="256"/>
      <c r="R132" s="256"/>
      <c r="S132" s="256"/>
      <c r="T132" s="257">
        <f t="shared" si="6"/>
        <v>0</v>
      </c>
      <c r="U132" s="323">
        <f>K132*Inflation!$F$19</f>
        <v>0</v>
      </c>
      <c r="V132" s="324">
        <f>L132*Inflation!$F$19</f>
        <v>0</v>
      </c>
      <c r="W132" s="324">
        <f>M132*Inflation!$F$19</f>
        <v>0</v>
      </c>
      <c r="X132" s="324">
        <f>N132*Inflation!$F$19*Inflation!$F$20</f>
        <v>0</v>
      </c>
      <c r="Y132" s="324">
        <f>O132*Inflation!$F$19*Inflation!$F$20</f>
        <v>0</v>
      </c>
      <c r="Z132" s="324">
        <f>P132*Inflation!$F$19*Inflation!$F$20</f>
        <v>0</v>
      </c>
      <c r="AA132" s="324">
        <f>Q132*Inflation!$F$19*Inflation!$F$20*Inflation!$F$21</f>
        <v>0</v>
      </c>
      <c r="AB132" s="324">
        <f>R132*Inflation!$F$19*Inflation!$F$20*Inflation!$F$21*Inflation!$F$22</f>
        <v>0</v>
      </c>
      <c r="AC132" s="324">
        <f>S132*Inflation!$F$19*Inflation!$F$20*Inflation!$F$21*Inflation!$F$22*Inflation!$F$23</f>
        <v>0</v>
      </c>
      <c r="AD132" s="326">
        <f t="shared" si="7"/>
        <v>0</v>
      </c>
    </row>
    <row r="133" spans="1:30" ht="14.5">
      <c r="A133" s="44" t="s">
        <v>154</v>
      </c>
      <c r="B133" s="45" t="s">
        <v>150</v>
      </c>
      <c r="C133" s="106">
        <v>0</v>
      </c>
      <c r="D133" s="37">
        <v>34</v>
      </c>
      <c r="E133" s="65">
        <v>4220</v>
      </c>
      <c r="F133" s="65" t="s">
        <v>734</v>
      </c>
      <c r="G133" s="99" t="s">
        <v>1076</v>
      </c>
      <c r="H133" s="240" t="s">
        <v>149</v>
      </c>
      <c r="I133" s="240"/>
      <c r="J133" s="238" t="s">
        <v>218</v>
      </c>
      <c r="K133" s="255"/>
      <c r="L133" s="256"/>
      <c r="M133" s="256"/>
      <c r="N133" s="256"/>
      <c r="O133" s="256"/>
      <c r="P133" s="256"/>
      <c r="Q133" s="256"/>
      <c r="R133" s="256"/>
      <c r="S133" s="256"/>
      <c r="T133" s="257">
        <f t="shared" si="6"/>
        <v>0</v>
      </c>
      <c r="U133" s="323">
        <f>K133*Inflation!$F$19</f>
        <v>0</v>
      </c>
      <c r="V133" s="324">
        <f>L133*Inflation!$F$19</f>
        <v>0</v>
      </c>
      <c r="W133" s="324">
        <f>M133*Inflation!$F$19</f>
        <v>0</v>
      </c>
      <c r="X133" s="324">
        <f>N133*Inflation!$F$19*Inflation!$F$20</f>
        <v>0</v>
      </c>
      <c r="Y133" s="324">
        <f>O133*Inflation!$F$19*Inflation!$F$20</f>
        <v>0</v>
      </c>
      <c r="Z133" s="324">
        <f>P133*Inflation!$F$19*Inflation!$F$20</f>
        <v>0</v>
      </c>
      <c r="AA133" s="324">
        <f>Q133*Inflation!$F$19*Inflation!$F$20*Inflation!$F$21</f>
        <v>0</v>
      </c>
      <c r="AB133" s="324">
        <f>R133*Inflation!$F$19*Inflation!$F$20*Inflation!$F$21*Inflation!$F$22</f>
        <v>0</v>
      </c>
      <c r="AC133" s="324">
        <f>S133*Inflation!$F$19*Inflation!$F$20*Inflation!$F$21*Inflation!$F$22*Inflation!$F$23</f>
        <v>0</v>
      </c>
      <c r="AD133" s="326">
        <f t="shared" si="7"/>
        <v>0</v>
      </c>
    </row>
    <row r="134" spans="1:30" ht="14.5">
      <c r="A134" s="44" t="s">
        <v>150</v>
      </c>
      <c r="B134" s="45" t="s">
        <v>150</v>
      </c>
      <c r="C134" s="106">
        <v>500</v>
      </c>
      <c r="D134" s="37">
        <v>35</v>
      </c>
      <c r="E134" s="65">
        <v>4220</v>
      </c>
      <c r="F134" s="65" t="s">
        <v>734</v>
      </c>
      <c r="G134" s="99" t="s">
        <v>1077</v>
      </c>
      <c r="H134" s="240" t="s">
        <v>148</v>
      </c>
      <c r="I134" s="240"/>
      <c r="J134" s="238">
        <v>46376</v>
      </c>
      <c r="K134" s="255"/>
      <c r="L134" s="256"/>
      <c r="M134" s="256"/>
      <c r="N134" s="256"/>
      <c r="O134" s="256"/>
      <c r="P134" s="256"/>
      <c r="Q134" s="256"/>
      <c r="R134" s="256"/>
      <c r="S134" s="256"/>
      <c r="T134" s="257">
        <f t="shared" si="6"/>
        <v>0</v>
      </c>
      <c r="U134" s="323">
        <f>K134*Inflation!$F$19</f>
        <v>0</v>
      </c>
      <c r="V134" s="324">
        <f>L134*Inflation!$F$19</f>
        <v>0</v>
      </c>
      <c r="W134" s="324">
        <f>M134*Inflation!$F$19</f>
        <v>0</v>
      </c>
      <c r="X134" s="324">
        <f>N134*Inflation!$F$19*Inflation!$F$20</f>
        <v>0</v>
      </c>
      <c r="Y134" s="324">
        <f>O134*Inflation!$F$19*Inflation!$F$20</f>
        <v>0</v>
      </c>
      <c r="Z134" s="324">
        <f>P134*Inflation!$F$19*Inflation!$F$20</f>
        <v>0</v>
      </c>
      <c r="AA134" s="324">
        <f>Q134*Inflation!$F$19*Inflation!$F$20*Inflation!$F$21</f>
        <v>0</v>
      </c>
      <c r="AB134" s="324">
        <f>R134*Inflation!$F$19*Inflation!$F$20*Inflation!$F$21*Inflation!$F$22</f>
        <v>0</v>
      </c>
      <c r="AC134" s="324">
        <f>S134*Inflation!$F$19*Inflation!$F$20*Inflation!$F$21*Inflation!$F$22*Inflation!$F$23</f>
        <v>0</v>
      </c>
      <c r="AD134" s="326">
        <f t="shared" si="7"/>
        <v>0</v>
      </c>
    </row>
    <row r="135" spans="1:30" ht="14.5">
      <c r="A135" s="44" t="s">
        <v>154</v>
      </c>
      <c r="B135" s="45" t="s">
        <v>150</v>
      </c>
      <c r="C135" s="106">
        <v>0</v>
      </c>
      <c r="D135" s="37">
        <v>36</v>
      </c>
      <c r="E135" s="65">
        <v>4220</v>
      </c>
      <c r="F135" s="65" t="s">
        <v>734</v>
      </c>
      <c r="G135" s="99" t="s">
        <v>1078</v>
      </c>
      <c r="H135" s="240" t="s">
        <v>149</v>
      </c>
      <c r="I135" s="240"/>
      <c r="J135" s="238" t="s">
        <v>218</v>
      </c>
      <c r="K135" s="255"/>
      <c r="L135" s="256"/>
      <c r="M135" s="256"/>
      <c r="N135" s="256"/>
      <c r="O135" s="256"/>
      <c r="P135" s="256"/>
      <c r="Q135" s="256"/>
      <c r="R135" s="256"/>
      <c r="S135" s="256"/>
      <c r="T135" s="257">
        <f t="shared" si="6"/>
        <v>0</v>
      </c>
      <c r="U135" s="323">
        <f>K135*Inflation!$F$19</f>
        <v>0</v>
      </c>
      <c r="V135" s="324">
        <f>L135*Inflation!$F$19</f>
        <v>0</v>
      </c>
      <c r="W135" s="324">
        <f>M135*Inflation!$F$19</f>
        <v>0</v>
      </c>
      <c r="X135" s="324">
        <f>N135*Inflation!$F$19*Inflation!$F$20</f>
        <v>0</v>
      </c>
      <c r="Y135" s="324">
        <f>O135*Inflation!$F$19*Inflation!$F$20</f>
        <v>0</v>
      </c>
      <c r="Z135" s="324">
        <f>P135*Inflation!$F$19*Inflation!$F$20</f>
        <v>0</v>
      </c>
      <c r="AA135" s="324">
        <f>Q135*Inflation!$F$19*Inflation!$F$20*Inflation!$F$21</f>
        <v>0</v>
      </c>
      <c r="AB135" s="324">
        <f>R135*Inflation!$F$19*Inflation!$F$20*Inflation!$F$21*Inflation!$F$22</f>
        <v>0</v>
      </c>
      <c r="AC135" s="324">
        <f>S135*Inflation!$F$19*Inflation!$F$20*Inflation!$F$21*Inflation!$F$22*Inflation!$F$23</f>
        <v>0</v>
      </c>
      <c r="AD135" s="326">
        <f t="shared" si="7"/>
        <v>0</v>
      </c>
    </row>
    <row r="136" spans="1:30" ht="14.5">
      <c r="A136" s="44" t="s">
        <v>150</v>
      </c>
      <c r="B136" s="45" t="s">
        <v>150</v>
      </c>
      <c r="C136" s="106">
        <v>2000</v>
      </c>
      <c r="D136" s="37">
        <v>37</v>
      </c>
      <c r="E136" s="65">
        <v>4220</v>
      </c>
      <c r="F136" s="65" t="s">
        <v>734</v>
      </c>
      <c r="G136" s="99" t="s">
        <v>1079</v>
      </c>
      <c r="H136" s="240" t="s">
        <v>149</v>
      </c>
      <c r="I136" s="240"/>
      <c r="J136" s="238">
        <v>47107</v>
      </c>
      <c r="K136" s="255"/>
      <c r="L136" s="256"/>
      <c r="M136" s="256"/>
      <c r="N136" s="256"/>
      <c r="O136" s="256"/>
      <c r="P136" s="256"/>
      <c r="Q136" s="256"/>
      <c r="R136" s="256"/>
      <c r="S136" s="256"/>
      <c r="T136" s="257">
        <f t="shared" si="6"/>
        <v>0</v>
      </c>
      <c r="U136" s="323">
        <f>K136*Inflation!$F$19</f>
        <v>0</v>
      </c>
      <c r="V136" s="324">
        <f>L136*Inflation!$F$19</f>
        <v>0</v>
      </c>
      <c r="W136" s="324">
        <f>M136*Inflation!$F$19</f>
        <v>0</v>
      </c>
      <c r="X136" s="324">
        <f>N136*Inflation!$F$19*Inflation!$F$20</f>
        <v>0</v>
      </c>
      <c r="Y136" s="324">
        <f>O136*Inflation!$F$19*Inflation!$F$20</f>
        <v>0</v>
      </c>
      <c r="Z136" s="324">
        <f>P136*Inflation!$F$19*Inflation!$F$20</f>
        <v>0</v>
      </c>
      <c r="AA136" s="324">
        <f>Q136*Inflation!$F$19*Inflation!$F$20*Inflation!$F$21</f>
        <v>0</v>
      </c>
      <c r="AB136" s="324">
        <f>R136*Inflation!$F$19*Inflation!$F$20*Inflation!$F$21*Inflation!$F$22</f>
        <v>0</v>
      </c>
      <c r="AC136" s="324">
        <f>S136*Inflation!$F$19*Inflation!$F$20*Inflation!$F$21*Inflation!$F$22*Inflation!$F$23</f>
        <v>0</v>
      </c>
      <c r="AD136" s="326">
        <f t="shared" si="7"/>
        <v>0</v>
      </c>
    </row>
    <row r="137" spans="1:30" ht="14.5">
      <c r="A137" s="44" t="s">
        <v>150</v>
      </c>
      <c r="B137" s="45" t="s">
        <v>154</v>
      </c>
      <c r="C137" s="106">
        <v>0</v>
      </c>
      <c r="E137" s="65">
        <v>4220</v>
      </c>
      <c r="F137" s="65" t="s">
        <v>734</v>
      </c>
      <c r="G137" s="99" t="s">
        <v>1080</v>
      </c>
      <c r="H137" s="240" t="s">
        <v>148</v>
      </c>
      <c r="I137" s="240"/>
      <c r="J137" s="238">
        <v>46011</v>
      </c>
      <c r="K137" s="255"/>
      <c r="L137" s="256"/>
      <c r="M137" s="256"/>
      <c r="N137" s="256"/>
      <c r="O137" s="256"/>
      <c r="P137" s="256"/>
      <c r="Q137" s="256"/>
      <c r="R137" s="256"/>
      <c r="S137" s="256"/>
      <c r="T137" s="257">
        <f t="shared" si="6"/>
        <v>0</v>
      </c>
      <c r="U137" s="323">
        <f>K137*Inflation!$F$19</f>
        <v>0</v>
      </c>
      <c r="V137" s="324">
        <f>L137*Inflation!$F$19</f>
        <v>0</v>
      </c>
      <c r="W137" s="324">
        <f>M137*Inflation!$F$19</f>
        <v>0</v>
      </c>
      <c r="X137" s="324">
        <f>N137*Inflation!$F$19*Inflation!$F$20</f>
        <v>0</v>
      </c>
      <c r="Y137" s="324">
        <f>O137*Inflation!$F$19*Inflation!$F$20</f>
        <v>0</v>
      </c>
      <c r="Z137" s="324">
        <f>P137*Inflation!$F$19*Inflation!$F$20</f>
        <v>0</v>
      </c>
      <c r="AA137" s="324">
        <f>Q137*Inflation!$F$19*Inflation!$F$20*Inflation!$F$21</f>
        <v>0</v>
      </c>
      <c r="AB137" s="324">
        <f>R137*Inflation!$F$19*Inflation!$F$20*Inflation!$F$21*Inflation!$F$22</f>
        <v>0</v>
      </c>
      <c r="AC137" s="324">
        <f>S137*Inflation!$F$19*Inflation!$F$20*Inflation!$F$21*Inflation!$F$22*Inflation!$F$23</f>
        <v>0</v>
      </c>
      <c r="AD137" s="326">
        <f t="shared" si="7"/>
        <v>0</v>
      </c>
    </row>
    <row r="138" spans="1:30" ht="14.5">
      <c r="A138" s="44" t="s">
        <v>150</v>
      </c>
      <c r="B138" s="45" t="s">
        <v>154</v>
      </c>
      <c r="C138" s="106">
        <v>0</v>
      </c>
      <c r="E138" s="65">
        <v>4220</v>
      </c>
      <c r="F138" s="65" t="s">
        <v>734</v>
      </c>
      <c r="G138" s="99" t="s">
        <v>1081</v>
      </c>
      <c r="H138" s="240" t="s">
        <v>149</v>
      </c>
      <c r="I138" s="240"/>
      <c r="J138" s="238">
        <v>46376</v>
      </c>
      <c r="K138" s="255"/>
      <c r="L138" s="256"/>
      <c r="M138" s="256"/>
      <c r="N138" s="256"/>
      <c r="O138" s="256"/>
      <c r="P138" s="256"/>
      <c r="Q138" s="256"/>
      <c r="R138" s="256"/>
      <c r="S138" s="256"/>
      <c r="T138" s="257">
        <f t="shared" si="6"/>
        <v>0</v>
      </c>
      <c r="U138" s="323">
        <f>K138*Inflation!$F$19</f>
        <v>0</v>
      </c>
      <c r="V138" s="324">
        <f>L138*Inflation!$F$19</f>
        <v>0</v>
      </c>
      <c r="W138" s="324">
        <f>M138*Inflation!$F$19</f>
        <v>0</v>
      </c>
      <c r="X138" s="324">
        <f>N138*Inflation!$F$19*Inflation!$F$20</f>
        <v>0</v>
      </c>
      <c r="Y138" s="324">
        <f>O138*Inflation!$F$19*Inflation!$F$20</f>
        <v>0</v>
      </c>
      <c r="Z138" s="324">
        <f>P138*Inflation!$F$19*Inflation!$F$20</f>
        <v>0</v>
      </c>
      <c r="AA138" s="324">
        <f>Q138*Inflation!$F$19*Inflation!$F$20*Inflation!$F$21</f>
        <v>0</v>
      </c>
      <c r="AB138" s="324">
        <f>R138*Inflation!$F$19*Inflation!$F$20*Inflation!$F$21*Inflation!$F$22</f>
        <v>0</v>
      </c>
      <c r="AC138" s="324">
        <f>S138*Inflation!$F$19*Inflation!$F$20*Inflation!$F$21*Inflation!$F$22*Inflation!$F$23</f>
        <v>0</v>
      </c>
      <c r="AD138" s="326">
        <f t="shared" si="7"/>
        <v>0</v>
      </c>
    </row>
    <row r="139" spans="1:30" ht="14.5">
      <c r="A139" s="44" t="s">
        <v>150</v>
      </c>
      <c r="B139" s="45" t="s">
        <v>154</v>
      </c>
      <c r="C139" s="106">
        <v>0</v>
      </c>
      <c r="E139" s="65">
        <v>4220</v>
      </c>
      <c r="F139" s="65" t="s">
        <v>734</v>
      </c>
      <c r="G139" s="99" t="s">
        <v>1082</v>
      </c>
      <c r="H139" s="240" t="s">
        <v>148</v>
      </c>
      <c r="I139" s="240"/>
      <c r="J139" s="238">
        <v>46011</v>
      </c>
      <c r="K139" s="255"/>
      <c r="L139" s="256"/>
      <c r="M139" s="256"/>
      <c r="N139" s="256"/>
      <c r="O139" s="256"/>
      <c r="P139" s="256"/>
      <c r="Q139" s="256"/>
      <c r="R139" s="256"/>
      <c r="S139" s="256"/>
      <c r="T139" s="257">
        <f t="shared" si="6"/>
        <v>0</v>
      </c>
      <c r="U139" s="323">
        <f>K139*Inflation!$F$19</f>
        <v>0</v>
      </c>
      <c r="V139" s="324">
        <f>L139*Inflation!$F$19</f>
        <v>0</v>
      </c>
      <c r="W139" s="324">
        <f>M139*Inflation!$F$19</f>
        <v>0</v>
      </c>
      <c r="X139" s="324">
        <f>N139*Inflation!$F$19*Inflation!$F$20</f>
        <v>0</v>
      </c>
      <c r="Y139" s="324">
        <f>O139*Inflation!$F$19*Inflation!$F$20</f>
        <v>0</v>
      </c>
      <c r="Z139" s="324">
        <f>P139*Inflation!$F$19*Inflation!$F$20</f>
        <v>0</v>
      </c>
      <c r="AA139" s="324">
        <f>Q139*Inflation!$F$19*Inflation!$F$20*Inflation!$F$21</f>
        <v>0</v>
      </c>
      <c r="AB139" s="324">
        <f>R139*Inflation!$F$19*Inflation!$F$20*Inflation!$F$21*Inflation!$F$22</f>
        <v>0</v>
      </c>
      <c r="AC139" s="324">
        <f>S139*Inflation!$F$19*Inflation!$F$20*Inflation!$F$21*Inflation!$F$22*Inflation!$F$23</f>
        <v>0</v>
      </c>
      <c r="AD139" s="326">
        <f t="shared" si="7"/>
        <v>0</v>
      </c>
    </row>
    <row r="140" spans="1:30" ht="14.5">
      <c r="A140" s="44" t="s">
        <v>150</v>
      </c>
      <c r="B140" s="45" t="s">
        <v>150</v>
      </c>
      <c r="C140" s="106">
        <v>900</v>
      </c>
      <c r="D140" s="37">
        <v>38</v>
      </c>
      <c r="E140" s="65">
        <v>4220</v>
      </c>
      <c r="F140" s="65" t="s">
        <v>734</v>
      </c>
      <c r="G140" s="99" t="s">
        <v>1083</v>
      </c>
      <c r="H140" s="240" t="s">
        <v>148</v>
      </c>
      <c r="I140" s="240"/>
      <c r="J140" s="238">
        <v>46360</v>
      </c>
      <c r="K140" s="255"/>
      <c r="L140" s="256"/>
      <c r="M140" s="256"/>
      <c r="N140" s="256"/>
      <c r="O140" s="256"/>
      <c r="P140" s="256"/>
      <c r="Q140" s="256"/>
      <c r="R140" s="256"/>
      <c r="S140" s="256"/>
      <c r="T140" s="257">
        <f t="shared" si="6"/>
        <v>0</v>
      </c>
      <c r="U140" s="323">
        <f>K140*Inflation!$F$19</f>
        <v>0</v>
      </c>
      <c r="V140" s="324">
        <f>L140*Inflation!$F$19</f>
        <v>0</v>
      </c>
      <c r="W140" s="324">
        <f>M140*Inflation!$F$19</f>
        <v>0</v>
      </c>
      <c r="X140" s="324">
        <f>N140*Inflation!$F$19*Inflation!$F$20</f>
        <v>0</v>
      </c>
      <c r="Y140" s="324">
        <f>O140*Inflation!$F$19*Inflation!$F$20</f>
        <v>0</v>
      </c>
      <c r="Z140" s="324">
        <f>P140*Inflation!$F$19*Inflation!$F$20</f>
        <v>0</v>
      </c>
      <c r="AA140" s="324">
        <f>Q140*Inflation!$F$19*Inflation!$F$20*Inflation!$F$21</f>
        <v>0</v>
      </c>
      <c r="AB140" s="324">
        <f>R140*Inflation!$F$19*Inflation!$F$20*Inflation!$F$21*Inflation!$F$22</f>
        <v>0</v>
      </c>
      <c r="AC140" s="324">
        <f>S140*Inflation!$F$19*Inflation!$F$20*Inflation!$F$21*Inflation!$F$22*Inflation!$F$23</f>
        <v>0</v>
      </c>
      <c r="AD140" s="326">
        <f t="shared" si="7"/>
        <v>0</v>
      </c>
    </row>
    <row r="141" spans="1:30" ht="14.5">
      <c r="A141" s="44" t="s">
        <v>150</v>
      </c>
      <c r="B141" s="45" t="s">
        <v>154</v>
      </c>
      <c r="C141" s="106">
        <v>0</v>
      </c>
      <c r="E141" s="65">
        <v>4220</v>
      </c>
      <c r="F141" s="65" t="s">
        <v>734</v>
      </c>
      <c r="G141" s="99" t="s">
        <v>736</v>
      </c>
      <c r="H141" s="240" t="s">
        <v>149</v>
      </c>
      <c r="I141" s="240"/>
      <c r="J141" s="238">
        <v>46011</v>
      </c>
      <c r="K141" s="255"/>
      <c r="L141" s="256"/>
      <c r="M141" s="256"/>
      <c r="N141" s="256"/>
      <c r="O141" s="256"/>
      <c r="P141" s="256"/>
      <c r="Q141" s="256"/>
      <c r="R141" s="256"/>
      <c r="S141" s="256"/>
      <c r="T141" s="257">
        <f t="shared" si="6"/>
        <v>0</v>
      </c>
      <c r="U141" s="323">
        <f>K141*Inflation!$F$19</f>
        <v>0</v>
      </c>
      <c r="V141" s="324">
        <f>L141*Inflation!$F$19</f>
        <v>0</v>
      </c>
      <c r="W141" s="324">
        <f>M141*Inflation!$F$19</f>
        <v>0</v>
      </c>
      <c r="X141" s="324">
        <f>N141*Inflation!$F$19*Inflation!$F$20</f>
        <v>0</v>
      </c>
      <c r="Y141" s="324">
        <f>O141*Inflation!$F$19*Inflation!$F$20</f>
        <v>0</v>
      </c>
      <c r="Z141" s="324">
        <f>P141*Inflation!$F$19*Inflation!$F$20</f>
        <v>0</v>
      </c>
      <c r="AA141" s="324">
        <f>Q141*Inflation!$F$19*Inflation!$F$20*Inflation!$F$21</f>
        <v>0</v>
      </c>
      <c r="AB141" s="324">
        <f>R141*Inflation!$F$19*Inflation!$F$20*Inflation!$F$21*Inflation!$F$22</f>
        <v>0</v>
      </c>
      <c r="AC141" s="324">
        <f>S141*Inflation!$F$19*Inflation!$F$20*Inflation!$F$21*Inflation!$F$22*Inflation!$F$23</f>
        <v>0</v>
      </c>
      <c r="AD141" s="326">
        <f t="shared" si="7"/>
        <v>0</v>
      </c>
    </row>
    <row r="142" spans="1:30" ht="14.5">
      <c r="A142" s="44" t="s">
        <v>150</v>
      </c>
      <c r="B142" s="45" t="s">
        <v>154</v>
      </c>
      <c r="C142" s="106">
        <v>0</v>
      </c>
      <c r="E142" s="65">
        <v>4220</v>
      </c>
      <c r="F142" s="65" t="s">
        <v>734</v>
      </c>
      <c r="G142" s="99" t="s">
        <v>737</v>
      </c>
      <c r="H142" s="240" t="s">
        <v>148</v>
      </c>
      <c r="I142" s="240"/>
      <c r="J142" s="238">
        <v>46741</v>
      </c>
      <c r="K142" s="255"/>
      <c r="L142" s="256"/>
      <c r="M142" s="256"/>
      <c r="N142" s="256"/>
      <c r="O142" s="256"/>
      <c r="P142" s="256"/>
      <c r="Q142" s="256"/>
      <c r="R142" s="256"/>
      <c r="S142" s="256"/>
      <c r="T142" s="257">
        <f t="shared" si="6"/>
        <v>0</v>
      </c>
      <c r="U142" s="323">
        <f>K142*Inflation!$F$19</f>
        <v>0</v>
      </c>
      <c r="V142" s="324">
        <f>L142*Inflation!$F$19</f>
        <v>0</v>
      </c>
      <c r="W142" s="324">
        <f>M142*Inflation!$F$19</f>
        <v>0</v>
      </c>
      <c r="X142" s="324">
        <f>N142*Inflation!$F$19*Inflation!$F$20</f>
        <v>0</v>
      </c>
      <c r="Y142" s="324">
        <f>O142*Inflation!$F$19*Inflation!$F$20</f>
        <v>0</v>
      </c>
      <c r="Z142" s="324">
        <f>P142*Inflation!$F$19*Inflation!$F$20</f>
        <v>0</v>
      </c>
      <c r="AA142" s="324">
        <f>Q142*Inflation!$F$19*Inflation!$F$20*Inflation!$F$21</f>
        <v>0</v>
      </c>
      <c r="AB142" s="324">
        <f>R142*Inflation!$F$19*Inflation!$F$20*Inflation!$F$21*Inflation!$F$22</f>
        <v>0</v>
      </c>
      <c r="AC142" s="324">
        <f>S142*Inflation!$F$19*Inflation!$F$20*Inflation!$F$21*Inflation!$F$22*Inflation!$F$23</f>
        <v>0</v>
      </c>
      <c r="AD142" s="326">
        <f t="shared" si="7"/>
        <v>0</v>
      </c>
    </row>
    <row r="143" spans="1:30" ht="14.5">
      <c r="A143" s="44" t="s">
        <v>154</v>
      </c>
      <c r="B143" s="45" t="s">
        <v>154</v>
      </c>
      <c r="C143" s="106">
        <v>0</v>
      </c>
      <c r="E143" s="65">
        <v>4220</v>
      </c>
      <c r="F143" s="65" t="s">
        <v>734</v>
      </c>
      <c r="G143" s="99" t="s">
        <v>1084</v>
      </c>
      <c r="H143" s="240" t="s">
        <v>148</v>
      </c>
      <c r="I143" s="240"/>
      <c r="J143" s="238" t="s">
        <v>218</v>
      </c>
      <c r="K143" s="255"/>
      <c r="L143" s="256"/>
      <c r="M143" s="256"/>
      <c r="N143" s="256"/>
      <c r="O143" s="256"/>
      <c r="P143" s="256"/>
      <c r="Q143" s="256"/>
      <c r="R143" s="256"/>
      <c r="S143" s="256"/>
      <c r="T143" s="257">
        <f t="shared" si="6"/>
        <v>0</v>
      </c>
      <c r="U143" s="323">
        <f>K143*Inflation!$F$19</f>
        <v>0</v>
      </c>
      <c r="V143" s="324">
        <f>L143*Inflation!$F$19</f>
        <v>0</v>
      </c>
      <c r="W143" s="324">
        <f>M143*Inflation!$F$19</f>
        <v>0</v>
      </c>
      <c r="X143" s="324">
        <f>N143*Inflation!$F$19*Inflation!$F$20</f>
        <v>0</v>
      </c>
      <c r="Y143" s="324">
        <f>O143*Inflation!$F$19*Inflation!$F$20</f>
        <v>0</v>
      </c>
      <c r="Z143" s="324">
        <f>P143*Inflation!$F$19*Inflation!$F$20</f>
        <v>0</v>
      </c>
      <c r="AA143" s="324">
        <f>Q143*Inflation!$F$19*Inflation!$F$20*Inflation!$F$21</f>
        <v>0</v>
      </c>
      <c r="AB143" s="324">
        <f>R143*Inflation!$F$19*Inflation!$F$20*Inflation!$F$21*Inflation!$F$22</f>
        <v>0</v>
      </c>
      <c r="AC143" s="324">
        <f>S143*Inflation!$F$19*Inflation!$F$20*Inflation!$F$21*Inflation!$F$22*Inflation!$F$23</f>
        <v>0</v>
      </c>
      <c r="AD143" s="326">
        <f t="shared" si="7"/>
        <v>0</v>
      </c>
    </row>
    <row r="144" spans="1:30" ht="14.5">
      <c r="A144" s="44" t="s">
        <v>154</v>
      </c>
      <c r="B144" s="45" t="s">
        <v>154</v>
      </c>
      <c r="C144" s="106">
        <v>0</v>
      </c>
      <c r="E144" s="65">
        <v>4220</v>
      </c>
      <c r="F144" s="65" t="s">
        <v>734</v>
      </c>
      <c r="G144" s="99" t="s">
        <v>738</v>
      </c>
      <c r="H144" s="240" t="s">
        <v>148</v>
      </c>
      <c r="I144" s="240"/>
      <c r="J144" s="238" t="s">
        <v>218</v>
      </c>
      <c r="K144" s="255"/>
      <c r="L144" s="256"/>
      <c r="M144" s="256"/>
      <c r="N144" s="256"/>
      <c r="O144" s="256"/>
      <c r="P144" s="256"/>
      <c r="Q144" s="256"/>
      <c r="R144" s="256"/>
      <c r="S144" s="256"/>
      <c r="T144" s="257">
        <f t="shared" si="6"/>
        <v>0</v>
      </c>
      <c r="U144" s="323">
        <f>K144*Inflation!$F$19</f>
        <v>0</v>
      </c>
      <c r="V144" s="324">
        <f>L144*Inflation!$F$19</f>
        <v>0</v>
      </c>
      <c r="W144" s="324">
        <f>M144*Inflation!$F$19</f>
        <v>0</v>
      </c>
      <c r="X144" s="324">
        <f>N144*Inflation!$F$19*Inflation!$F$20</f>
        <v>0</v>
      </c>
      <c r="Y144" s="324">
        <f>O144*Inflation!$F$19*Inflation!$F$20</f>
        <v>0</v>
      </c>
      <c r="Z144" s="324">
        <f>P144*Inflation!$F$19*Inflation!$F$20</f>
        <v>0</v>
      </c>
      <c r="AA144" s="324">
        <f>Q144*Inflation!$F$19*Inflation!$F$20*Inflation!$F$21</f>
        <v>0</v>
      </c>
      <c r="AB144" s="324">
        <f>R144*Inflation!$F$19*Inflation!$F$20*Inflation!$F$21*Inflation!$F$22</f>
        <v>0</v>
      </c>
      <c r="AC144" s="324">
        <f>S144*Inflation!$F$19*Inflation!$F$20*Inflation!$F$21*Inflation!$F$22*Inflation!$F$23</f>
        <v>0</v>
      </c>
      <c r="AD144" s="326">
        <f t="shared" si="7"/>
        <v>0</v>
      </c>
    </row>
    <row r="145" spans="1:30" ht="14.5">
      <c r="A145" s="44" t="s">
        <v>150</v>
      </c>
      <c r="B145" s="45" t="s">
        <v>154</v>
      </c>
      <c r="C145" s="106">
        <v>0</v>
      </c>
      <c r="E145" s="65">
        <v>4220</v>
      </c>
      <c r="F145" s="65" t="s">
        <v>734</v>
      </c>
      <c r="G145" s="99" t="s">
        <v>739</v>
      </c>
      <c r="H145" s="240" t="s">
        <v>147</v>
      </c>
      <c r="I145" s="240"/>
      <c r="J145" s="238">
        <v>46376</v>
      </c>
      <c r="K145" s="255"/>
      <c r="L145" s="256"/>
      <c r="M145" s="256"/>
      <c r="N145" s="256"/>
      <c r="O145" s="256"/>
      <c r="P145" s="256"/>
      <c r="Q145" s="256"/>
      <c r="R145" s="256"/>
      <c r="S145" s="256"/>
      <c r="T145" s="257">
        <f t="shared" si="6"/>
        <v>0</v>
      </c>
      <c r="U145" s="323">
        <f>K145*Inflation!$F$19</f>
        <v>0</v>
      </c>
      <c r="V145" s="324">
        <f>L145*Inflation!$F$19</f>
        <v>0</v>
      </c>
      <c r="W145" s="324">
        <f>M145*Inflation!$F$19</f>
        <v>0</v>
      </c>
      <c r="X145" s="324">
        <f>N145*Inflation!$F$19*Inflation!$F$20</f>
        <v>0</v>
      </c>
      <c r="Y145" s="324">
        <f>O145*Inflation!$F$19*Inflation!$F$20</f>
        <v>0</v>
      </c>
      <c r="Z145" s="324">
        <f>P145*Inflation!$F$19*Inflation!$F$20</f>
        <v>0</v>
      </c>
      <c r="AA145" s="324">
        <f>Q145*Inflation!$F$19*Inflation!$F$20*Inflation!$F$21</f>
        <v>0</v>
      </c>
      <c r="AB145" s="324">
        <f>R145*Inflation!$F$19*Inflation!$F$20*Inflation!$F$21*Inflation!$F$22</f>
        <v>0</v>
      </c>
      <c r="AC145" s="324">
        <f>S145*Inflation!$F$19*Inflation!$F$20*Inflation!$F$21*Inflation!$F$22*Inflation!$F$23</f>
        <v>0</v>
      </c>
      <c r="AD145" s="326">
        <f t="shared" si="7"/>
        <v>0</v>
      </c>
    </row>
    <row r="146" spans="1:30" ht="14.5">
      <c r="A146" s="44" t="s">
        <v>150</v>
      </c>
      <c r="B146" s="45" t="s">
        <v>150</v>
      </c>
      <c r="C146" s="106">
        <v>600</v>
      </c>
      <c r="D146" s="37">
        <v>39</v>
      </c>
      <c r="E146" s="65">
        <v>4220</v>
      </c>
      <c r="F146" s="65" t="s">
        <v>734</v>
      </c>
      <c r="G146" s="99" t="s">
        <v>740</v>
      </c>
      <c r="H146" s="240" t="s">
        <v>148</v>
      </c>
      <c r="I146" s="240"/>
      <c r="J146" s="238">
        <v>47107</v>
      </c>
      <c r="K146" s="255"/>
      <c r="L146" s="256"/>
      <c r="M146" s="256"/>
      <c r="N146" s="256"/>
      <c r="O146" s="256"/>
      <c r="P146" s="256"/>
      <c r="Q146" s="256"/>
      <c r="R146" s="256"/>
      <c r="S146" s="256"/>
      <c r="T146" s="257">
        <f t="shared" si="6"/>
        <v>0</v>
      </c>
      <c r="U146" s="323">
        <f>K146*Inflation!$F$19</f>
        <v>0</v>
      </c>
      <c r="V146" s="324">
        <f>L146*Inflation!$F$19</f>
        <v>0</v>
      </c>
      <c r="W146" s="324">
        <f>M146*Inflation!$F$19</f>
        <v>0</v>
      </c>
      <c r="X146" s="324">
        <f>N146*Inflation!$F$19*Inflation!$F$20</f>
        <v>0</v>
      </c>
      <c r="Y146" s="324">
        <f>O146*Inflation!$F$19*Inflation!$F$20</f>
        <v>0</v>
      </c>
      <c r="Z146" s="324">
        <f>P146*Inflation!$F$19*Inflation!$F$20</f>
        <v>0</v>
      </c>
      <c r="AA146" s="324">
        <f>Q146*Inflation!$F$19*Inflation!$F$20*Inflation!$F$21</f>
        <v>0</v>
      </c>
      <c r="AB146" s="324">
        <f>R146*Inflation!$F$19*Inflation!$F$20*Inflation!$F$21*Inflation!$F$22</f>
        <v>0</v>
      </c>
      <c r="AC146" s="324">
        <f>S146*Inflation!$F$19*Inflation!$F$20*Inflation!$F$21*Inflation!$F$22*Inflation!$F$23</f>
        <v>0</v>
      </c>
      <c r="AD146" s="326">
        <f t="shared" si="7"/>
        <v>0</v>
      </c>
    </row>
    <row r="147" spans="1:30" ht="14.5">
      <c r="A147" s="44" t="s">
        <v>154</v>
      </c>
      <c r="B147" s="45" t="s">
        <v>150</v>
      </c>
      <c r="C147" s="106">
        <v>0</v>
      </c>
      <c r="D147" s="37">
        <v>40</v>
      </c>
      <c r="E147" s="65">
        <v>4220</v>
      </c>
      <c r="F147" s="65" t="s">
        <v>734</v>
      </c>
      <c r="G147" s="99" t="s">
        <v>1085</v>
      </c>
      <c r="H147" s="240" t="s">
        <v>148</v>
      </c>
      <c r="I147" s="240"/>
      <c r="J147" s="238" t="s">
        <v>218</v>
      </c>
      <c r="K147" s="255"/>
      <c r="L147" s="256"/>
      <c r="M147" s="256"/>
      <c r="N147" s="256"/>
      <c r="O147" s="256"/>
      <c r="P147" s="256"/>
      <c r="Q147" s="256"/>
      <c r="R147" s="256"/>
      <c r="S147" s="256"/>
      <c r="T147" s="257">
        <f t="shared" si="6"/>
        <v>0</v>
      </c>
      <c r="U147" s="323">
        <f>K147*Inflation!$F$19</f>
        <v>0</v>
      </c>
      <c r="V147" s="324">
        <f>L147*Inflation!$F$19</f>
        <v>0</v>
      </c>
      <c r="W147" s="324">
        <f>M147*Inflation!$F$19</f>
        <v>0</v>
      </c>
      <c r="X147" s="324">
        <f>N147*Inflation!$F$19*Inflation!$F$20</f>
        <v>0</v>
      </c>
      <c r="Y147" s="324">
        <f>O147*Inflation!$F$19*Inflation!$F$20</f>
        <v>0</v>
      </c>
      <c r="Z147" s="324">
        <f>P147*Inflation!$F$19*Inflation!$F$20</f>
        <v>0</v>
      </c>
      <c r="AA147" s="324">
        <f>Q147*Inflation!$F$19*Inflation!$F$20*Inflation!$F$21</f>
        <v>0</v>
      </c>
      <c r="AB147" s="324">
        <f>R147*Inflation!$F$19*Inflation!$F$20*Inflation!$F$21*Inflation!$F$22</f>
        <v>0</v>
      </c>
      <c r="AC147" s="324">
        <f>S147*Inflation!$F$19*Inflation!$F$20*Inflation!$F$21*Inflation!$F$22*Inflation!$F$23</f>
        <v>0</v>
      </c>
      <c r="AD147" s="326">
        <f t="shared" si="7"/>
        <v>0</v>
      </c>
    </row>
    <row r="148" spans="1:30" ht="14.5">
      <c r="A148" s="44" t="s">
        <v>154</v>
      </c>
      <c r="B148" s="45" t="s">
        <v>150</v>
      </c>
      <c r="C148" s="106">
        <v>0</v>
      </c>
      <c r="D148" s="37">
        <v>41</v>
      </c>
      <c r="E148" s="65">
        <v>4220</v>
      </c>
      <c r="F148" s="65" t="s">
        <v>734</v>
      </c>
      <c r="G148" s="99" t="s">
        <v>741</v>
      </c>
      <c r="H148" s="240" t="s">
        <v>149</v>
      </c>
      <c r="I148" s="240"/>
      <c r="J148" s="238" t="s">
        <v>218</v>
      </c>
      <c r="K148" s="255"/>
      <c r="L148" s="256"/>
      <c r="M148" s="256"/>
      <c r="N148" s="256"/>
      <c r="O148" s="256"/>
      <c r="P148" s="256"/>
      <c r="Q148" s="256"/>
      <c r="R148" s="256"/>
      <c r="S148" s="256"/>
      <c r="T148" s="257">
        <f t="shared" si="6"/>
        <v>0</v>
      </c>
      <c r="U148" s="323">
        <f>K148*Inflation!$F$19</f>
        <v>0</v>
      </c>
      <c r="V148" s="324">
        <f>L148*Inflation!$F$19</f>
        <v>0</v>
      </c>
      <c r="W148" s="324">
        <f>M148*Inflation!$F$19</f>
        <v>0</v>
      </c>
      <c r="X148" s="324">
        <f>N148*Inflation!$F$19*Inflation!$F$20</f>
        <v>0</v>
      </c>
      <c r="Y148" s="324">
        <f>O148*Inflation!$F$19*Inflation!$F$20</f>
        <v>0</v>
      </c>
      <c r="Z148" s="324">
        <f>P148*Inflation!$F$19*Inflation!$F$20</f>
        <v>0</v>
      </c>
      <c r="AA148" s="324">
        <f>Q148*Inflation!$F$19*Inflation!$F$20*Inflation!$F$21</f>
        <v>0</v>
      </c>
      <c r="AB148" s="324">
        <f>R148*Inflation!$F$19*Inflation!$F$20*Inflation!$F$21*Inflation!$F$22</f>
        <v>0</v>
      </c>
      <c r="AC148" s="324">
        <f>S148*Inflation!$F$19*Inflation!$F$20*Inflation!$F$21*Inflation!$F$22*Inflation!$F$23</f>
        <v>0</v>
      </c>
      <c r="AD148" s="326">
        <f t="shared" si="7"/>
        <v>0</v>
      </c>
    </row>
    <row r="149" spans="1:30" ht="14.5">
      <c r="A149" s="44" t="s">
        <v>150</v>
      </c>
      <c r="B149" s="45" t="s">
        <v>154</v>
      </c>
      <c r="C149" s="106">
        <v>0</v>
      </c>
      <c r="E149" s="65">
        <v>4220</v>
      </c>
      <c r="F149" s="65" t="s">
        <v>734</v>
      </c>
      <c r="G149" s="99" t="s">
        <v>742</v>
      </c>
      <c r="H149" s="240" t="s">
        <v>147</v>
      </c>
      <c r="I149" s="240"/>
      <c r="J149" s="238">
        <v>46741</v>
      </c>
      <c r="K149" s="255"/>
      <c r="L149" s="256"/>
      <c r="M149" s="256"/>
      <c r="N149" s="256"/>
      <c r="O149" s="256"/>
      <c r="P149" s="256"/>
      <c r="Q149" s="256"/>
      <c r="R149" s="256"/>
      <c r="S149" s="256"/>
      <c r="T149" s="257">
        <f t="shared" si="6"/>
        <v>0</v>
      </c>
      <c r="U149" s="323">
        <f>K149*Inflation!$F$19</f>
        <v>0</v>
      </c>
      <c r="V149" s="324">
        <f>L149*Inflation!$F$19</f>
        <v>0</v>
      </c>
      <c r="W149" s="324">
        <f>M149*Inflation!$F$19</f>
        <v>0</v>
      </c>
      <c r="X149" s="324">
        <f>N149*Inflation!$F$19*Inflation!$F$20</f>
        <v>0</v>
      </c>
      <c r="Y149" s="324">
        <f>O149*Inflation!$F$19*Inflation!$F$20</f>
        <v>0</v>
      </c>
      <c r="Z149" s="324">
        <f>P149*Inflation!$F$19*Inflation!$F$20</f>
        <v>0</v>
      </c>
      <c r="AA149" s="324">
        <f>Q149*Inflation!$F$19*Inflation!$F$20*Inflation!$F$21</f>
        <v>0</v>
      </c>
      <c r="AB149" s="324">
        <f>R149*Inflation!$F$19*Inflation!$F$20*Inflation!$F$21*Inflation!$F$22</f>
        <v>0</v>
      </c>
      <c r="AC149" s="324">
        <f>S149*Inflation!$F$19*Inflation!$F$20*Inflation!$F$21*Inflation!$F$22*Inflation!$F$23</f>
        <v>0</v>
      </c>
      <c r="AD149" s="326">
        <f t="shared" si="7"/>
        <v>0</v>
      </c>
    </row>
    <row r="150" spans="1:30" ht="14.5">
      <c r="A150" s="44" t="s">
        <v>150</v>
      </c>
      <c r="B150" s="45" t="s">
        <v>154</v>
      </c>
      <c r="C150" s="106">
        <v>0</v>
      </c>
      <c r="E150" s="65">
        <v>4220</v>
      </c>
      <c r="F150" s="65" t="s">
        <v>734</v>
      </c>
      <c r="G150" s="99" t="s">
        <v>743</v>
      </c>
      <c r="H150" s="240" t="s">
        <v>149</v>
      </c>
      <c r="I150" s="240"/>
      <c r="J150" s="238">
        <v>46022</v>
      </c>
      <c r="K150" s="255"/>
      <c r="L150" s="256"/>
      <c r="M150" s="256"/>
      <c r="N150" s="256"/>
      <c r="O150" s="256"/>
      <c r="P150" s="256"/>
      <c r="Q150" s="256"/>
      <c r="R150" s="256"/>
      <c r="S150" s="256"/>
      <c r="T150" s="257">
        <f t="shared" si="6"/>
        <v>0</v>
      </c>
      <c r="U150" s="323">
        <f>K150*Inflation!$F$19</f>
        <v>0</v>
      </c>
      <c r="V150" s="324">
        <f>L150*Inflation!$F$19</f>
        <v>0</v>
      </c>
      <c r="W150" s="324">
        <f>M150*Inflation!$F$19</f>
        <v>0</v>
      </c>
      <c r="X150" s="324">
        <f>N150*Inflation!$F$19*Inflation!$F$20</f>
        <v>0</v>
      </c>
      <c r="Y150" s="324">
        <f>O150*Inflation!$F$19*Inflation!$F$20</f>
        <v>0</v>
      </c>
      <c r="Z150" s="324">
        <f>P150*Inflation!$F$19*Inflation!$F$20</f>
        <v>0</v>
      </c>
      <c r="AA150" s="324">
        <f>Q150*Inflation!$F$19*Inflation!$F$20*Inflation!$F$21</f>
        <v>0</v>
      </c>
      <c r="AB150" s="324">
        <f>R150*Inflation!$F$19*Inflation!$F$20*Inflation!$F$21*Inflation!$F$22</f>
        <v>0</v>
      </c>
      <c r="AC150" s="324">
        <f>S150*Inflation!$F$19*Inflation!$F$20*Inflation!$F$21*Inflation!$F$22*Inflation!$F$23</f>
        <v>0</v>
      </c>
      <c r="AD150" s="326">
        <f t="shared" si="7"/>
        <v>0</v>
      </c>
    </row>
    <row r="151" spans="1:30" ht="14.5">
      <c r="A151" s="44" t="s">
        <v>150</v>
      </c>
      <c r="B151" s="45" t="s">
        <v>154</v>
      </c>
      <c r="C151" s="106">
        <v>0</v>
      </c>
      <c r="E151" s="65">
        <v>4220</v>
      </c>
      <c r="F151" s="65" t="s">
        <v>734</v>
      </c>
      <c r="G151" s="99" t="s">
        <v>744</v>
      </c>
      <c r="H151" s="240" t="s">
        <v>147</v>
      </c>
      <c r="I151" s="240"/>
      <c r="J151" s="238">
        <v>46741</v>
      </c>
      <c r="K151" s="255"/>
      <c r="L151" s="256"/>
      <c r="M151" s="256"/>
      <c r="N151" s="256"/>
      <c r="O151" s="256"/>
      <c r="P151" s="256"/>
      <c r="Q151" s="256"/>
      <c r="R151" s="256"/>
      <c r="S151" s="256"/>
      <c r="T151" s="257">
        <f t="shared" ref="T151:T214" si="8">SUM(S151,R151,Q151,P151,M151)</f>
        <v>0</v>
      </c>
      <c r="U151" s="323">
        <f>K151*Inflation!$F$19</f>
        <v>0</v>
      </c>
      <c r="V151" s="324">
        <f>L151*Inflation!$F$19</f>
        <v>0</v>
      </c>
      <c r="W151" s="324">
        <f>M151*Inflation!$F$19</f>
        <v>0</v>
      </c>
      <c r="X151" s="324">
        <f>N151*Inflation!$F$19*Inflation!$F$20</f>
        <v>0</v>
      </c>
      <c r="Y151" s="324">
        <f>O151*Inflation!$F$19*Inflation!$F$20</f>
        <v>0</v>
      </c>
      <c r="Z151" s="324">
        <f>P151*Inflation!$F$19*Inflation!$F$20</f>
        <v>0</v>
      </c>
      <c r="AA151" s="324">
        <f>Q151*Inflation!$F$19*Inflation!$F$20*Inflation!$F$21</f>
        <v>0</v>
      </c>
      <c r="AB151" s="324">
        <f>R151*Inflation!$F$19*Inflation!$F$20*Inflation!$F$21*Inflation!$F$22</f>
        <v>0</v>
      </c>
      <c r="AC151" s="324">
        <f>S151*Inflation!$F$19*Inflation!$F$20*Inflation!$F$21*Inflation!$F$22*Inflation!$F$23</f>
        <v>0</v>
      </c>
      <c r="AD151" s="326">
        <f t="shared" ref="AD151:AD214" si="9">SUM(AC151,AB151,AA151,Z151,W151)</f>
        <v>0</v>
      </c>
    </row>
    <row r="152" spans="1:30" ht="14.5">
      <c r="A152" s="44" t="s">
        <v>150</v>
      </c>
      <c r="B152" s="45" t="s">
        <v>154</v>
      </c>
      <c r="C152" s="106">
        <v>0</v>
      </c>
      <c r="E152" s="65">
        <v>4220</v>
      </c>
      <c r="F152" s="65" t="s">
        <v>734</v>
      </c>
      <c r="G152" s="99" t="s">
        <v>745</v>
      </c>
      <c r="H152" s="240" t="s">
        <v>149</v>
      </c>
      <c r="I152" s="240"/>
      <c r="J152" s="238">
        <v>46741</v>
      </c>
      <c r="K152" s="255"/>
      <c r="L152" s="256"/>
      <c r="M152" s="256"/>
      <c r="N152" s="256"/>
      <c r="O152" s="256"/>
      <c r="P152" s="256"/>
      <c r="Q152" s="256"/>
      <c r="R152" s="256"/>
      <c r="S152" s="256"/>
      <c r="T152" s="257">
        <f t="shared" si="8"/>
        <v>0</v>
      </c>
      <c r="U152" s="323">
        <f>K152*Inflation!$F$19</f>
        <v>0</v>
      </c>
      <c r="V152" s="324">
        <f>L152*Inflation!$F$19</f>
        <v>0</v>
      </c>
      <c r="W152" s="324">
        <f>M152*Inflation!$F$19</f>
        <v>0</v>
      </c>
      <c r="X152" s="324">
        <f>N152*Inflation!$F$19*Inflation!$F$20</f>
        <v>0</v>
      </c>
      <c r="Y152" s="324">
        <f>O152*Inflation!$F$19*Inflation!$F$20</f>
        <v>0</v>
      </c>
      <c r="Z152" s="324">
        <f>P152*Inflation!$F$19*Inflation!$F$20</f>
        <v>0</v>
      </c>
      <c r="AA152" s="324">
        <f>Q152*Inflation!$F$19*Inflation!$F$20*Inflation!$F$21</f>
        <v>0</v>
      </c>
      <c r="AB152" s="324">
        <f>R152*Inflation!$F$19*Inflation!$F$20*Inflation!$F$21*Inflation!$F$22</f>
        <v>0</v>
      </c>
      <c r="AC152" s="324">
        <f>S152*Inflation!$F$19*Inflation!$F$20*Inflation!$F$21*Inflation!$F$22*Inflation!$F$23</f>
        <v>0</v>
      </c>
      <c r="AD152" s="326">
        <f t="shared" si="9"/>
        <v>0</v>
      </c>
    </row>
    <row r="153" spans="1:30" ht="14.5">
      <c r="A153" s="44" t="s">
        <v>154</v>
      </c>
      <c r="B153" s="45" t="s">
        <v>154</v>
      </c>
      <c r="C153" s="106">
        <v>0</v>
      </c>
      <c r="E153" s="65">
        <v>4220</v>
      </c>
      <c r="F153" s="65" t="s">
        <v>734</v>
      </c>
      <c r="G153" s="99" t="s">
        <v>746</v>
      </c>
      <c r="H153" s="240" t="s">
        <v>149</v>
      </c>
      <c r="I153" s="240"/>
      <c r="J153" s="238" t="s">
        <v>218</v>
      </c>
      <c r="K153" s="255"/>
      <c r="L153" s="256"/>
      <c r="M153" s="256"/>
      <c r="N153" s="256"/>
      <c r="O153" s="256"/>
      <c r="P153" s="256"/>
      <c r="Q153" s="256"/>
      <c r="R153" s="256"/>
      <c r="S153" s="256"/>
      <c r="T153" s="257">
        <f t="shared" si="8"/>
        <v>0</v>
      </c>
      <c r="U153" s="323">
        <f>K153*Inflation!$F$19</f>
        <v>0</v>
      </c>
      <c r="V153" s="324">
        <f>L153*Inflation!$F$19</f>
        <v>0</v>
      </c>
      <c r="W153" s="324">
        <f>M153*Inflation!$F$19</f>
        <v>0</v>
      </c>
      <c r="X153" s="324">
        <f>N153*Inflation!$F$19*Inflation!$F$20</f>
        <v>0</v>
      </c>
      <c r="Y153" s="324">
        <f>O153*Inflation!$F$19*Inflation!$F$20</f>
        <v>0</v>
      </c>
      <c r="Z153" s="324">
        <f>P153*Inflation!$F$19*Inflation!$F$20</f>
        <v>0</v>
      </c>
      <c r="AA153" s="324">
        <f>Q153*Inflation!$F$19*Inflation!$F$20*Inflation!$F$21</f>
        <v>0</v>
      </c>
      <c r="AB153" s="324">
        <f>R153*Inflation!$F$19*Inflation!$F$20*Inflation!$F$21*Inflation!$F$22</f>
        <v>0</v>
      </c>
      <c r="AC153" s="324">
        <f>S153*Inflation!$F$19*Inflation!$F$20*Inflation!$F$21*Inflation!$F$22*Inflation!$F$23</f>
        <v>0</v>
      </c>
      <c r="AD153" s="326">
        <f t="shared" si="9"/>
        <v>0</v>
      </c>
    </row>
    <row r="154" spans="1:30" ht="14.5">
      <c r="A154" s="44" t="s">
        <v>150</v>
      </c>
      <c r="B154" s="45" t="s">
        <v>154</v>
      </c>
      <c r="C154" s="106">
        <v>0</v>
      </c>
      <c r="E154" s="65">
        <v>4220</v>
      </c>
      <c r="F154" s="65" t="s">
        <v>734</v>
      </c>
      <c r="G154" s="99" t="s">
        <v>747</v>
      </c>
      <c r="H154" s="240" t="s">
        <v>149</v>
      </c>
      <c r="I154" s="240"/>
      <c r="J154" s="238">
        <v>46386</v>
      </c>
      <c r="K154" s="255"/>
      <c r="L154" s="256"/>
      <c r="M154" s="256"/>
      <c r="N154" s="256"/>
      <c r="O154" s="256"/>
      <c r="P154" s="256"/>
      <c r="Q154" s="256"/>
      <c r="R154" s="256"/>
      <c r="S154" s="256"/>
      <c r="T154" s="257">
        <f t="shared" si="8"/>
        <v>0</v>
      </c>
      <c r="U154" s="323">
        <f>K154*Inflation!$F$19</f>
        <v>0</v>
      </c>
      <c r="V154" s="324">
        <f>L154*Inflation!$F$19</f>
        <v>0</v>
      </c>
      <c r="W154" s="324">
        <f>M154*Inflation!$F$19</f>
        <v>0</v>
      </c>
      <c r="X154" s="324">
        <f>N154*Inflation!$F$19*Inflation!$F$20</f>
        <v>0</v>
      </c>
      <c r="Y154" s="324">
        <f>O154*Inflation!$F$19*Inflation!$F$20</f>
        <v>0</v>
      </c>
      <c r="Z154" s="324">
        <f>P154*Inflation!$F$19*Inflation!$F$20</f>
        <v>0</v>
      </c>
      <c r="AA154" s="324">
        <f>Q154*Inflation!$F$19*Inflation!$F$20*Inflation!$F$21</f>
        <v>0</v>
      </c>
      <c r="AB154" s="324">
        <f>R154*Inflation!$F$19*Inflation!$F$20*Inflation!$F$21*Inflation!$F$22</f>
        <v>0</v>
      </c>
      <c r="AC154" s="324">
        <f>S154*Inflation!$F$19*Inflation!$F$20*Inflation!$F$21*Inflation!$F$22*Inflation!$F$23</f>
        <v>0</v>
      </c>
      <c r="AD154" s="326">
        <f t="shared" si="9"/>
        <v>0</v>
      </c>
    </row>
    <row r="155" spans="1:30" ht="14.5">
      <c r="A155" s="44" t="s">
        <v>150</v>
      </c>
      <c r="B155" s="45" t="s">
        <v>150</v>
      </c>
      <c r="C155" s="106">
        <v>1200</v>
      </c>
      <c r="D155" s="37">
        <v>42</v>
      </c>
      <c r="E155" s="65">
        <v>4221</v>
      </c>
      <c r="F155" s="65" t="s">
        <v>734</v>
      </c>
      <c r="G155" s="99" t="s">
        <v>748</v>
      </c>
      <c r="H155" s="240" t="s">
        <v>149</v>
      </c>
      <c r="I155" s="240"/>
      <c r="J155" s="238">
        <v>47482</v>
      </c>
      <c r="K155" s="255"/>
      <c r="L155" s="256"/>
      <c r="M155" s="256"/>
      <c r="N155" s="256"/>
      <c r="O155" s="256"/>
      <c r="P155" s="256"/>
      <c r="Q155" s="256"/>
      <c r="R155" s="256"/>
      <c r="S155" s="256"/>
      <c r="T155" s="257">
        <f t="shared" si="8"/>
        <v>0</v>
      </c>
      <c r="U155" s="323">
        <f>K155*Inflation!$F$19</f>
        <v>0</v>
      </c>
      <c r="V155" s="324">
        <f>L155*Inflation!$F$19</f>
        <v>0</v>
      </c>
      <c r="W155" s="324">
        <f>M155*Inflation!$F$19</f>
        <v>0</v>
      </c>
      <c r="X155" s="324">
        <f>N155*Inflation!$F$19*Inflation!$F$20</f>
        <v>0</v>
      </c>
      <c r="Y155" s="324">
        <f>O155*Inflation!$F$19*Inflation!$F$20</f>
        <v>0</v>
      </c>
      <c r="Z155" s="324">
        <f>P155*Inflation!$F$19*Inflation!$F$20</f>
        <v>0</v>
      </c>
      <c r="AA155" s="324">
        <f>Q155*Inflation!$F$19*Inflation!$F$20*Inflation!$F$21</f>
        <v>0</v>
      </c>
      <c r="AB155" s="324">
        <f>R155*Inflation!$F$19*Inflation!$F$20*Inflation!$F$21*Inflation!$F$22</f>
        <v>0</v>
      </c>
      <c r="AC155" s="324">
        <f>S155*Inflation!$F$19*Inflation!$F$20*Inflation!$F$21*Inflation!$F$22*Inflation!$F$23</f>
        <v>0</v>
      </c>
      <c r="AD155" s="326">
        <f t="shared" si="9"/>
        <v>0</v>
      </c>
    </row>
    <row r="156" spans="1:30" ht="14.5">
      <c r="A156" s="44" t="s">
        <v>150</v>
      </c>
      <c r="B156" s="45" t="s">
        <v>150</v>
      </c>
      <c r="C156" s="106">
        <v>600</v>
      </c>
      <c r="D156" s="37">
        <v>43</v>
      </c>
      <c r="E156" s="65">
        <v>4220</v>
      </c>
      <c r="F156" s="65" t="s">
        <v>734</v>
      </c>
      <c r="G156" s="99" t="s">
        <v>1086</v>
      </c>
      <c r="H156" s="240" t="s">
        <v>149</v>
      </c>
      <c r="I156" s="240"/>
      <c r="J156" s="238">
        <v>47107</v>
      </c>
      <c r="K156" s="255"/>
      <c r="L156" s="256"/>
      <c r="M156" s="256"/>
      <c r="N156" s="256"/>
      <c r="O156" s="256"/>
      <c r="P156" s="256"/>
      <c r="Q156" s="256"/>
      <c r="R156" s="256"/>
      <c r="S156" s="256"/>
      <c r="T156" s="257">
        <f t="shared" si="8"/>
        <v>0</v>
      </c>
      <c r="U156" s="323">
        <f>K156*Inflation!$F$19</f>
        <v>0</v>
      </c>
      <c r="V156" s="324">
        <f>L156*Inflation!$F$19</f>
        <v>0</v>
      </c>
      <c r="W156" s="324">
        <f>M156*Inflation!$F$19</f>
        <v>0</v>
      </c>
      <c r="X156" s="324">
        <f>N156*Inflation!$F$19*Inflation!$F$20</f>
        <v>0</v>
      </c>
      <c r="Y156" s="324">
        <f>O156*Inflation!$F$19*Inflation!$F$20</f>
        <v>0</v>
      </c>
      <c r="Z156" s="324">
        <f>P156*Inflation!$F$19*Inflation!$F$20</f>
        <v>0</v>
      </c>
      <c r="AA156" s="324">
        <f>Q156*Inflation!$F$19*Inflation!$F$20*Inflation!$F$21</f>
        <v>0</v>
      </c>
      <c r="AB156" s="324">
        <f>R156*Inflation!$F$19*Inflation!$F$20*Inflation!$F$21*Inflation!$F$22</f>
        <v>0</v>
      </c>
      <c r="AC156" s="324">
        <f>S156*Inflation!$F$19*Inflation!$F$20*Inflation!$F$21*Inflation!$F$22*Inflation!$F$23</f>
        <v>0</v>
      </c>
      <c r="AD156" s="326">
        <f t="shared" si="9"/>
        <v>0</v>
      </c>
    </row>
    <row r="157" spans="1:30" ht="14.5">
      <c r="A157" s="44" t="s">
        <v>150</v>
      </c>
      <c r="B157" s="45" t="s">
        <v>150</v>
      </c>
      <c r="C157" s="106">
        <v>600</v>
      </c>
      <c r="D157" s="37">
        <v>44</v>
      </c>
      <c r="E157" s="65">
        <v>4220</v>
      </c>
      <c r="F157" s="65" t="s">
        <v>734</v>
      </c>
      <c r="G157" s="99" t="s">
        <v>1087</v>
      </c>
      <c r="H157" s="240" t="s">
        <v>149</v>
      </c>
      <c r="I157" s="240"/>
      <c r="J157" s="238">
        <v>47472</v>
      </c>
      <c r="K157" s="255"/>
      <c r="L157" s="256"/>
      <c r="M157" s="256"/>
      <c r="N157" s="256"/>
      <c r="O157" s="256"/>
      <c r="P157" s="256"/>
      <c r="Q157" s="256"/>
      <c r="R157" s="256"/>
      <c r="S157" s="256"/>
      <c r="T157" s="257">
        <f t="shared" si="8"/>
        <v>0</v>
      </c>
      <c r="U157" s="323">
        <f>K157*Inflation!$F$19</f>
        <v>0</v>
      </c>
      <c r="V157" s="324">
        <f>L157*Inflation!$F$19</f>
        <v>0</v>
      </c>
      <c r="W157" s="324">
        <f>M157*Inflation!$F$19</f>
        <v>0</v>
      </c>
      <c r="X157" s="324">
        <f>N157*Inflation!$F$19*Inflation!$F$20</f>
        <v>0</v>
      </c>
      <c r="Y157" s="324">
        <f>O157*Inflation!$F$19*Inflation!$F$20</f>
        <v>0</v>
      </c>
      <c r="Z157" s="324">
        <f>P157*Inflation!$F$19*Inflation!$F$20</f>
        <v>0</v>
      </c>
      <c r="AA157" s="324">
        <f>Q157*Inflation!$F$19*Inflation!$F$20*Inflation!$F$21</f>
        <v>0</v>
      </c>
      <c r="AB157" s="324">
        <f>R157*Inflation!$F$19*Inflation!$F$20*Inflation!$F$21*Inflation!$F$22</f>
        <v>0</v>
      </c>
      <c r="AC157" s="324">
        <f>S157*Inflation!$F$19*Inflation!$F$20*Inflation!$F$21*Inflation!$F$22*Inflation!$F$23</f>
        <v>0</v>
      </c>
      <c r="AD157" s="326">
        <f t="shared" si="9"/>
        <v>0</v>
      </c>
    </row>
    <row r="158" spans="1:30" ht="14.5">
      <c r="A158" s="44" t="s">
        <v>150</v>
      </c>
      <c r="B158" s="45" t="s">
        <v>150</v>
      </c>
      <c r="C158" s="106">
        <v>44000</v>
      </c>
      <c r="D158" s="37">
        <v>45</v>
      </c>
      <c r="E158" s="65">
        <v>4220</v>
      </c>
      <c r="F158" s="65" t="s">
        <v>749</v>
      </c>
      <c r="G158" s="99" t="s">
        <v>750</v>
      </c>
      <c r="H158" s="240" t="s">
        <v>147</v>
      </c>
      <c r="I158" s="240"/>
      <c r="J158" s="238">
        <v>47848</v>
      </c>
      <c r="K158" s="255"/>
      <c r="L158" s="256"/>
      <c r="M158" s="256"/>
      <c r="N158" s="256"/>
      <c r="O158" s="256"/>
      <c r="P158" s="256"/>
      <c r="Q158" s="256"/>
      <c r="R158" s="256"/>
      <c r="S158" s="256"/>
      <c r="T158" s="257">
        <f t="shared" si="8"/>
        <v>0</v>
      </c>
      <c r="U158" s="323">
        <f>K158*Inflation!$F$19</f>
        <v>0</v>
      </c>
      <c r="V158" s="324">
        <f>L158*Inflation!$F$19</f>
        <v>0</v>
      </c>
      <c r="W158" s="324">
        <f>M158*Inflation!$F$19</f>
        <v>0</v>
      </c>
      <c r="X158" s="324">
        <f>N158*Inflation!$F$19*Inflation!$F$20</f>
        <v>0</v>
      </c>
      <c r="Y158" s="324">
        <f>O158*Inflation!$F$19*Inflation!$F$20</f>
        <v>0</v>
      </c>
      <c r="Z158" s="324">
        <f>P158*Inflation!$F$19*Inflation!$F$20</f>
        <v>0</v>
      </c>
      <c r="AA158" s="324">
        <f>Q158*Inflation!$F$19*Inflation!$F$20*Inflation!$F$21</f>
        <v>0</v>
      </c>
      <c r="AB158" s="324">
        <f>R158*Inflation!$F$19*Inflation!$F$20*Inflation!$F$21*Inflation!$F$22</f>
        <v>0</v>
      </c>
      <c r="AC158" s="324">
        <f>S158*Inflation!$F$19*Inflation!$F$20*Inflation!$F$21*Inflation!$F$22*Inflation!$F$23</f>
        <v>0</v>
      </c>
      <c r="AD158" s="326">
        <f t="shared" si="9"/>
        <v>0</v>
      </c>
    </row>
    <row r="159" spans="1:30" ht="14.5">
      <c r="A159" s="44" t="s">
        <v>150</v>
      </c>
      <c r="B159" s="45" t="s">
        <v>150</v>
      </c>
      <c r="C159" s="106">
        <v>2314</v>
      </c>
      <c r="D159" s="37">
        <v>46</v>
      </c>
      <c r="E159" s="65">
        <v>4220</v>
      </c>
      <c r="F159" s="65" t="s">
        <v>749</v>
      </c>
      <c r="G159" s="99" t="s">
        <v>751</v>
      </c>
      <c r="H159" s="240" t="s">
        <v>147</v>
      </c>
      <c r="I159" s="240"/>
      <c r="J159" s="238">
        <v>46752</v>
      </c>
      <c r="K159" s="255"/>
      <c r="L159" s="256"/>
      <c r="M159" s="256"/>
      <c r="N159" s="256"/>
      <c r="O159" s="256"/>
      <c r="P159" s="256"/>
      <c r="Q159" s="256"/>
      <c r="R159" s="256"/>
      <c r="S159" s="256"/>
      <c r="T159" s="257">
        <f t="shared" si="8"/>
        <v>0</v>
      </c>
      <c r="U159" s="323">
        <f>K159*Inflation!$F$19</f>
        <v>0</v>
      </c>
      <c r="V159" s="324">
        <f>L159*Inflation!$F$19</f>
        <v>0</v>
      </c>
      <c r="W159" s="324">
        <f>M159*Inflation!$F$19</f>
        <v>0</v>
      </c>
      <c r="X159" s="324">
        <f>N159*Inflation!$F$19*Inflation!$F$20</f>
        <v>0</v>
      </c>
      <c r="Y159" s="324">
        <f>O159*Inflation!$F$19*Inflation!$F$20</f>
        <v>0</v>
      </c>
      <c r="Z159" s="324">
        <f>P159*Inflation!$F$19*Inflation!$F$20</f>
        <v>0</v>
      </c>
      <c r="AA159" s="324">
        <f>Q159*Inflation!$F$19*Inflation!$F$20*Inflation!$F$21</f>
        <v>0</v>
      </c>
      <c r="AB159" s="324">
        <f>R159*Inflation!$F$19*Inflation!$F$20*Inflation!$F$21*Inflation!$F$22</f>
        <v>0</v>
      </c>
      <c r="AC159" s="324">
        <f>S159*Inflation!$F$19*Inflation!$F$20*Inflation!$F$21*Inflation!$F$22*Inflation!$F$23</f>
        <v>0</v>
      </c>
      <c r="AD159" s="326">
        <f t="shared" si="9"/>
        <v>0</v>
      </c>
    </row>
    <row r="160" spans="1:30" ht="14.5">
      <c r="A160" s="44" t="s">
        <v>150</v>
      </c>
      <c r="B160" s="45" t="s">
        <v>150</v>
      </c>
      <c r="C160" s="106">
        <v>1700</v>
      </c>
      <c r="D160" s="37">
        <v>47</v>
      </c>
      <c r="E160" s="65">
        <v>4220</v>
      </c>
      <c r="F160" s="65" t="s">
        <v>749</v>
      </c>
      <c r="G160" s="99" t="s">
        <v>752</v>
      </c>
      <c r="H160" s="240" t="s">
        <v>148</v>
      </c>
      <c r="I160" s="240"/>
      <c r="J160" s="238">
        <v>46995</v>
      </c>
      <c r="K160" s="255"/>
      <c r="L160" s="256"/>
      <c r="M160" s="256"/>
      <c r="N160" s="256"/>
      <c r="O160" s="256"/>
      <c r="P160" s="256"/>
      <c r="Q160" s="256"/>
      <c r="R160" s="256"/>
      <c r="S160" s="256"/>
      <c r="T160" s="257">
        <f t="shared" si="8"/>
        <v>0</v>
      </c>
      <c r="U160" s="323">
        <f>K160*Inflation!$F$19</f>
        <v>0</v>
      </c>
      <c r="V160" s="324">
        <f>L160*Inflation!$F$19</f>
        <v>0</v>
      </c>
      <c r="W160" s="324">
        <f>M160*Inflation!$F$19</f>
        <v>0</v>
      </c>
      <c r="X160" s="324">
        <f>N160*Inflation!$F$19*Inflation!$F$20</f>
        <v>0</v>
      </c>
      <c r="Y160" s="324">
        <f>O160*Inflation!$F$19*Inflation!$F$20</f>
        <v>0</v>
      </c>
      <c r="Z160" s="324">
        <f>P160*Inflation!$F$19*Inflation!$F$20</f>
        <v>0</v>
      </c>
      <c r="AA160" s="324">
        <f>Q160*Inflation!$F$19*Inflation!$F$20*Inflation!$F$21</f>
        <v>0</v>
      </c>
      <c r="AB160" s="324">
        <f>R160*Inflation!$F$19*Inflation!$F$20*Inflation!$F$21*Inflation!$F$22</f>
        <v>0</v>
      </c>
      <c r="AC160" s="324">
        <f>S160*Inflation!$F$19*Inflation!$F$20*Inflation!$F$21*Inflation!$F$22*Inflation!$F$23</f>
        <v>0</v>
      </c>
      <c r="AD160" s="326">
        <f t="shared" si="9"/>
        <v>0</v>
      </c>
    </row>
    <row r="161" spans="1:30" ht="14.5">
      <c r="A161" s="44" t="s">
        <v>154</v>
      </c>
      <c r="B161" s="45" t="s">
        <v>150</v>
      </c>
      <c r="C161" s="106">
        <v>0</v>
      </c>
      <c r="D161" s="37">
        <v>48</v>
      </c>
      <c r="E161" s="65">
        <v>4220</v>
      </c>
      <c r="F161" s="65" t="s">
        <v>749</v>
      </c>
      <c r="G161" s="99" t="s">
        <v>753</v>
      </c>
      <c r="H161" s="240" t="s">
        <v>147</v>
      </c>
      <c r="I161" s="240"/>
      <c r="J161" s="238" t="s">
        <v>218</v>
      </c>
      <c r="K161" s="255"/>
      <c r="L161" s="256"/>
      <c r="M161" s="256"/>
      <c r="N161" s="256"/>
      <c r="O161" s="256"/>
      <c r="P161" s="256"/>
      <c r="Q161" s="256"/>
      <c r="R161" s="256"/>
      <c r="S161" s="256"/>
      <c r="T161" s="257">
        <f t="shared" si="8"/>
        <v>0</v>
      </c>
      <c r="U161" s="323">
        <f>K161*Inflation!$F$19</f>
        <v>0</v>
      </c>
      <c r="V161" s="324">
        <f>L161*Inflation!$F$19</f>
        <v>0</v>
      </c>
      <c r="W161" s="324">
        <f>M161*Inflation!$F$19</f>
        <v>0</v>
      </c>
      <c r="X161" s="324">
        <f>N161*Inflation!$F$19*Inflation!$F$20</f>
        <v>0</v>
      </c>
      <c r="Y161" s="324">
        <f>O161*Inflation!$F$19*Inflation!$F$20</f>
        <v>0</v>
      </c>
      <c r="Z161" s="324">
        <f>P161*Inflation!$F$19*Inflation!$F$20</f>
        <v>0</v>
      </c>
      <c r="AA161" s="324">
        <f>Q161*Inflation!$F$19*Inflation!$F$20*Inflation!$F$21</f>
        <v>0</v>
      </c>
      <c r="AB161" s="324">
        <f>R161*Inflation!$F$19*Inflation!$F$20*Inflation!$F$21*Inflation!$F$22</f>
        <v>0</v>
      </c>
      <c r="AC161" s="324">
        <f>S161*Inflation!$F$19*Inflation!$F$20*Inflation!$F$21*Inflation!$F$22*Inflation!$F$23</f>
        <v>0</v>
      </c>
      <c r="AD161" s="326">
        <f t="shared" si="9"/>
        <v>0</v>
      </c>
    </row>
    <row r="162" spans="1:30" ht="14.5">
      <c r="A162" s="44" t="s">
        <v>150</v>
      </c>
      <c r="B162" s="45" t="s">
        <v>154</v>
      </c>
      <c r="C162" s="106">
        <v>0</v>
      </c>
      <c r="E162" s="65">
        <v>4220</v>
      </c>
      <c r="F162" s="65" t="s">
        <v>749</v>
      </c>
      <c r="G162" s="99" t="s">
        <v>754</v>
      </c>
      <c r="H162" s="240" t="s">
        <v>149</v>
      </c>
      <c r="I162" s="240"/>
      <c r="J162" s="238">
        <v>46203</v>
      </c>
      <c r="K162" s="255"/>
      <c r="L162" s="256"/>
      <c r="M162" s="256"/>
      <c r="N162" s="256"/>
      <c r="O162" s="256"/>
      <c r="P162" s="256"/>
      <c r="Q162" s="256"/>
      <c r="R162" s="256"/>
      <c r="S162" s="256"/>
      <c r="T162" s="257">
        <f t="shared" si="8"/>
        <v>0</v>
      </c>
      <c r="U162" s="323">
        <f>K162*Inflation!$F$19</f>
        <v>0</v>
      </c>
      <c r="V162" s="324">
        <f>L162*Inflation!$F$19</f>
        <v>0</v>
      </c>
      <c r="W162" s="324">
        <f>M162*Inflation!$F$19</f>
        <v>0</v>
      </c>
      <c r="X162" s="324">
        <f>N162*Inflation!$F$19*Inflation!$F$20</f>
        <v>0</v>
      </c>
      <c r="Y162" s="324">
        <f>O162*Inflation!$F$19*Inflation!$F$20</f>
        <v>0</v>
      </c>
      <c r="Z162" s="324">
        <f>P162*Inflation!$F$19*Inflation!$F$20</f>
        <v>0</v>
      </c>
      <c r="AA162" s="324">
        <f>Q162*Inflation!$F$19*Inflation!$F$20*Inflation!$F$21</f>
        <v>0</v>
      </c>
      <c r="AB162" s="324">
        <f>R162*Inflation!$F$19*Inflation!$F$20*Inflation!$F$21*Inflation!$F$22</f>
        <v>0</v>
      </c>
      <c r="AC162" s="324">
        <f>S162*Inflation!$F$19*Inflation!$F$20*Inflation!$F$21*Inflation!$F$22*Inflation!$F$23</f>
        <v>0</v>
      </c>
      <c r="AD162" s="326">
        <f t="shared" si="9"/>
        <v>0</v>
      </c>
    </row>
    <row r="163" spans="1:30" ht="14.5">
      <c r="A163" s="44" t="s">
        <v>150</v>
      </c>
      <c r="B163" s="45" t="s">
        <v>154</v>
      </c>
      <c r="C163" s="106">
        <v>0</v>
      </c>
      <c r="E163" s="65">
        <v>4220</v>
      </c>
      <c r="F163" s="65" t="s">
        <v>749</v>
      </c>
      <c r="G163" s="99" t="s">
        <v>755</v>
      </c>
      <c r="H163" s="240" t="s">
        <v>149</v>
      </c>
      <c r="I163" s="240"/>
      <c r="J163" s="238">
        <v>46022</v>
      </c>
      <c r="K163" s="255"/>
      <c r="L163" s="256"/>
      <c r="M163" s="256"/>
      <c r="N163" s="256"/>
      <c r="O163" s="256"/>
      <c r="P163" s="256"/>
      <c r="Q163" s="256"/>
      <c r="R163" s="256"/>
      <c r="S163" s="256"/>
      <c r="T163" s="257">
        <f t="shared" si="8"/>
        <v>0</v>
      </c>
      <c r="U163" s="323">
        <f>K163*Inflation!$F$19</f>
        <v>0</v>
      </c>
      <c r="V163" s="324">
        <f>L163*Inflation!$F$19</f>
        <v>0</v>
      </c>
      <c r="W163" s="324">
        <f>M163*Inflation!$F$19</f>
        <v>0</v>
      </c>
      <c r="X163" s="324">
        <f>N163*Inflation!$F$19*Inflation!$F$20</f>
        <v>0</v>
      </c>
      <c r="Y163" s="324">
        <f>O163*Inflation!$F$19*Inflation!$F$20</f>
        <v>0</v>
      </c>
      <c r="Z163" s="324">
        <f>P163*Inflation!$F$19*Inflation!$F$20</f>
        <v>0</v>
      </c>
      <c r="AA163" s="324">
        <f>Q163*Inflation!$F$19*Inflation!$F$20*Inflation!$F$21</f>
        <v>0</v>
      </c>
      <c r="AB163" s="324">
        <f>R163*Inflation!$F$19*Inflation!$F$20*Inflation!$F$21*Inflation!$F$22</f>
        <v>0</v>
      </c>
      <c r="AC163" s="324">
        <f>S163*Inflation!$F$19*Inflation!$F$20*Inflation!$F$21*Inflation!$F$22*Inflation!$F$23</f>
        <v>0</v>
      </c>
      <c r="AD163" s="326">
        <f t="shared" si="9"/>
        <v>0</v>
      </c>
    </row>
    <row r="164" spans="1:30" ht="14.5">
      <c r="A164" s="44" t="s">
        <v>150</v>
      </c>
      <c r="B164" s="45" t="s">
        <v>154</v>
      </c>
      <c r="C164" s="106">
        <v>0</v>
      </c>
      <c r="E164" s="65">
        <v>4220</v>
      </c>
      <c r="F164" s="65" t="s">
        <v>749</v>
      </c>
      <c r="G164" s="99" t="s">
        <v>756</v>
      </c>
      <c r="H164" s="240" t="s">
        <v>149</v>
      </c>
      <c r="I164" s="240"/>
      <c r="J164" s="238">
        <v>46203</v>
      </c>
      <c r="K164" s="255"/>
      <c r="L164" s="256"/>
      <c r="M164" s="256"/>
      <c r="N164" s="256"/>
      <c r="O164" s="256"/>
      <c r="P164" s="256"/>
      <c r="Q164" s="256"/>
      <c r="R164" s="256"/>
      <c r="S164" s="256"/>
      <c r="T164" s="257">
        <f t="shared" si="8"/>
        <v>0</v>
      </c>
      <c r="U164" s="323">
        <f>K164*Inflation!$F$19</f>
        <v>0</v>
      </c>
      <c r="V164" s="324">
        <f>L164*Inflation!$F$19</f>
        <v>0</v>
      </c>
      <c r="W164" s="324">
        <f>M164*Inflation!$F$19</f>
        <v>0</v>
      </c>
      <c r="X164" s="324">
        <f>N164*Inflation!$F$19*Inflation!$F$20</f>
        <v>0</v>
      </c>
      <c r="Y164" s="324">
        <f>O164*Inflation!$F$19*Inflation!$F$20</f>
        <v>0</v>
      </c>
      <c r="Z164" s="324">
        <f>P164*Inflation!$F$19*Inflation!$F$20</f>
        <v>0</v>
      </c>
      <c r="AA164" s="324">
        <f>Q164*Inflation!$F$19*Inflation!$F$20*Inflation!$F$21</f>
        <v>0</v>
      </c>
      <c r="AB164" s="324">
        <f>R164*Inflation!$F$19*Inflation!$F$20*Inflation!$F$21*Inflation!$F$22</f>
        <v>0</v>
      </c>
      <c r="AC164" s="324">
        <f>S164*Inflation!$F$19*Inflation!$F$20*Inflation!$F$21*Inflation!$F$22*Inflation!$F$23</f>
        <v>0</v>
      </c>
      <c r="AD164" s="326">
        <f t="shared" si="9"/>
        <v>0</v>
      </c>
    </row>
    <row r="165" spans="1:30" ht="14.5">
      <c r="A165" s="44" t="s">
        <v>150</v>
      </c>
      <c r="B165" s="45" t="s">
        <v>154</v>
      </c>
      <c r="C165" s="106">
        <v>0</v>
      </c>
      <c r="E165" s="65">
        <v>4220</v>
      </c>
      <c r="F165" s="65" t="s">
        <v>749</v>
      </c>
      <c r="G165" s="99" t="s">
        <v>757</v>
      </c>
      <c r="H165" s="240" t="s">
        <v>148</v>
      </c>
      <c r="I165" s="240"/>
      <c r="J165" s="238">
        <v>45838</v>
      </c>
      <c r="K165" s="255"/>
      <c r="L165" s="256"/>
      <c r="M165" s="256"/>
      <c r="N165" s="256"/>
      <c r="O165" s="256"/>
      <c r="P165" s="256"/>
      <c r="Q165" s="256"/>
      <c r="R165" s="256"/>
      <c r="S165" s="256"/>
      <c r="T165" s="257">
        <f t="shared" si="8"/>
        <v>0</v>
      </c>
      <c r="U165" s="323">
        <f>K165*Inflation!$F$19</f>
        <v>0</v>
      </c>
      <c r="V165" s="324">
        <f>L165*Inflation!$F$19</f>
        <v>0</v>
      </c>
      <c r="W165" s="324">
        <f>M165*Inflation!$F$19</f>
        <v>0</v>
      </c>
      <c r="X165" s="324">
        <f>N165*Inflation!$F$19*Inflation!$F$20</f>
        <v>0</v>
      </c>
      <c r="Y165" s="324">
        <f>O165*Inflation!$F$19*Inflation!$F$20</f>
        <v>0</v>
      </c>
      <c r="Z165" s="324">
        <f>P165*Inflation!$F$19*Inflation!$F$20</f>
        <v>0</v>
      </c>
      <c r="AA165" s="324">
        <f>Q165*Inflation!$F$19*Inflation!$F$20*Inflation!$F$21</f>
        <v>0</v>
      </c>
      <c r="AB165" s="324">
        <f>R165*Inflation!$F$19*Inflation!$F$20*Inflation!$F$21*Inflation!$F$22</f>
        <v>0</v>
      </c>
      <c r="AC165" s="324">
        <f>S165*Inflation!$F$19*Inflation!$F$20*Inflation!$F$21*Inflation!$F$22*Inflation!$F$23</f>
        <v>0</v>
      </c>
      <c r="AD165" s="326">
        <f t="shared" si="9"/>
        <v>0</v>
      </c>
    </row>
    <row r="166" spans="1:30" ht="14.5">
      <c r="A166" s="44" t="s">
        <v>154</v>
      </c>
      <c r="B166" s="45" t="s">
        <v>150</v>
      </c>
      <c r="C166" s="106">
        <v>0</v>
      </c>
      <c r="D166" s="37">
        <v>49</v>
      </c>
      <c r="E166" s="65">
        <v>4220</v>
      </c>
      <c r="F166" s="65" t="s">
        <v>749</v>
      </c>
      <c r="G166" s="99" t="s">
        <v>758</v>
      </c>
      <c r="H166" s="240" t="s">
        <v>149</v>
      </c>
      <c r="I166" s="240"/>
      <c r="J166" s="238" t="s">
        <v>218</v>
      </c>
      <c r="K166" s="255"/>
      <c r="L166" s="256"/>
      <c r="M166" s="256"/>
      <c r="N166" s="256"/>
      <c r="O166" s="256"/>
      <c r="P166" s="256"/>
      <c r="Q166" s="256"/>
      <c r="R166" s="256"/>
      <c r="S166" s="256"/>
      <c r="T166" s="257">
        <f t="shared" si="8"/>
        <v>0</v>
      </c>
      <c r="U166" s="323">
        <f>K166*Inflation!$F$19</f>
        <v>0</v>
      </c>
      <c r="V166" s="324">
        <f>L166*Inflation!$F$19</f>
        <v>0</v>
      </c>
      <c r="W166" s="324">
        <f>M166*Inflation!$F$19</f>
        <v>0</v>
      </c>
      <c r="X166" s="324">
        <f>N166*Inflation!$F$19*Inflation!$F$20</f>
        <v>0</v>
      </c>
      <c r="Y166" s="324">
        <f>O166*Inflation!$F$19*Inflation!$F$20</f>
        <v>0</v>
      </c>
      <c r="Z166" s="324">
        <f>P166*Inflation!$F$19*Inflation!$F$20</f>
        <v>0</v>
      </c>
      <c r="AA166" s="324">
        <f>Q166*Inflation!$F$19*Inflation!$F$20*Inflation!$F$21</f>
        <v>0</v>
      </c>
      <c r="AB166" s="324">
        <f>R166*Inflation!$F$19*Inflation!$F$20*Inflation!$F$21*Inflation!$F$22</f>
        <v>0</v>
      </c>
      <c r="AC166" s="324">
        <f>S166*Inflation!$F$19*Inflation!$F$20*Inflation!$F$21*Inflation!$F$22*Inflation!$F$23</f>
        <v>0</v>
      </c>
      <c r="AD166" s="326">
        <f t="shared" si="9"/>
        <v>0</v>
      </c>
    </row>
    <row r="167" spans="1:30" ht="14.5">
      <c r="A167" s="44" t="s">
        <v>150</v>
      </c>
      <c r="B167" s="45" t="s">
        <v>154</v>
      </c>
      <c r="C167" s="106">
        <v>0</v>
      </c>
      <c r="E167" s="65">
        <v>4220</v>
      </c>
      <c r="F167" s="65" t="s">
        <v>749</v>
      </c>
      <c r="G167" s="99" t="s">
        <v>759</v>
      </c>
      <c r="H167" s="240" t="s">
        <v>149</v>
      </c>
      <c r="I167" s="240"/>
      <c r="J167" s="238">
        <v>46022</v>
      </c>
      <c r="K167" s="255"/>
      <c r="L167" s="256"/>
      <c r="M167" s="256"/>
      <c r="N167" s="256"/>
      <c r="O167" s="256"/>
      <c r="P167" s="256"/>
      <c r="Q167" s="256"/>
      <c r="R167" s="256"/>
      <c r="S167" s="256"/>
      <c r="T167" s="257">
        <f t="shared" si="8"/>
        <v>0</v>
      </c>
      <c r="U167" s="323">
        <f>K167*Inflation!$F$19</f>
        <v>0</v>
      </c>
      <c r="V167" s="324">
        <f>L167*Inflation!$F$19</f>
        <v>0</v>
      </c>
      <c r="W167" s="324">
        <f>M167*Inflation!$F$19</f>
        <v>0</v>
      </c>
      <c r="X167" s="324">
        <f>N167*Inflation!$F$19*Inflation!$F$20</f>
        <v>0</v>
      </c>
      <c r="Y167" s="324">
        <f>O167*Inflation!$F$19*Inflation!$F$20</f>
        <v>0</v>
      </c>
      <c r="Z167" s="324">
        <f>P167*Inflation!$F$19*Inflation!$F$20</f>
        <v>0</v>
      </c>
      <c r="AA167" s="324">
        <f>Q167*Inflation!$F$19*Inflation!$F$20*Inflation!$F$21</f>
        <v>0</v>
      </c>
      <c r="AB167" s="324">
        <f>R167*Inflation!$F$19*Inflation!$F$20*Inflation!$F$21*Inflation!$F$22</f>
        <v>0</v>
      </c>
      <c r="AC167" s="324">
        <f>S167*Inflation!$F$19*Inflation!$F$20*Inflation!$F$21*Inflation!$F$22*Inflation!$F$23</f>
        <v>0</v>
      </c>
      <c r="AD167" s="326">
        <f t="shared" si="9"/>
        <v>0</v>
      </c>
    </row>
    <row r="168" spans="1:30" ht="14.5">
      <c r="A168" s="44" t="s">
        <v>150</v>
      </c>
      <c r="B168" s="45" t="s">
        <v>154</v>
      </c>
      <c r="C168" s="106">
        <v>0</v>
      </c>
      <c r="E168" s="65">
        <v>4220</v>
      </c>
      <c r="F168" s="65" t="s">
        <v>749</v>
      </c>
      <c r="G168" s="99" t="s">
        <v>760</v>
      </c>
      <c r="H168" s="240" t="s">
        <v>148</v>
      </c>
      <c r="I168" s="240"/>
      <c r="J168" s="238">
        <v>46021</v>
      </c>
      <c r="K168" s="255"/>
      <c r="L168" s="256"/>
      <c r="M168" s="256"/>
      <c r="N168" s="256"/>
      <c r="O168" s="256"/>
      <c r="P168" s="256"/>
      <c r="Q168" s="256"/>
      <c r="R168" s="256"/>
      <c r="S168" s="256"/>
      <c r="T168" s="257">
        <f t="shared" si="8"/>
        <v>0</v>
      </c>
      <c r="U168" s="323">
        <f>K168*Inflation!$F$19</f>
        <v>0</v>
      </c>
      <c r="V168" s="324">
        <f>L168*Inflation!$F$19</f>
        <v>0</v>
      </c>
      <c r="W168" s="324">
        <f>M168*Inflation!$F$19</f>
        <v>0</v>
      </c>
      <c r="X168" s="324">
        <f>N168*Inflation!$F$19*Inflation!$F$20</f>
        <v>0</v>
      </c>
      <c r="Y168" s="324">
        <f>O168*Inflation!$F$19*Inflation!$F$20</f>
        <v>0</v>
      </c>
      <c r="Z168" s="324">
        <f>P168*Inflation!$F$19*Inflation!$F$20</f>
        <v>0</v>
      </c>
      <c r="AA168" s="324">
        <f>Q168*Inflation!$F$19*Inflation!$F$20*Inflation!$F$21</f>
        <v>0</v>
      </c>
      <c r="AB168" s="324">
        <f>R168*Inflation!$F$19*Inflation!$F$20*Inflation!$F$21*Inflation!$F$22</f>
        <v>0</v>
      </c>
      <c r="AC168" s="324">
        <f>S168*Inflation!$F$19*Inflation!$F$20*Inflation!$F$21*Inflation!$F$22*Inflation!$F$23</f>
        <v>0</v>
      </c>
      <c r="AD168" s="326">
        <f t="shared" si="9"/>
        <v>0</v>
      </c>
    </row>
    <row r="169" spans="1:30" ht="14.5">
      <c r="A169" s="44" t="s">
        <v>150</v>
      </c>
      <c r="B169" s="45" t="s">
        <v>150</v>
      </c>
      <c r="C169" s="106">
        <v>500</v>
      </c>
      <c r="D169" s="37">
        <v>50</v>
      </c>
      <c r="E169" s="65">
        <v>4220</v>
      </c>
      <c r="F169" s="65" t="s">
        <v>749</v>
      </c>
      <c r="G169" s="99" t="s">
        <v>761</v>
      </c>
      <c r="H169" s="240" t="s">
        <v>149</v>
      </c>
      <c r="I169" s="240"/>
      <c r="J169" s="238">
        <v>46022</v>
      </c>
      <c r="K169" s="255"/>
      <c r="L169" s="256"/>
      <c r="M169" s="256"/>
      <c r="N169" s="256"/>
      <c r="O169" s="256"/>
      <c r="P169" s="256"/>
      <c r="Q169" s="256"/>
      <c r="R169" s="256"/>
      <c r="S169" s="256"/>
      <c r="T169" s="257">
        <f t="shared" si="8"/>
        <v>0</v>
      </c>
      <c r="U169" s="323">
        <f>K169*Inflation!$F$19</f>
        <v>0</v>
      </c>
      <c r="V169" s="324">
        <f>L169*Inflation!$F$19</f>
        <v>0</v>
      </c>
      <c r="W169" s="324">
        <f>M169*Inflation!$F$19</f>
        <v>0</v>
      </c>
      <c r="X169" s="324">
        <f>N169*Inflation!$F$19*Inflation!$F$20</f>
        <v>0</v>
      </c>
      <c r="Y169" s="324">
        <f>O169*Inflation!$F$19*Inflation!$F$20</f>
        <v>0</v>
      </c>
      <c r="Z169" s="324">
        <f>P169*Inflation!$F$19*Inflation!$F$20</f>
        <v>0</v>
      </c>
      <c r="AA169" s="324">
        <f>Q169*Inflation!$F$19*Inflation!$F$20*Inflation!$F$21</f>
        <v>0</v>
      </c>
      <c r="AB169" s="324">
        <f>R169*Inflation!$F$19*Inflation!$F$20*Inflation!$F$21*Inflation!$F$22</f>
        <v>0</v>
      </c>
      <c r="AC169" s="324">
        <f>S169*Inflation!$F$19*Inflation!$F$20*Inflation!$F$21*Inflation!$F$22*Inflation!$F$23</f>
        <v>0</v>
      </c>
      <c r="AD169" s="326">
        <f t="shared" si="9"/>
        <v>0</v>
      </c>
    </row>
    <row r="170" spans="1:30" ht="14.5">
      <c r="A170" s="44" t="s">
        <v>150</v>
      </c>
      <c r="B170" s="45" t="s">
        <v>154</v>
      </c>
      <c r="C170" s="106">
        <v>0</v>
      </c>
      <c r="E170" s="65">
        <v>4220</v>
      </c>
      <c r="F170" s="65" t="s">
        <v>749</v>
      </c>
      <c r="G170" s="99" t="s">
        <v>762</v>
      </c>
      <c r="H170" s="240" t="s">
        <v>149</v>
      </c>
      <c r="I170" s="240"/>
      <c r="J170" s="238">
        <v>45838</v>
      </c>
      <c r="K170" s="255"/>
      <c r="L170" s="256"/>
      <c r="M170" s="256"/>
      <c r="N170" s="256"/>
      <c r="O170" s="256"/>
      <c r="P170" s="256"/>
      <c r="Q170" s="256"/>
      <c r="R170" s="256"/>
      <c r="S170" s="256"/>
      <c r="T170" s="257">
        <f t="shared" si="8"/>
        <v>0</v>
      </c>
      <c r="U170" s="323">
        <f>K170*Inflation!$F$19</f>
        <v>0</v>
      </c>
      <c r="V170" s="324">
        <f>L170*Inflation!$F$19</f>
        <v>0</v>
      </c>
      <c r="W170" s="324">
        <f>M170*Inflation!$F$19</f>
        <v>0</v>
      </c>
      <c r="X170" s="324">
        <f>N170*Inflation!$F$19*Inflation!$F$20</f>
        <v>0</v>
      </c>
      <c r="Y170" s="324">
        <f>O170*Inflation!$F$19*Inflation!$F$20</f>
        <v>0</v>
      </c>
      <c r="Z170" s="324">
        <f>P170*Inflation!$F$19*Inflation!$F$20</f>
        <v>0</v>
      </c>
      <c r="AA170" s="324">
        <f>Q170*Inflation!$F$19*Inflation!$F$20*Inflation!$F$21</f>
        <v>0</v>
      </c>
      <c r="AB170" s="324">
        <f>R170*Inflation!$F$19*Inflation!$F$20*Inflation!$F$21*Inflation!$F$22</f>
        <v>0</v>
      </c>
      <c r="AC170" s="324">
        <f>S170*Inflation!$F$19*Inflation!$F$20*Inflation!$F$21*Inflation!$F$22*Inflation!$F$23</f>
        <v>0</v>
      </c>
      <c r="AD170" s="326">
        <f t="shared" si="9"/>
        <v>0</v>
      </c>
    </row>
    <row r="171" spans="1:30" ht="14.5">
      <c r="A171" s="44" t="s">
        <v>154</v>
      </c>
      <c r="B171" s="45" t="s">
        <v>154</v>
      </c>
      <c r="C171" s="106">
        <v>0</v>
      </c>
      <c r="E171" s="65">
        <v>4220</v>
      </c>
      <c r="F171" s="65" t="s">
        <v>749</v>
      </c>
      <c r="G171" s="99" t="s">
        <v>763</v>
      </c>
      <c r="H171" s="240" t="s">
        <v>149</v>
      </c>
      <c r="I171" s="240"/>
      <c r="J171" s="238" t="s">
        <v>218</v>
      </c>
      <c r="K171" s="255"/>
      <c r="L171" s="256"/>
      <c r="M171" s="256"/>
      <c r="N171" s="256"/>
      <c r="O171" s="256"/>
      <c r="P171" s="256"/>
      <c r="Q171" s="256"/>
      <c r="R171" s="256"/>
      <c r="S171" s="256"/>
      <c r="T171" s="257">
        <f t="shared" si="8"/>
        <v>0</v>
      </c>
      <c r="U171" s="323">
        <f>K171*Inflation!$F$19</f>
        <v>0</v>
      </c>
      <c r="V171" s="324">
        <f>L171*Inflation!$F$19</f>
        <v>0</v>
      </c>
      <c r="W171" s="324">
        <f>M171*Inflation!$F$19</f>
        <v>0</v>
      </c>
      <c r="X171" s="324">
        <f>N171*Inflation!$F$19*Inflation!$F$20</f>
        <v>0</v>
      </c>
      <c r="Y171" s="324">
        <f>O171*Inflation!$F$19*Inflation!$F$20</f>
        <v>0</v>
      </c>
      <c r="Z171" s="324">
        <f>P171*Inflation!$F$19*Inflation!$F$20</f>
        <v>0</v>
      </c>
      <c r="AA171" s="324">
        <f>Q171*Inflation!$F$19*Inflation!$F$20*Inflation!$F$21</f>
        <v>0</v>
      </c>
      <c r="AB171" s="324">
        <f>R171*Inflation!$F$19*Inflation!$F$20*Inflation!$F$21*Inflation!$F$22</f>
        <v>0</v>
      </c>
      <c r="AC171" s="324">
        <f>S171*Inflation!$F$19*Inflation!$F$20*Inflation!$F$21*Inflation!$F$22*Inflation!$F$23</f>
        <v>0</v>
      </c>
      <c r="AD171" s="326">
        <f t="shared" si="9"/>
        <v>0</v>
      </c>
    </row>
    <row r="172" spans="1:30" ht="14.5">
      <c r="A172" s="44" t="s">
        <v>150</v>
      </c>
      <c r="B172" s="45" t="s">
        <v>154</v>
      </c>
      <c r="C172" s="106">
        <v>0</v>
      </c>
      <c r="E172" s="65">
        <v>4220</v>
      </c>
      <c r="F172" s="65" t="s">
        <v>749</v>
      </c>
      <c r="G172" s="99" t="s">
        <v>764</v>
      </c>
      <c r="H172" s="240" t="s">
        <v>149</v>
      </c>
      <c r="I172" s="240"/>
      <c r="J172" s="238">
        <v>46022</v>
      </c>
      <c r="K172" s="255"/>
      <c r="L172" s="256"/>
      <c r="M172" s="256"/>
      <c r="N172" s="256"/>
      <c r="O172" s="256"/>
      <c r="P172" s="256"/>
      <c r="Q172" s="256"/>
      <c r="R172" s="256"/>
      <c r="S172" s="256"/>
      <c r="T172" s="257">
        <f t="shared" si="8"/>
        <v>0</v>
      </c>
      <c r="U172" s="323">
        <f>K172*Inflation!$F$19</f>
        <v>0</v>
      </c>
      <c r="V172" s="324">
        <f>L172*Inflation!$F$19</f>
        <v>0</v>
      </c>
      <c r="W172" s="324">
        <f>M172*Inflation!$F$19</f>
        <v>0</v>
      </c>
      <c r="X172" s="324">
        <f>N172*Inflation!$F$19*Inflation!$F$20</f>
        <v>0</v>
      </c>
      <c r="Y172" s="324">
        <f>O172*Inflation!$F$19*Inflation!$F$20</f>
        <v>0</v>
      </c>
      <c r="Z172" s="324">
        <f>P172*Inflation!$F$19*Inflation!$F$20</f>
        <v>0</v>
      </c>
      <c r="AA172" s="324">
        <f>Q172*Inflation!$F$19*Inflation!$F$20*Inflation!$F$21</f>
        <v>0</v>
      </c>
      <c r="AB172" s="324">
        <f>R172*Inflation!$F$19*Inflation!$F$20*Inflation!$F$21*Inflation!$F$22</f>
        <v>0</v>
      </c>
      <c r="AC172" s="324">
        <f>S172*Inflation!$F$19*Inflation!$F$20*Inflation!$F$21*Inflation!$F$22*Inflation!$F$23</f>
        <v>0</v>
      </c>
      <c r="AD172" s="326">
        <f t="shared" si="9"/>
        <v>0</v>
      </c>
    </row>
    <row r="173" spans="1:30" ht="14.5">
      <c r="A173" s="44" t="s">
        <v>150</v>
      </c>
      <c r="B173" s="45" t="s">
        <v>150</v>
      </c>
      <c r="C173" s="106">
        <v>950</v>
      </c>
      <c r="D173" s="37">
        <v>51</v>
      </c>
      <c r="E173" s="65">
        <v>4220</v>
      </c>
      <c r="F173" s="65" t="s">
        <v>749</v>
      </c>
      <c r="G173" s="99" t="s">
        <v>765</v>
      </c>
      <c r="H173" s="240" t="s">
        <v>149</v>
      </c>
      <c r="I173" s="240"/>
      <c r="J173" s="238">
        <v>46387</v>
      </c>
      <c r="K173" s="255"/>
      <c r="L173" s="256"/>
      <c r="M173" s="256"/>
      <c r="N173" s="256"/>
      <c r="O173" s="256"/>
      <c r="P173" s="256"/>
      <c r="Q173" s="256"/>
      <c r="R173" s="256"/>
      <c r="S173" s="256"/>
      <c r="T173" s="257">
        <f t="shared" si="8"/>
        <v>0</v>
      </c>
      <c r="U173" s="323">
        <f>K173*Inflation!$F$19</f>
        <v>0</v>
      </c>
      <c r="V173" s="324">
        <f>L173*Inflation!$F$19</f>
        <v>0</v>
      </c>
      <c r="W173" s="324">
        <f>M173*Inflation!$F$19</f>
        <v>0</v>
      </c>
      <c r="X173" s="324">
        <f>N173*Inflation!$F$19*Inflation!$F$20</f>
        <v>0</v>
      </c>
      <c r="Y173" s="324">
        <f>O173*Inflation!$F$19*Inflation!$F$20</f>
        <v>0</v>
      </c>
      <c r="Z173" s="324">
        <f>P173*Inflation!$F$19*Inflation!$F$20</f>
        <v>0</v>
      </c>
      <c r="AA173" s="324">
        <f>Q173*Inflation!$F$19*Inflation!$F$20*Inflation!$F$21</f>
        <v>0</v>
      </c>
      <c r="AB173" s="324">
        <f>R173*Inflation!$F$19*Inflation!$F$20*Inflation!$F$21*Inflation!$F$22</f>
        <v>0</v>
      </c>
      <c r="AC173" s="324">
        <f>S173*Inflation!$F$19*Inflation!$F$20*Inflation!$F$21*Inflation!$F$22*Inflation!$F$23</f>
        <v>0</v>
      </c>
      <c r="AD173" s="326">
        <f t="shared" si="9"/>
        <v>0</v>
      </c>
    </row>
    <row r="174" spans="1:30" ht="14.5">
      <c r="A174" s="44" t="s">
        <v>150</v>
      </c>
      <c r="B174" s="45" t="s">
        <v>154</v>
      </c>
      <c r="C174" s="106">
        <v>0</v>
      </c>
      <c r="E174" s="65">
        <v>4220</v>
      </c>
      <c r="F174" s="65" t="s">
        <v>749</v>
      </c>
      <c r="G174" s="99" t="s">
        <v>766</v>
      </c>
      <c r="H174" s="240" t="s">
        <v>149</v>
      </c>
      <c r="I174" s="240"/>
      <c r="J174" s="238">
        <v>46265</v>
      </c>
      <c r="K174" s="255"/>
      <c r="L174" s="256"/>
      <c r="M174" s="256"/>
      <c r="N174" s="256"/>
      <c r="O174" s="256"/>
      <c r="P174" s="256"/>
      <c r="Q174" s="256"/>
      <c r="R174" s="256"/>
      <c r="S174" s="256"/>
      <c r="T174" s="257">
        <f t="shared" si="8"/>
        <v>0</v>
      </c>
      <c r="U174" s="323">
        <f>K174*Inflation!$F$19</f>
        <v>0</v>
      </c>
      <c r="V174" s="324">
        <f>L174*Inflation!$F$19</f>
        <v>0</v>
      </c>
      <c r="W174" s="324">
        <f>M174*Inflation!$F$19</f>
        <v>0</v>
      </c>
      <c r="X174" s="324">
        <f>N174*Inflation!$F$19*Inflation!$F$20</f>
        <v>0</v>
      </c>
      <c r="Y174" s="324">
        <f>O174*Inflation!$F$19*Inflation!$F$20</f>
        <v>0</v>
      </c>
      <c r="Z174" s="324">
        <f>P174*Inflation!$F$19*Inflation!$F$20</f>
        <v>0</v>
      </c>
      <c r="AA174" s="324">
        <f>Q174*Inflation!$F$19*Inflation!$F$20*Inflation!$F$21</f>
        <v>0</v>
      </c>
      <c r="AB174" s="324">
        <f>R174*Inflation!$F$19*Inflation!$F$20*Inflation!$F$21*Inflation!$F$22</f>
        <v>0</v>
      </c>
      <c r="AC174" s="324">
        <f>S174*Inflation!$F$19*Inflation!$F$20*Inflation!$F$21*Inflation!$F$22*Inflation!$F$23</f>
        <v>0</v>
      </c>
      <c r="AD174" s="326">
        <f t="shared" si="9"/>
        <v>0</v>
      </c>
    </row>
    <row r="175" spans="1:30" ht="14.5">
      <c r="A175" s="44" t="s">
        <v>154</v>
      </c>
      <c r="B175" s="45" t="s">
        <v>154</v>
      </c>
      <c r="C175" s="106">
        <v>0</v>
      </c>
      <c r="E175" s="65">
        <v>4220</v>
      </c>
      <c r="F175" s="65" t="s">
        <v>749</v>
      </c>
      <c r="G175" s="99" t="s">
        <v>767</v>
      </c>
      <c r="H175" s="240" t="s">
        <v>149</v>
      </c>
      <c r="I175" s="240"/>
      <c r="J175" s="238" t="s">
        <v>627</v>
      </c>
      <c r="K175" s="255"/>
      <c r="L175" s="256"/>
      <c r="M175" s="256"/>
      <c r="N175" s="256"/>
      <c r="O175" s="256"/>
      <c r="P175" s="256"/>
      <c r="Q175" s="256"/>
      <c r="R175" s="256"/>
      <c r="S175" s="256"/>
      <c r="T175" s="257">
        <f t="shared" si="8"/>
        <v>0</v>
      </c>
      <c r="U175" s="323">
        <f>K175*Inflation!$F$19</f>
        <v>0</v>
      </c>
      <c r="V175" s="324">
        <f>L175*Inflation!$F$19</f>
        <v>0</v>
      </c>
      <c r="W175" s="324">
        <f>M175*Inflation!$F$19</f>
        <v>0</v>
      </c>
      <c r="X175" s="324">
        <f>N175*Inflation!$F$19*Inflation!$F$20</f>
        <v>0</v>
      </c>
      <c r="Y175" s="324">
        <f>O175*Inflation!$F$19*Inflation!$F$20</f>
        <v>0</v>
      </c>
      <c r="Z175" s="324">
        <f>P175*Inflation!$F$19*Inflation!$F$20</f>
        <v>0</v>
      </c>
      <c r="AA175" s="324">
        <f>Q175*Inflation!$F$19*Inflation!$F$20*Inflation!$F$21</f>
        <v>0</v>
      </c>
      <c r="AB175" s="324">
        <f>R175*Inflation!$F$19*Inflation!$F$20*Inflation!$F$21*Inflation!$F$22</f>
        <v>0</v>
      </c>
      <c r="AC175" s="324">
        <f>S175*Inflation!$F$19*Inflation!$F$20*Inflation!$F$21*Inflation!$F$22*Inflation!$F$23</f>
        <v>0</v>
      </c>
      <c r="AD175" s="326">
        <f t="shared" si="9"/>
        <v>0</v>
      </c>
    </row>
    <row r="176" spans="1:30" ht="14.5">
      <c r="A176" s="44" t="s">
        <v>154</v>
      </c>
      <c r="B176" s="45" t="s">
        <v>154</v>
      </c>
      <c r="C176" s="106">
        <v>0</v>
      </c>
      <c r="E176" s="65">
        <v>4220</v>
      </c>
      <c r="F176" s="65" t="s">
        <v>749</v>
      </c>
      <c r="G176" s="99" t="s">
        <v>768</v>
      </c>
      <c r="H176" s="240" t="s">
        <v>149</v>
      </c>
      <c r="I176" s="240"/>
      <c r="J176" s="238" t="s">
        <v>218</v>
      </c>
      <c r="K176" s="255"/>
      <c r="L176" s="256"/>
      <c r="M176" s="256"/>
      <c r="N176" s="256"/>
      <c r="O176" s="256"/>
      <c r="P176" s="256"/>
      <c r="Q176" s="256"/>
      <c r="R176" s="256"/>
      <c r="S176" s="256"/>
      <c r="T176" s="257">
        <f t="shared" si="8"/>
        <v>0</v>
      </c>
      <c r="U176" s="323">
        <f>K176*Inflation!$F$19</f>
        <v>0</v>
      </c>
      <c r="V176" s="324">
        <f>L176*Inflation!$F$19</f>
        <v>0</v>
      </c>
      <c r="W176" s="324">
        <f>M176*Inflation!$F$19</f>
        <v>0</v>
      </c>
      <c r="X176" s="324">
        <f>N176*Inflation!$F$19*Inflation!$F$20</f>
        <v>0</v>
      </c>
      <c r="Y176" s="324">
        <f>O176*Inflation!$F$19*Inflation!$F$20</f>
        <v>0</v>
      </c>
      <c r="Z176" s="324">
        <f>P176*Inflation!$F$19*Inflation!$F$20</f>
        <v>0</v>
      </c>
      <c r="AA176" s="324">
        <f>Q176*Inflation!$F$19*Inflation!$F$20*Inflation!$F$21</f>
        <v>0</v>
      </c>
      <c r="AB176" s="324">
        <f>R176*Inflation!$F$19*Inflation!$F$20*Inflation!$F$21*Inflation!$F$22</f>
        <v>0</v>
      </c>
      <c r="AC176" s="324">
        <f>S176*Inflation!$F$19*Inflation!$F$20*Inflation!$F$21*Inflation!$F$22*Inflation!$F$23</f>
        <v>0</v>
      </c>
      <c r="AD176" s="326">
        <f t="shared" si="9"/>
        <v>0</v>
      </c>
    </row>
    <row r="177" spans="1:30" ht="14.5">
      <c r="A177" s="44" t="s">
        <v>150</v>
      </c>
      <c r="B177" s="45" t="s">
        <v>154</v>
      </c>
      <c r="C177" s="106">
        <v>0</v>
      </c>
      <c r="E177" s="65">
        <v>4220</v>
      </c>
      <c r="F177" s="65" t="s">
        <v>749</v>
      </c>
      <c r="G177" s="99" t="s">
        <v>769</v>
      </c>
      <c r="H177" s="240" t="s">
        <v>149</v>
      </c>
      <c r="I177" s="240"/>
      <c r="J177" s="238">
        <v>46387</v>
      </c>
      <c r="K177" s="255"/>
      <c r="L177" s="256"/>
      <c r="M177" s="256"/>
      <c r="N177" s="256"/>
      <c r="O177" s="256"/>
      <c r="P177" s="256"/>
      <c r="Q177" s="256"/>
      <c r="R177" s="256"/>
      <c r="S177" s="256"/>
      <c r="T177" s="257">
        <f t="shared" si="8"/>
        <v>0</v>
      </c>
      <c r="U177" s="323">
        <f>K177*Inflation!$F$19</f>
        <v>0</v>
      </c>
      <c r="V177" s="324">
        <f>L177*Inflation!$F$19</f>
        <v>0</v>
      </c>
      <c r="W177" s="324">
        <f>M177*Inflation!$F$19</f>
        <v>0</v>
      </c>
      <c r="X177" s="324">
        <f>N177*Inflation!$F$19*Inflation!$F$20</f>
        <v>0</v>
      </c>
      <c r="Y177" s="324">
        <f>O177*Inflation!$F$19*Inflation!$F$20</f>
        <v>0</v>
      </c>
      <c r="Z177" s="324">
        <f>P177*Inflation!$F$19*Inflation!$F$20</f>
        <v>0</v>
      </c>
      <c r="AA177" s="324">
        <f>Q177*Inflation!$F$19*Inflation!$F$20*Inflation!$F$21</f>
        <v>0</v>
      </c>
      <c r="AB177" s="324">
        <f>R177*Inflation!$F$19*Inflation!$F$20*Inflation!$F$21*Inflation!$F$22</f>
        <v>0</v>
      </c>
      <c r="AC177" s="324">
        <f>S177*Inflation!$F$19*Inflation!$F$20*Inflation!$F$21*Inflation!$F$22*Inflation!$F$23</f>
        <v>0</v>
      </c>
      <c r="AD177" s="326">
        <f t="shared" si="9"/>
        <v>0</v>
      </c>
    </row>
    <row r="178" spans="1:30" ht="14.5">
      <c r="A178" s="44" t="s">
        <v>150</v>
      </c>
      <c r="B178" s="45" t="s">
        <v>154</v>
      </c>
      <c r="C178" s="106">
        <v>0</v>
      </c>
      <c r="E178" s="65">
        <v>4220</v>
      </c>
      <c r="F178" s="65" t="s">
        <v>749</v>
      </c>
      <c r="G178" s="99" t="s">
        <v>770</v>
      </c>
      <c r="H178" s="240" t="s">
        <v>149</v>
      </c>
      <c r="I178" s="240"/>
      <c r="J178" s="238">
        <v>46265</v>
      </c>
      <c r="K178" s="255"/>
      <c r="L178" s="256"/>
      <c r="M178" s="256"/>
      <c r="N178" s="256"/>
      <c r="O178" s="256"/>
      <c r="P178" s="256"/>
      <c r="Q178" s="256"/>
      <c r="R178" s="256"/>
      <c r="S178" s="256"/>
      <c r="T178" s="257">
        <f t="shared" si="8"/>
        <v>0</v>
      </c>
      <c r="U178" s="323">
        <f>K178*Inflation!$F$19</f>
        <v>0</v>
      </c>
      <c r="V178" s="324">
        <f>L178*Inflation!$F$19</f>
        <v>0</v>
      </c>
      <c r="W178" s="324">
        <f>M178*Inflation!$F$19</f>
        <v>0</v>
      </c>
      <c r="X178" s="324">
        <f>N178*Inflation!$F$19*Inflation!$F$20</f>
        <v>0</v>
      </c>
      <c r="Y178" s="324">
        <f>O178*Inflation!$F$19*Inflation!$F$20</f>
        <v>0</v>
      </c>
      <c r="Z178" s="324">
        <f>P178*Inflation!$F$19*Inflation!$F$20</f>
        <v>0</v>
      </c>
      <c r="AA178" s="324">
        <f>Q178*Inflation!$F$19*Inflation!$F$20*Inflation!$F$21</f>
        <v>0</v>
      </c>
      <c r="AB178" s="324">
        <f>R178*Inflation!$F$19*Inflation!$F$20*Inflation!$F$21*Inflation!$F$22</f>
        <v>0</v>
      </c>
      <c r="AC178" s="324">
        <f>S178*Inflation!$F$19*Inflation!$F$20*Inflation!$F$21*Inflation!$F$22*Inflation!$F$23</f>
        <v>0</v>
      </c>
      <c r="AD178" s="326">
        <f t="shared" si="9"/>
        <v>0</v>
      </c>
    </row>
    <row r="179" spans="1:30" ht="14.5">
      <c r="A179" s="44" t="s">
        <v>150</v>
      </c>
      <c r="B179" s="45" t="s">
        <v>154</v>
      </c>
      <c r="C179" s="106">
        <v>0</v>
      </c>
      <c r="E179" s="65">
        <v>4220</v>
      </c>
      <c r="F179" s="65" t="s">
        <v>749</v>
      </c>
      <c r="G179" s="99" t="s">
        <v>771</v>
      </c>
      <c r="H179" s="240" t="s">
        <v>149</v>
      </c>
      <c r="I179" s="240"/>
      <c r="J179" s="238">
        <v>46387</v>
      </c>
      <c r="K179" s="255"/>
      <c r="L179" s="256"/>
      <c r="M179" s="256"/>
      <c r="N179" s="256"/>
      <c r="O179" s="256"/>
      <c r="P179" s="256"/>
      <c r="Q179" s="256"/>
      <c r="R179" s="256"/>
      <c r="S179" s="256"/>
      <c r="T179" s="257">
        <f t="shared" si="8"/>
        <v>0</v>
      </c>
      <c r="U179" s="323">
        <f>K179*Inflation!$F$19</f>
        <v>0</v>
      </c>
      <c r="V179" s="324">
        <f>L179*Inflation!$F$19</f>
        <v>0</v>
      </c>
      <c r="W179" s="324">
        <f>M179*Inflation!$F$19</f>
        <v>0</v>
      </c>
      <c r="X179" s="324">
        <f>N179*Inflation!$F$19*Inflation!$F$20</f>
        <v>0</v>
      </c>
      <c r="Y179" s="324">
        <f>O179*Inflation!$F$19*Inflation!$F$20</f>
        <v>0</v>
      </c>
      <c r="Z179" s="324">
        <f>P179*Inflation!$F$19*Inflation!$F$20</f>
        <v>0</v>
      </c>
      <c r="AA179" s="324">
        <f>Q179*Inflation!$F$19*Inflation!$F$20*Inflation!$F$21</f>
        <v>0</v>
      </c>
      <c r="AB179" s="324">
        <f>R179*Inflation!$F$19*Inflation!$F$20*Inflation!$F$21*Inflation!$F$22</f>
        <v>0</v>
      </c>
      <c r="AC179" s="324">
        <f>S179*Inflation!$F$19*Inflation!$F$20*Inflation!$F$21*Inflation!$F$22*Inflation!$F$23</f>
        <v>0</v>
      </c>
      <c r="AD179" s="326">
        <f t="shared" si="9"/>
        <v>0</v>
      </c>
    </row>
    <row r="180" spans="1:30" ht="14.5">
      <c r="A180" s="44" t="s">
        <v>150</v>
      </c>
      <c r="B180" s="45" t="s">
        <v>154</v>
      </c>
      <c r="C180" s="106">
        <v>0</v>
      </c>
      <c r="E180" s="65">
        <v>4220</v>
      </c>
      <c r="F180" s="65" t="s">
        <v>749</v>
      </c>
      <c r="G180" s="99" t="s">
        <v>772</v>
      </c>
      <c r="H180" s="240" t="s">
        <v>149</v>
      </c>
      <c r="I180" s="240"/>
      <c r="J180" s="238">
        <v>46022</v>
      </c>
      <c r="K180" s="255"/>
      <c r="L180" s="256"/>
      <c r="M180" s="256"/>
      <c r="N180" s="256"/>
      <c r="O180" s="256"/>
      <c r="P180" s="256"/>
      <c r="Q180" s="256"/>
      <c r="R180" s="256"/>
      <c r="S180" s="256"/>
      <c r="T180" s="257">
        <f t="shared" si="8"/>
        <v>0</v>
      </c>
      <c r="U180" s="323">
        <f>K180*Inflation!$F$19</f>
        <v>0</v>
      </c>
      <c r="V180" s="324">
        <f>L180*Inflation!$F$19</f>
        <v>0</v>
      </c>
      <c r="W180" s="324">
        <f>M180*Inflation!$F$19</f>
        <v>0</v>
      </c>
      <c r="X180" s="324">
        <f>N180*Inflation!$F$19*Inflation!$F$20</f>
        <v>0</v>
      </c>
      <c r="Y180" s="324">
        <f>O180*Inflation!$F$19*Inflation!$F$20</f>
        <v>0</v>
      </c>
      <c r="Z180" s="324">
        <f>P180*Inflation!$F$19*Inflation!$F$20</f>
        <v>0</v>
      </c>
      <c r="AA180" s="324">
        <f>Q180*Inflation!$F$19*Inflation!$F$20*Inflation!$F$21</f>
        <v>0</v>
      </c>
      <c r="AB180" s="324">
        <f>R180*Inflation!$F$19*Inflation!$F$20*Inflation!$F$21*Inflation!$F$22</f>
        <v>0</v>
      </c>
      <c r="AC180" s="324">
        <f>S180*Inflation!$F$19*Inflation!$F$20*Inflation!$F$21*Inflation!$F$22*Inflation!$F$23</f>
        <v>0</v>
      </c>
      <c r="AD180" s="326">
        <f t="shared" si="9"/>
        <v>0</v>
      </c>
    </row>
    <row r="181" spans="1:30" ht="14.5">
      <c r="A181" s="44" t="s">
        <v>150</v>
      </c>
      <c r="B181" s="45" t="s">
        <v>154</v>
      </c>
      <c r="C181" s="106">
        <v>0</v>
      </c>
      <c r="E181" s="65">
        <v>4220</v>
      </c>
      <c r="F181" s="65" t="s">
        <v>749</v>
      </c>
      <c r="G181" s="99" t="s">
        <v>773</v>
      </c>
      <c r="H181" s="240" t="s">
        <v>148</v>
      </c>
      <c r="I181" s="240"/>
      <c r="J181" s="238">
        <v>46387</v>
      </c>
      <c r="K181" s="255"/>
      <c r="L181" s="256"/>
      <c r="M181" s="256"/>
      <c r="N181" s="256"/>
      <c r="O181" s="256"/>
      <c r="P181" s="256"/>
      <c r="Q181" s="256"/>
      <c r="R181" s="256"/>
      <c r="S181" s="256"/>
      <c r="T181" s="257">
        <f t="shared" si="8"/>
        <v>0</v>
      </c>
      <c r="U181" s="323">
        <f>K181*Inflation!$F$19</f>
        <v>0</v>
      </c>
      <c r="V181" s="324">
        <f>L181*Inflation!$F$19</f>
        <v>0</v>
      </c>
      <c r="W181" s="324">
        <f>M181*Inflation!$F$19</f>
        <v>0</v>
      </c>
      <c r="X181" s="324">
        <f>N181*Inflation!$F$19*Inflation!$F$20</f>
        <v>0</v>
      </c>
      <c r="Y181" s="324">
        <f>O181*Inflation!$F$19*Inflation!$F$20</f>
        <v>0</v>
      </c>
      <c r="Z181" s="324">
        <f>P181*Inflation!$F$19*Inflation!$F$20</f>
        <v>0</v>
      </c>
      <c r="AA181" s="324">
        <f>Q181*Inflation!$F$19*Inflation!$F$20*Inflation!$F$21</f>
        <v>0</v>
      </c>
      <c r="AB181" s="324">
        <f>R181*Inflation!$F$19*Inflation!$F$20*Inflation!$F$21*Inflation!$F$22</f>
        <v>0</v>
      </c>
      <c r="AC181" s="324">
        <f>S181*Inflation!$F$19*Inflation!$F$20*Inflation!$F$21*Inflation!$F$22*Inflation!$F$23</f>
        <v>0</v>
      </c>
      <c r="AD181" s="326">
        <f t="shared" si="9"/>
        <v>0</v>
      </c>
    </row>
    <row r="182" spans="1:30" ht="14.5">
      <c r="A182" s="44" t="s">
        <v>154</v>
      </c>
      <c r="B182" s="45" t="s">
        <v>154</v>
      </c>
      <c r="C182" s="106">
        <v>0</v>
      </c>
      <c r="E182" s="65">
        <v>4220</v>
      </c>
      <c r="F182" s="65" t="s">
        <v>749</v>
      </c>
      <c r="G182" s="99" t="s">
        <v>774</v>
      </c>
      <c r="H182" s="240" t="s">
        <v>148</v>
      </c>
      <c r="I182" s="240"/>
      <c r="J182" s="238" t="s">
        <v>218</v>
      </c>
      <c r="K182" s="255"/>
      <c r="L182" s="256"/>
      <c r="M182" s="256"/>
      <c r="N182" s="256"/>
      <c r="O182" s="256"/>
      <c r="P182" s="256"/>
      <c r="Q182" s="256"/>
      <c r="R182" s="256"/>
      <c r="S182" s="256"/>
      <c r="T182" s="257">
        <f t="shared" si="8"/>
        <v>0</v>
      </c>
      <c r="U182" s="323">
        <f>K182*Inflation!$F$19</f>
        <v>0</v>
      </c>
      <c r="V182" s="324">
        <f>L182*Inflation!$F$19</f>
        <v>0</v>
      </c>
      <c r="W182" s="324">
        <f>M182*Inflation!$F$19</f>
        <v>0</v>
      </c>
      <c r="X182" s="324">
        <f>N182*Inflation!$F$19*Inflation!$F$20</f>
        <v>0</v>
      </c>
      <c r="Y182" s="324">
        <f>O182*Inflation!$F$19*Inflation!$F$20</f>
        <v>0</v>
      </c>
      <c r="Z182" s="324">
        <f>P182*Inflation!$F$19*Inflation!$F$20</f>
        <v>0</v>
      </c>
      <c r="AA182" s="324">
        <f>Q182*Inflation!$F$19*Inflation!$F$20*Inflation!$F$21</f>
        <v>0</v>
      </c>
      <c r="AB182" s="324">
        <f>R182*Inflation!$F$19*Inflation!$F$20*Inflation!$F$21*Inflation!$F$22</f>
        <v>0</v>
      </c>
      <c r="AC182" s="324">
        <f>S182*Inflation!$F$19*Inflation!$F$20*Inflation!$F$21*Inflation!$F$22*Inflation!$F$23</f>
        <v>0</v>
      </c>
      <c r="AD182" s="326">
        <f t="shared" si="9"/>
        <v>0</v>
      </c>
    </row>
    <row r="183" spans="1:30" ht="14.5">
      <c r="A183" s="44" t="s">
        <v>150</v>
      </c>
      <c r="B183" s="45" t="s">
        <v>150</v>
      </c>
      <c r="C183" s="106">
        <v>500</v>
      </c>
      <c r="D183" s="37">
        <v>52</v>
      </c>
      <c r="E183" s="65">
        <v>4220</v>
      </c>
      <c r="F183" s="65" t="s">
        <v>749</v>
      </c>
      <c r="G183" s="99" t="s">
        <v>775</v>
      </c>
      <c r="H183" s="240" t="s">
        <v>148</v>
      </c>
      <c r="I183" s="240"/>
      <c r="J183" s="238">
        <v>46387</v>
      </c>
      <c r="K183" s="255"/>
      <c r="L183" s="256"/>
      <c r="M183" s="256"/>
      <c r="N183" s="256"/>
      <c r="O183" s="256"/>
      <c r="P183" s="256"/>
      <c r="Q183" s="256"/>
      <c r="R183" s="256"/>
      <c r="S183" s="256"/>
      <c r="T183" s="257">
        <f t="shared" si="8"/>
        <v>0</v>
      </c>
      <c r="U183" s="323">
        <f>K183*Inflation!$F$19</f>
        <v>0</v>
      </c>
      <c r="V183" s="324">
        <f>L183*Inflation!$F$19</f>
        <v>0</v>
      </c>
      <c r="W183" s="324">
        <f>M183*Inflation!$F$19</f>
        <v>0</v>
      </c>
      <c r="X183" s="324">
        <f>N183*Inflation!$F$19*Inflation!$F$20</f>
        <v>0</v>
      </c>
      <c r="Y183" s="324">
        <f>O183*Inflation!$F$19*Inflation!$F$20</f>
        <v>0</v>
      </c>
      <c r="Z183" s="324">
        <f>P183*Inflation!$F$19*Inflation!$F$20</f>
        <v>0</v>
      </c>
      <c r="AA183" s="324">
        <f>Q183*Inflation!$F$19*Inflation!$F$20*Inflation!$F$21</f>
        <v>0</v>
      </c>
      <c r="AB183" s="324">
        <f>R183*Inflation!$F$19*Inflation!$F$20*Inflation!$F$21*Inflation!$F$22</f>
        <v>0</v>
      </c>
      <c r="AC183" s="324">
        <f>S183*Inflation!$F$19*Inflation!$F$20*Inflation!$F$21*Inflation!$F$22*Inflation!$F$23</f>
        <v>0</v>
      </c>
      <c r="AD183" s="326">
        <f t="shared" si="9"/>
        <v>0</v>
      </c>
    </row>
    <row r="184" spans="1:30" ht="14.5">
      <c r="A184" s="44" t="s">
        <v>150</v>
      </c>
      <c r="B184" s="45" t="s">
        <v>150</v>
      </c>
      <c r="C184" s="106">
        <v>1000</v>
      </c>
      <c r="D184" s="37">
        <v>53</v>
      </c>
      <c r="E184" s="65">
        <v>4220</v>
      </c>
      <c r="F184" s="65" t="s">
        <v>776</v>
      </c>
      <c r="G184" s="99" t="s">
        <v>777</v>
      </c>
      <c r="H184" s="240" t="s">
        <v>148</v>
      </c>
      <c r="I184" s="240"/>
      <c r="J184" s="238">
        <v>46752</v>
      </c>
      <c r="K184" s="255"/>
      <c r="L184" s="256"/>
      <c r="M184" s="256"/>
      <c r="N184" s="256"/>
      <c r="O184" s="256"/>
      <c r="P184" s="256"/>
      <c r="Q184" s="256"/>
      <c r="R184" s="256"/>
      <c r="S184" s="256"/>
      <c r="T184" s="257">
        <f t="shared" si="8"/>
        <v>0</v>
      </c>
      <c r="U184" s="323">
        <f>K184*Inflation!$F$19</f>
        <v>0</v>
      </c>
      <c r="V184" s="324">
        <f>L184*Inflation!$F$19</f>
        <v>0</v>
      </c>
      <c r="W184" s="324">
        <f>M184*Inflation!$F$19</f>
        <v>0</v>
      </c>
      <c r="X184" s="324">
        <f>N184*Inflation!$F$19*Inflation!$F$20</f>
        <v>0</v>
      </c>
      <c r="Y184" s="324">
        <f>O184*Inflation!$F$19*Inflation!$F$20</f>
        <v>0</v>
      </c>
      <c r="Z184" s="324">
        <f>P184*Inflation!$F$19*Inflation!$F$20</f>
        <v>0</v>
      </c>
      <c r="AA184" s="324">
        <f>Q184*Inflation!$F$19*Inflation!$F$20*Inflation!$F$21</f>
        <v>0</v>
      </c>
      <c r="AB184" s="324">
        <f>R184*Inflation!$F$19*Inflation!$F$20*Inflation!$F$21*Inflation!$F$22</f>
        <v>0</v>
      </c>
      <c r="AC184" s="324">
        <f>S184*Inflation!$F$19*Inflation!$F$20*Inflation!$F$21*Inflation!$F$22*Inflation!$F$23</f>
        <v>0</v>
      </c>
      <c r="AD184" s="326">
        <f t="shared" si="9"/>
        <v>0</v>
      </c>
    </row>
    <row r="185" spans="1:30" ht="14.5">
      <c r="A185" s="44" t="s">
        <v>150</v>
      </c>
      <c r="B185" s="45" t="s">
        <v>150</v>
      </c>
      <c r="C185" s="106">
        <v>2880</v>
      </c>
      <c r="D185" s="37">
        <v>54</v>
      </c>
      <c r="E185" s="65">
        <v>4220</v>
      </c>
      <c r="F185" s="65" t="s">
        <v>776</v>
      </c>
      <c r="G185" s="99" t="s">
        <v>778</v>
      </c>
      <c r="H185" s="240" t="s">
        <v>148</v>
      </c>
      <c r="I185" s="240"/>
      <c r="J185" s="238">
        <v>46629</v>
      </c>
      <c r="K185" s="255"/>
      <c r="L185" s="256"/>
      <c r="M185" s="256"/>
      <c r="N185" s="256"/>
      <c r="O185" s="256"/>
      <c r="P185" s="256"/>
      <c r="Q185" s="256"/>
      <c r="R185" s="256"/>
      <c r="S185" s="256"/>
      <c r="T185" s="257">
        <f t="shared" si="8"/>
        <v>0</v>
      </c>
      <c r="U185" s="323">
        <f>K185*Inflation!$F$19</f>
        <v>0</v>
      </c>
      <c r="V185" s="324">
        <f>L185*Inflation!$F$19</f>
        <v>0</v>
      </c>
      <c r="W185" s="324">
        <f>M185*Inflation!$F$19</f>
        <v>0</v>
      </c>
      <c r="X185" s="324">
        <f>N185*Inflation!$F$19*Inflation!$F$20</f>
        <v>0</v>
      </c>
      <c r="Y185" s="324">
        <f>O185*Inflation!$F$19*Inflation!$F$20</f>
        <v>0</v>
      </c>
      <c r="Z185" s="324">
        <f>P185*Inflation!$F$19*Inflation!$F$20</f>
        <v>0</v>
      </c>
      <c r="AA185" s="324">
        <f>Q185*Inflation!$F$19*Inflation!$F$20*Inflation!$F$21</f>
        <v>0</v>
      </c>
      <c r="AB185" s="324">
        <f>R185*Inflation!$F$19*Inflation!$F$20*Inflation!$F$21*Inflation!$F$22</f>
        <v>0</v>
      </c>
      <c r="AC185" s="324">
        <f>S185*Inflation!$F$19*Inflation!$F$20*Inflation!$F$21*Inflation!$F$22*Inflation!$F$23</f>
        <v>0</v>
      </c>
      <c r="AD185" s="326">
        <f t="shared" si="9"/>
        <v>0</v>
      </c>
    </row>
    <row r="186" spans="1:30" ht="14.5">
      <c r="A186" s="44" t="s">
        <v>150</v>
      </c>
      <c r="B186" s="45" t="s">
        <v>154</v>
      </c>
      <c r="C186" s="106">
        <v>0</v>
      </c>
      <c r="E186" s="65">
        <v>4220</v>
      </c>
      <c r="F186" s="65" t="s">
        <v>776</v>
      </c>
      <c r="G186" s="99" t="s">
        <v>779</v>
      </c>
      <c r="H186" s="240" t="s">
        <v>147</v>
      </c>
      <c r="I186" s="240"/>
      <c r="J186" s="238">
        <v>45688</v>
      </c>
      <c r="K186" s="255"/>
      <c r="L186" s="256"/>
      <c r="M186" s="256"/>
      <c r="N186" s="256"/>
      <c r="O186" s="256"/>
      <c r="P186" s="256"/>
      <c r="Q186" s="256"/>
      <c r="R186" s="256"/>
      <c r="S186" s="256"/>
      <c r="T186" s="257">
        <f t="shared" si="8"/>
        <v>0</v>
      </c>
      <c r="U186" s="323">
        <f>K186*Inflation!$F$19</f>
        <v>0</v>
      </c>
      <c r="V186" s="324">
        <f>L186*Inflation!$F$19</f>
        <v>0</v>
      </c>
      <c r="W186" s="324">
        <f>M186*Inflation!$F$19</f>
        <v>0</v>
      </c>
      <c r="X186" s="324">
        <f>N186*Inflation!$F$19*Inflation!$F$20</f>
        <v>0</v>
      </c>
      <c r="Y186" s="324">
        <f>O186*Inflation!$F$19*Inflation!$F$20</f>
        <v>0</v>
      </c>
      <c r="Z186" s="324">
        <f>P186*Inflation!$F$19*Inflation!$F$20</f>
        <v>0</v>
      </c>
      <c r="AA186" s="324">
        <f>Q186*Inflation!$F$19*Inflation!$F$20*Inflation!$F$21</f>
        <v>0</v>
      </c>
      <c r="AB186" s="324">
        <f>R186*Inflation!$F$19*Inflation!$F$20*Inflation!$F$21*Inflation!$F$22</f>
        <v>0</v>
      </c>
      <c r="AC186" s="324">
        <f>S186*Inflation!$F$19*Inflation!$F$20*Inflation!$F$21*Inflation!$F$22*Inflation!$F$23</f>
        <v>0</v>
      </c>
      <c r="AD186" s="326">
        <f t="shared" si="9"/>
        <v>0</v>
      </c>
    </row>
    <row r="187" spans="1:30" ht="14.5">
      <c r="A187" s="44" t="s">
        <v>150</v>
      </c>
      <c r="B187" s="45" t="s">
        <v>154</v>
      </c>
      <c r="C187" s="106">
        <v>0</v>
      </c>
      <c r="E187" s="65">
        <v>4220</v>
      </c>
      <c r="F187" s="65" t="s">
        <v>776</v>
      </c>
      <c r="G187" s="99" t="s">
        <v>780</v>
      </c>
      <c r="H187" s="240" t="s">
        <v>148</v>
      </c>
      <c r="I187" s="240"/>
      <c r="J187" s="238">
        <v>46021</v>
      </c>
      <c r="K187" s="255"/>
      <c r="L187" s="256"/>
      <c r="M187" s="256"/>
      <c r="N187" s="256"/>
      <c r="O187" s="256"/>
      <c r="P187" s="256"/>
      <c r="Q187" s="256"/>
      <c r="R187" s="256"/>
      <c r="S187" s="256"/>
      <c r="T187" s="257">
        <f t="shared" si="8"/>
        <v>0</v>
      </c>
      <c r="U187" s="323">
        <f>K187*Inflation!$F$19</f>
        <v>0</v>
      </c>
      <c r="V187" s="324">
        <f>L187*Inflation!$F$19</f>
        <v>0</v>
      </c>
      <c r="W187" s="324">
        <f>M187*Inflation!$F$19</f>
        <v>0</v>
      </c>
      <c r="X187" s="324">
        <f>N187*Inflation!$F$19*Inflation!$F$20</f>
        <v>0</v>
      </c>
      <c r="Y187" s="324">
        <f>O187*Inflation!$F$19*Inflation!$F$20</f>
        <v>0</v>
      </c>
      <c r="Z187" s="324">
        <f>P187*Inflation!$F$19*Inflation!$F$20</f>
        <v>0</v>
      </c>
      <c r="AA187" s="324">
        <f>Q187*Inflation!$F$19*Inflation!$F$20*Inflation!$F$21</f>
        <v>0</v>
      </c>
      <c r="AB187" s="324">
        <f>R187*Inflation!$F$19*Inflation!$F$20*Inflation!$F$21*Inflation!$F$22</f>
        <v>0</v>
      </c>
      <c r="AC187" s="324">
        <f>S187*Inflation!$F$19*Inflation!$F$20*Inflation!$F$21*Inflation!$F$22*Inflation!$F$23</f>
        <v>0</v>
      </c>
      <c r="AD187" s="326">
        <f t="shared" si="9"/>
        <v>0</v>
      </c>
    </row>
    <row r="188" spans="1:30" ht="14.5">
      <c r="A188" s="44" t="s">
        <v>150</v>
      </c>
      <c r="B188" s="45" t="s">
        <v>150</v>
      </c>
      <c r="C188" s="106">
        <v>3350</v>
      </c>
      <c r="D188" s="37">
        <v>55</v>
      </c>
      <c r="E188" s="65">
        <v>4220</v>
      </c>
      <c r="F188" s="65" t="s">
        <v>776</v>
      </c>
      <c r="G188" s="99" t="s">
        <v>781</v>
      </c>
      <c r="H188" s="240" t="s">
        <v>148</v>
      </c>
      <c r="I188" s="240"/>
      <c r="J188" s="238">
        <v>46752</v>
      </c>
      <c r="K188" s="255"/>
      <c r="L188" s="256"/>
      <c r="M188" s="256"/>
      <c r="N188" s="256"/>
      <c r="O188" s="256"/>
      <c r="P188" s="256"/>
      <c r="Q188" s="256"/>
      <c r="R188" s="256"/>
      <c r="S188" s="256"/>
      <c r="T188" s="257">
        <f t="shared" si="8"/>
        <v>0</v>
      </c>
      <c r="U188" s="323">
        <f>K188*Inflation!$F$19</f>
        <v>0</v>
      </c>
      <c r="V188" s="324">
        <f>L188*Inflation!$F$19</f>
        <v>0</v>
      </c>
      <c r="W188" s="324">
        <f>M188*Inflation!$F$19</f>
        <v>0</v>
      </c>
      <c r="X188" s="324">
        <f>N188*Inflation!$F$19*Inflation!$F$20</f>
        <v>0</v>
      </c>
      <c r="Y188" s="324">
        <f>O188*Inflation!$F$19*Inflation!$F$20</f>
        <v>0</v>
      </c>
      <c r="Z188" s="324">
        <f>P188*Inflation!$F$19*Inflation!$F$20</f>
        <v>0</v>
      </c>
      <c r="AA188" s="324">
        <f>Q188*Inflation!$F$19*Inflation!$F$20*Inflation!$F$21</f>
        <v>0</v>
      </c>
      <c r="AB188" s="324">
        <f>R188*Inflation!$F$19*Inflation!$F$20*Inflation!$F$21*Inflation!$F$22</f>
        <v>0</v>
      </c>
      <c r="AC188" s="324">
        <f>S188*Inflation!$F$19*Inflation!$F$20*Inflation!$F$21*Inflation!$F$22*Inflation!$F$23</f>
        <v>0</v>
      </c>
      <c r="AD188" s="326">
        <f t="shared" si="9"/>
        <v>0</v>
      </c>
    </row>
    <row r="189" spans="1:30" ht="14.5">
      <c r="A189" s="44" t="s">
        <v>150</v>
      </c>
      <c r="B189" s="45" t="s">
        <v>154</v>
      </c>
      <c r="C189" s="106">
        <v>0</v>
      </c>
      <c r="E189" s="65">
        <v>4220</v>
      </c>
      <c r="F189" s="65" t="s">
        <v>776</v>
      </c>
      <c r="G189" s="99" t="s">
        <v>782</v>
      </c>
      <c r="H189" s="240" t="s">
        <v>148</v>
      </c>
      <c r="I189" s="240"/>
      <c r="J189" s="238">
        <v>45870</v>
      </c>
      <c r="K189" s="255"/>
      <c r="L189" s="256"/>
      <c r="M189" s="256"/>
      <c r="N189" s="256"/>
      <c r="O189" s="256"/>
      <c r="P189" s="256"/>
      <c r="Q189" s="256"/>
      <c r="R189" s="256"/>
      <c r="S189" s="256"/>
      <c r="T189" s="257">
        <f t="shared" si="8"/>
        <v>0</v>
      </c>
      <c r="U189" s="323">
        <f>K189*Inflation!$F$19</f>
        <v>0</v>
      </c>
      <c r="V189" s="324">
        <f>L189*Inflation!$F$19</f>
        <v>0</v>
      </c>
      <c r="W189" s="324">
        <f>M189*Inflation!$F$19</f>
        <v>0</v>
      </c>
      <c r="X189" s="324">
        <f>N189*Inflation!$F$19*Inflation!$F$20</f>
        <v>0</v>
      </c>
      <c r="Y189" s="324">
        <f>O189*Inflation!$F$19*Inflation!$F$20</f>
        <v>0</v>
      </c>
      <c r="Z189" s="324">
        <f>P189*Inflation!$F$19*Inflation!$F$20</f>
        <v>0</v>
      </c>
      <c r="AA189" s="324">
        <f>Q189*Inflation!$F$19*Inflation!$F$20*Inflation!$F$21</f>
        <v>0</v>
      </c>
      <c r="AB189" s="324">
        <f>R189*Inflation!$F$19*Inflation!$F$20*Inflation!$F$21*Inflation!$F$22</f>
        <v>0</v>
      </c>
      <c r="AC189" s="324">
        <f>S189*Inflation!$F$19*Inflation!$F$20*Inflation!$F$21*Inflation!$F$22*Inflation!$F$23</f>
        <v>0</v>
      </c>
      <c r="AD189" s="326">
        <f t="shared" si="9"/>
        <v>0</v>
      </c>
    </row>
    <row r="190" spans="1:30" ht="14.5">
      <c r="A190" s="44" t="s">
        <v>150</v>
      </c>
      <c r="B190" s="45" t="s">
        <v>150</v>
      </c>
      <c r="C190" s="106">
        <v>1400</v>
      </c>
      <c r="D190" s="37">
        <v>56</v>
      </c>
      <c r="E190" s="65">
        <v>4220</v>
      </c>
      <c r="F190" s="65" t="s">
        <v>776</v>
      </c>
      <c r="G190" s="99" t="s">
        <v>783</v>
      </c>
      <c r="H190" s="240" t="s">
        <v>148</v>
      </c>
      <c r="I190" s="240"/>
      <c r="J190" s="238">
        <v>46022</v>
      </c>
      <c r="K190" s="255"/>
      <c r="L190" s="256"/>
      <c r="M190" s="256"/>
      <c r="N190" s="256"/>
      <c r="O190" s="256"/>
      <c r="P190" s="256"/>
      <c r="Q190" s="256"/>
      <c r="R190" s="256"/>
      <c r="S190" s="256"/>
      <c r="T190" s="257">
        <f t="shared" si="8"/>
        <v>0</v>
      </c>
      <c r="U190" s="323">
        <f>K190*Inflation!$F$19</f>
        <v>0</v>
      </c>
      <c r="V190" s="324">
        <f>L190*Inflation!$F$19</f>
        <v>0</v>
      </c>
      <c r="W190" s="324">
        <f>M190*Inflation!$F$19</f>
        <v>0</v>
      </c>
      <c r="X190" s="324">
        <f>N190*Inflation!$F$19*Inflation!$F$20</f>
        <v>0</v>
      </c>
      <c r="Y190" s="324">
        <f>O190*Inflation!$F$19*Inflation!$F$20</f>
        <v>0</v>
      </c>
      <c r="Z190" s="324">
        <f>P190*Inflation!$F$19*Inflation!$F$20</f>
        <v>0</v>
      </c>
      <c r="AA190" s="324">
        <f>Q190*Inflation!$F$19*Inflation!$F$20*Inflation!$F$21</f>
        <v>0</v>
      </c>
      <c r="AB190" s="324">
        <f>R190*Inflation!$F$19*Inflation!$F$20*Inflation!$F$21*Inflation!$F$22</f>
        <v>0</v>
      </c>
      <c r="AC190" s="324">
        <f>S190*Inflation!$F$19*Inflation!$F$20*Inflation!$F$21*Inflation!$F$22*Inflation!$F$23</f>
        <v>0</v>
      </c>
      <c r="AD190" s="326">
        <f t="shared" si="9"/>
        <v>0</v>
      </c>
    </row>
    <row r="191" spans="1:30" ht="14.5">
      <c r="A191" s="44" t="s">
        <v>150</v>
      </c>
      <c r="B191" s="45" t="s">
        <v>150</v>
      </c>
      <c r="C191" s="106">
        <v>890</v>
      </c>
      <c r="D191" s="37">
        <v>57</v>
      </c>
      <c r="E191" s="65">
        <v>4220</v>
      </c>
      <c r="F191" s="65" t="s">
        <v>776</v>
      </c>
      <c r="G191" s="99" t="s">
        <v>784</v>
      </c>
      <c r="H191" s="240" t="s">
        <v>148</v>
      </c>
      <c r="I191" s="240"/>
      <c r="J191" s="238">
        <v>46387</v>
      </c>
      <c r="K191" s="255"/>
      <c r="L191" s="256"/>
      <c r="M191" s="256"/>
      <c r="N191" s="256"/>
      <c r="O191" s="256"/>
      <c r="P191" s="256"/>
      <c r="Q191" s="256"/>
      <c r="R191" s="256"/>
      <c r="S191" s="256"/>
      <c r="T191" s="257">
        <f t="shared" si="8"/>
        <v>0</v>
      </c>
      <c r="U191" s="323">
        <f>K191*Inflation!$F$19</f>
        <v>0</v>
      </c>
      <c r="V191" s="324">
        <f>L191*Inflation!$F$19</f>
        <v>0</v>
      </c>
      <c r="W191" s="324">
        <f>M191*Inflation!$F$19</f>
        <v>0</v>
      </c>
      <c r="X191" s="324">
        <f>N191*Inflation!$F$19*Inflation!$F$20</f>
        <v>0</v>
      </c>
      <c r="Y191" s="324">
        <f>O191*Inflation!$F$19*Inflation!$F$20</f>
        <v>0</v>
      </c>
      <c r="Z191" s="324">
        <f>P191*Inflation!$F$19*Inflation!$F$20</f>
        <v>0</v>
      </c>
      <c r="AA191" s="324">
        <f>Q191*Inflation!$F$19*Inflation!$F$20*Inflation!$F$21</f>
        <v>0</v>
      </c>
      <c r="AB191" s="324">
        <f>R191*Inflation!$F$19*Inflation!$F$20*Inflation!$F$21*Inflation!$F$22</f>
        <v>0</v>
      </c>
      <c r="AC191" s="324">
        <f>S191*Inflation!$F$19*Inflation!$F$20*Inflation!$F$21*Inflation!$F$22*Inflation!$F$23</f>
        <v>0</v>
      </c>
      <c r="AD191" s="326">
        <f t="shared" si="9"/>
        <v>0</v>
      </c>
    </row>
    <row r="192" spans="1:30" ht="14.5">
      <c r="A192" s="44" t="s">
        <v>150</v>
      </c>
      <c r="B192" s="45" t="s">
        <v>154</v>
      </c>
      <c r="C192" s="106">
        <v>0</v>
      </c>
      <c r="E192" s="65">
        <v>4220</v>
      </c>
      <c r="F192" s="65" t="s">
        <v>776</v>
      </c>
      <c r="G192" s="99" t="s">
        <v>785</v>
      </c>
      <c r="H192" s="240" t="s">
        <v>149</v>
      </c>
      <c r="I192" s="240"/>
      <c r="J192" s="238">
        <v>46172</v>
      </c>
      <c r="K192" s="255"/>
      <c r="L192" s="256"/>
      <c r="M192" s="256"/>
      <c r="N192" s="256"/>
      <c r="O192" s="256"/>
      <c r="P192" s="256"/>
      <c r="Q192" s="256"/>
      <c r="R192" s="256"/>
      <c r="S192" s="256"/>
      <c r="T192" s="257">
        <f t="shared" si="8"/>
        <v>0</v>
      </c>
      <c r="U192" s="323">
        <f>K192*Inflation!$F$19</f>
        <v>0</v>
      </c>
      <c r="V192" s="324">
        <f>L192*Inflation!$F$19</f>
        <v>0</v>
      </c>
      <c r="W192" s="324">
        <f>M192*Inflation!$F$19</f>
        <v>0</v>
      </c>
      <c r="X192" s="324">
        <f>N192*Inflation!$F$19*Inflation!$F$20</f>
        <v>0</v>
      </c>
      <c r="Y192" s="324">
        <f>O192*Inflation!$F$19*Inflation!$F$20</f>
        <v>0</v>
      </c>
      <c r="Z192" s="324">
        <f>P192*Inflation!$F$19*Inflation!$F$20</f>
        <v>0</v>
      </c>
      <c r="AA192" s="324">
        <f>Q192*Inflation!$F$19*Inflation!$F$20*Inflation!$F$21</f>
        <v>0</v>
      </c>
      <c r="AB192" s="324">
        <f>R192*Inflation!$F$19*Inflation!$F$20*Inflation!$F$21*Inflation!$F$22</f>
        <v>0</v>
      </c>
      <c r="AC192" s="324">
        <f>S192*Inflation!$F$19*Inflation!$F$20*Inflation!$F$21*Inflation!$F$22*Inflation!$F$23</f>
        <v>0</v>
      </c>
      <c r="AD192" s="326">
        <f t="shared" si="9"/>
        <v>0</v>
      </c>
    </row>
    <row r="193" spans="1:30" ht="14.5">
      <c r="A193" s="44" t="s">
        <v>150</v>
      </c>
      <c r="B193" s="45" t="s">
        <v>154</v>
      </c>
      <c r="C193" s="106">
        <v>0</v>
      </c>
      <c r="E193" s="65">
        <v>4220</v>
      </c>
      <c r="F193" s="65" t="s">
        <v>776</v>
      </c>
      <c r="G193" s="99" t="s">
        <v>786</v>
      </c>
      <c r="H193" s="240" t="s">
        <v>149</v>
      </c>
      <c r="I193" s="240"/>
      <c r="J193" s="238">
        <v>45839</v>
      </c>
      <c r="K193" s="255"/>
      <c r="L193" s="256"/>
      <c r="M193" s="256"/>
      <c r="N193" s="256"/>
      <c r="O193" s="256"/>
      <c r="P193" s="256"/>
      <c r="Q193" s="256"/>
      <c r="R193" s="256"/>
      <c r="S193" s="256"/>
      <c r="T193" s="257">
        <f t="shared" si="8"/>
        <v>0</v>
      </c>
      <c r="U193" s="323">
        <f>K193*Inflation!$F$19</f>
        <v>0</v>
      </c>
      <c r="V193" s="324">
        <f>L193*Inflation!$F$19</f>
        <v>0</v>
      </c>
      <c r="W193" s="324">
        <f>M193*Inflation!$F$19</f>
        <v>0</v>
      </c>
      <c r="X193" s="324">
        <f>N193*Inflation!$F$19*Inflation!$F$20</f>
        <v>0</v>
      </c>
      <c r="Y193" s="324">
        <f>O193*Inflation!$F$19*Inflation!$F$20</f>
        <v>0</v>
      </c>
      <c r="Z193" s="324">
        <f>P193*Inflation!$F$19*Inflation!$F$20</f>
        <v>0</v>
      </c>
      <c r="AA193" s="324">
        <f>Q193*Inflation!$F$19*Inflation!$F$20*Inflation!$F$21</f>
        <v>0</v>
      </c>
      <c r="AB193" s="324">
        <f>R193*Inflation!$F$19*Inflation!$F$20*Inflation!$F$21*Inflation!$F$22</f>
        <v>0</v>
      </c>
      <c r="AC193" s="324">
        <f>S193*Inflation!$F$19*Inflation!$F$20*Inflation!$F$21*Inflation!$F$22*Inflation!$F$23</f>
        <v>0</v>
      </c>
      <c r="AD193" s="326">
        <f t="shared" si="9"/>
        <v>0</v>
      </c>
    </row>
    <row r="194" spans="1:30" ht="14.5">
      <c r="A194" s="44" t="s">
        <v>150</v>
      </c>
      <c r="B194" s="45" t="s">
        <v>154</v>
      </c>
      <c r="C194" s="106">
        <v>0</v>
      </c>
      <c r="E194" s="65">
        <v>4220</v>
      </c>
      <c r="F194" s="65" t="s">
        <v>776</v>
      </c>
      <c r="G194" s="99" t="s">
        <v>787</v>
      </c>
      <c r="H194" s="240" t="s">
        <v>148</v>
      </c>
      <c r="I194" s="240"/>
      <c r="J194" s="238">
        <v>46022</v>
      </c>
      <c r="K194" s="255"/>
      <c r="L194" s="256"/>
      <c r="M194" s="256"/>
      <c r="N194" s="256"/>
      <c r="O194" s="256"/>
      <c r="P194" s="256"/>
      <c r="Q194" s="256"/>
      <c r="R194" s="256"/>
      <c r="S194" s="256"/>
      <c r="T194" s="257">
        <f t="shared" si="8"/>
        <v>0</v>
      </c>
      <c r="U194" s="323">
        <f>K194*Inflation!$F$19</f>
        <v>0</v>
      </c>
      <c r="V194" s="324">
        <f>L194*Inflation!$F$19</f>
        <v>0</v>
      </c>
      <c r="W194" s="324">
        <f>M194*Inflation!$F$19</f>
        <v>0</v>
      </c>
      <c r="X194" s="324">
        <f>N194*Inflation!$F$19*Inflation!$F$20</f>
        <v>0</v>
      </c>
      <c r="Y194" s="324">
        <f>O194*Inflation!$F$19*Inflation!$F$20</f>
        <v>0</v>
      </c>
      <c r="Z194" s="324">
        <f>P194*Inflation!$F$19*Inflation!$F$20</f>
        <v>0</v>
      </c>
      <c r="AA194" s="324">
        <f>Q194*Inflation!$F$19*Inflation!$F$20*Inflation!$F$21</f>
        <v>0</v>
      </c>
      <c r="AB194" s="324">
        <f>R194*Inflation!$F$19*Inflation!$F$20*Inflation!$F$21*Inflation!$F$22</f>
        <v>0</v>
      </c>
      <c r="AC194" s="324">
        <f>S194*Inflation!$F$19*Inflation!$F$20*Inflation!$F$21*Inflation!$F$22*Inflation!$F$23</f>
        <v>0</v>
      </c>
      <c r="AD194" s="326">
        <f t="shared" si="9"/>
        <v>0</v>
      </c>
    </row>
    <row r="195" spans="1:30" ht="14.5">
      <c r="A195" s="44" t="s">
        <v>150</v>
      </c>
      <c r="B195" s="45" t="s">
        <v>154</v>
      </c>
      <c r="C195" s="106">
        <v>0</v>
      </c>
      <c r="E195" s="65">
        <v>4220</v>
      </c>
      <c r="F195" s="65" t="s">
        <v>776</v>
      </c>
      <c r="G195" s="99" t="s">
        <v>788</v>
      </c>
      <c r="H195" s="240" t="s">
        <v>148</v>
      </c>
      <c r="I195" s="240"/>
      <c r="J195" s="238">
        <v>45838</v>
      </c>
      <c r="K195" s="255"/>
      <c r="L195" s="256"/>
      <c r="M195" s="256"/>
      <c r="N195" s="256"/>
      <c r="O195" s="256"/>
      <c r="P195" s="256"/>
      <c r="Q195" s="256"/>
      <c r="R195" s="256"/>
      <c r="S195" s="256"/>
      <c r="T195" s="257">
        <f t="shared" si="8"/>
        <v>0</v>
      </c>
      <c r="U195" s="323">
        <f>K195*Inflation!$F$19</f>
        <v>0</v>
      </c>
      <c r="V195" s="324">
        <f>L195*Inflation!$F$19</f>
        <v>0</v>
      </c>
      <c r="W195" s="324">
        <f>M195*Inflation!$F$19</f>
        <v>0</v>
      </c>
      <c r="X195" s="324">
        <f>N195*Inflation!$F$19*Inflation!$F$20</f>
        <v>0</v>
      </c>
      <c r="Y195" s="324">
        <f>O195*Inflation!$F$19*Inflation!$F$20</f>
        <v>0</v>
      </c>
      <c r="Z195" s="324">
        <f>P195*Inflation!$F$19*Inflation!$F$20</f>
        <v>0</v>
      </c>
      <c r="AA195" s="324">
        <f>Q195*Inflation!$F$19*Inflation!$F$20*Inflation!$F$21</f>
        <v>0</v>
      </c>
      <c r="AB195" s="324">
        <f>R195*Inflation!$F$19*Inflation!$F$20*Inflation!$F$21*Inflation!$F$22</f>
        <v>0</v>
      </c>
      <c r="AC195" s="324">
        <f>S195*Inflation!$F$19*Inflation!$F$20*Inflation!$F$21*Inflation!$F$22*Inflation!$F$23</f>
        <v>0</v>
      </c>
      <c r="AD195" s="326">
        <f t="shared" si="9"/>
        <v>0</v>
      </c>
    </row>
    <row r="196" spans="1:30" ht="14.5">
      <c r="A196" s="44" t="s">
        <v>150</v>
      </c>
      <c r="B196" s="45" t="s">
        <v>154</v>
      </c>
      <c r="C196" s="106">
        <v>0</v>
      </c>
      <c r="E196" s="65">
        <v>4220</v>
      </c>
      <c r="F196" s="65" t="s">
        <v>776</v>
      </c>
      <c r="G196" s="99" t="s">
        <v>789</v>
      </c>
      <c r="H196" s="240" t="s">
        <v>149</v>
      </c>
      <c r="I196" s="240"/>
      <c r="J196" s="238">
        <v>46022</v>
      </c>
      <c r="K196" s="255"/>
      <c r="L196" s="256"/>
      <c r="M196" s="256"/>
      <c r="N196" s="256"/>
      <c r="O196" s="256"/>
      <c r="P196" s="256"/>
      <c r="Q196" s="256"/>
      <c r="R196" s="256"/>
      <c r="S196" s="256"/>
      <c r="T196" s="257">
        <f t="shared" si="8"/>
        <v>0</v>
      </c>
      <c r="U196" s="323">
        <f>K196*Inflation!$F$19</f>
        <v>0</v>
      </c>
      <c r="V196" s="324">
        <f>L196*Inflation!$F$19</f>
        <v>0</v>
      </c>
      <c r="W196" s="324">
        <f>M196*Inflation!$F$19</f>
        <v>0</v>
      </c>
      <c r="X196" s="324">
        <f>N196*Inflation!$F$19*Inflation!$F$20</f>
        <v>0</v>
      </c>
      <c r="Y196" s="324">
        <f>O196*Inflation!$F$19*Inflation!$F$20</f>
        <v>0</v>
      </c>
      <c r="Z196" s="324">
        <f>P196*Inflation!$F$19*Inflation!$F$20</f>
        <v>0</v>
      </c>
      <c r="AA196" s="324">
        <f>Q196*Inflation!$F$19*Inflation!$F$20*Inflation!$F$21</f>
        <v>0</v>
      </c>
      <c r="AB196" s="324">
        <f>R196*Inflation!$F$19*Inflation!$F$20*Inflation!$F$21*Inflation!$F$22</f>
        <v>0</v>
      </c>
      <c r="AC196" s="324">
        <f>S196*Inflation!$F$19*Inflation!$F$20*Inflation!$F$21*Inflation!$F$22*Inflation!$F$23</f>
        <v>0</v>
      </c>
      <c r="AD196" s="326">
        <f t="shared" si="9"/>
        <v>0</v>
      </c>
    </row>
    <row r="197" spans="1:30" ht="14.5">
      <c r="A197" s="44" t="s">
        <v>150</v>
      </c>
      <c r="B197" s="45" t="s">
        <v>154</v>
      </c>
      <c r="C197" s="106">
        <v>0</v>
      </c>
      <c r="E197" s="65">
        <v>4220</v>
      </c>
      <c r="F197" s="65" t="s">
        <v>776</v>
      </c>
      <c r="G197" s="99" t="s">
        <v>790</v>
      </c>
      <c r="H197" s="240" t="s">
        <v>149</v>
      </c>
      <c r="I197" s="240"/>
      <c r="J197" s="238">
        <v>46022</v>
      </c>
      <c r="K197" s="255"/>
      <c r="L197" s="256"/>
      <c r="M197" s="256"/>
      <c r="N197" s="256"/>
      <c r="O197" s="256"/>
      <c r="P197" s="256"/>
      <c r="Q197" s="256"/>
      <c r="R197" s="256"/>
      <c r="S197" s="256"/>
      <c r="T197" s="257">
        <f t="shared" si="8"/>
        <v>0</v>
      </c>
      <c r="U197" s="323">
        <f>K197*Inflation!$F$19</f>
        <v>0</v>
      </c>
      <c r="V197" s="324">
        <f>L197*Inflation!$F$19</f>
        <v>0</v>
      </c>
      <c r="W197" s="324">
        <f>M197*Inflation!$F$19</f>
        <v>0</v>
      </c>
      <c r="X197" s="324">
        <f>N197*Inflation!$F$19*Inflation!$F$20</f>
        <v>0</v>
      </c>
      <c r="Y197" s="324">
        <f>O197*Inflation!$F$19*Inflation!$F$20</f>
        <v>0</v>
      </c>
      <c r="Z197" s="324">
        <f>P197*Inflation!$F$19*Inflation!$F$20</f>
        <v>0</v>
      </c>
      <c r="AA197" s="324">
        <f>Q197*Inflation!$F$19*Inflation!$F$20*Inflation!$F$21</f>
        <v>0</v>
      </c>
      <c r="AB197" s="324">
        <f>R197*Inflation!$F$19*Inflation!$F$20*Inflation!$F$21*Inflation!$F$22</f>
        <v>0</v>
      </c>
      <c r="AC197" s="324">
        <f>S197*Inflation!$F$19*Inflation!$F$20*Inflation!$F$21*Inflation!$F$22*Inflation!$F$23</f>
        <v>0</v>
      </c>
      <c r="AD197" s="326">
        <f t="shared" si="9"/>
        <v>0</v>
      </c>
    </row>
    <row r="198" spans="1:30" ht="14.5">
      <c r="A198" s="44" t="s">
        <v>154</v>
      </c>
      <c r="B198" s="45" t="s">
        <v>154</v>
      </c>
      <c r="C198" s="106">
        <v>0</v>
      </c>
      <c r="E198" s="65">
        <v>4220</v>
      </c>
      <c r="F198" s="65" t="s">
        <v>776</v>
      </c>
      <c r="G198" s="99" t="s">
        <v>791</v>
      </c>
      <c r="H198" s="240" t="s">
        <v>149</v>
      </c>
      <c r="I198" s="240"/>
      <c r="J198" s="238" t="s">
        <v>627</v>
      </c>
      <c r="K198" s="255"/>
      <c r="L198" s="256"/>
      <c r="M198" s="256"/>
      <c r="N198" s="256"/>
      <c r="O198" s="256"/>
      <c r="P198" s="256"/>
      <c r="Q198" s="256"/>
      <c r="R198" s="256"/>
      <c r="S198" s="256"/>
      <c r="T198" s="257">
        <f t="shared" si="8"/>
        <v>0</v>
      </c>
      <c r="U198" s="323">
        <f>K198*Inflation!$F$19</f>
        <v>0</v>
      </c>
      <c r="V198" s="324">
        <f>L198*Inflation!$F$19</f>
        <v>0</v>
      </c>
      <c r="W198" s="324">
        <f>M198*Inflation!$F$19</f>
        <v>0</v>
      </c>
      <c r="X198" s="324">
        <f>N198*Inflation!$F$19*Inflation!$F$20</f>
        <v>0</v>
      </c>
      <c r="Y198" s="324">
        <f>O198*Inflation!$F$19*Inflation!$F$20</f>
        <v>0</v>
      </c>
      <c r="Z198" s="324">
        <f>P198*Inflation!$F$19*Inflation!$F$20</f>
        <v>0</v>
      </c>
      <c r="AA198" s="324">
        <f>Q198*Inflation!$F$19*Inflation!$F$20*Inflation!$F$21</f>
        <v>0</v>
      </c>
      <c r="AB198" s="324">
        <f>R198*Inflation!$F$19*Inflation!$F$20*Inflation!$F$21*Inflation!$F$22</f>
        <v>0</v>
      </c>
      <c r="AC198" s="324">
        <f>S198*Inflation!$F$19*Inflation!$F$20*Inflation!$F$21*Inflation!$F$22*Inflation!$F$23</f>
        <v>0</v>
      </c>
      <c r="AD198" s="326">
        <f t="shared" si="9"/>
        <v>0</v>
      </c>
    </row>
    <row r="199" spans="1:30" ht="14.5">
      <c r="A199" s="44" t="s">
        <v>150</v>
      </c>
      <c r="B199" s="45" t="s">
        <v>154</v>
      </c>
      <c r="C199" s="106">
        <v>0</v>
      </c>
      <c r="E199" s="65">
        <v>4220</v>
      </c>
      <c r="F199" s="65" t="s">
        <v>776</v>
      </c>
      <c r="G199" s="99" t="s">
        <v>792</v>
      </c>
      <c r="H199" s="240" t="s">
        <v>148</v>
      </c>
      <c r="I199" s="240"/>
      <c r="J199" s="238">
        <v>46387</v>
      </c>
      <c r="K199" s="255"/>
      <c r="L199" s="256"/>
      <c r="M199" s="256"/>
      <c r="N199" s="256"/>
      <c r="O199" s="256"/>
      <c r="P199" s="256"/>
      <c r="Q199" s="256"/>
      <c r="R199" s="256"/>
      <c r="S199" s="256"/>
      <c r="T199" s="257">
        <f t="shared" si="8"/>
        <v>0</v>
      </c>
      <c r="U199" s="323">
        <f>K199*Inflation!$F$19</f>
        <v>0</v>
      </c>
      <c r="V199" s="324">
        <f>L199*Inflation!$F$19</f>
        <v>0</v>
      </c>
      <c r="W199" s="324">
        <f>M199*Inflation!$F$19</f>
        <v>0</v>
      </c>
      <c r="X199" s="324">
        <f>N199*Inflation!$F$19*Inflation!$F$20</f>
        <v>0</v>
      </c>
      <c r="Y199" s="324">
        <f>O199*Inflation!$F$19*Inflation!$F$20</f>
        <v>0</v>
      </c>
      <c r="Z199" s="324">
        <f>P199*Inflation!$F$19*Inflation!$F$20</f>
        <v>0</v>
      </c>
      <c r="AA199" s="324">
        <f>Q199*Inflation!$F$19*Inflation!$F$20*Inflation!$F$21</f>
        <v>0</v>
      </c>
      <c r="AB199" s="324">
        <f>R199*Inflation!$F$19*Inflation!$F$20*Inflation!$F$21*Inflation!$F$22</f>
        <v>0</v>
      </c>
      <c r="AC199" s="324">
        <f>S199*Inflation!$F$19*Inflation!$F$20*Inflation!$F$21*Inflation!$F$22*Inflation!$F$23</f>
        <v>0</v>
      </c>
      <c r="AD199" s="326">
        <f t="shared" si="9"/>
        <v>0</v>
      </c>
    </row>
    <row r="200" spans="1:30" ht="14.5">
      <c r="A200" s="44" t="s">
        <v>150</v>
      </c>
      <c r="B200" s="45" t="s">
        <v>154</v>
      </c>
      <c r="C200" s="106">
        <v>0</v>
      </c>
      <c r="E200" s="65">
        <v>4220</v>
      </c>
      <c r="F200" s="65" t="s">
        <v>776</v>
      </c>
      <c r="G200" s="99" t="s">
        <v>793</v>
      </c>
      <c r="H200" s="240" t="s">
        <v>149</v>
      </c>
      <c r="I200" s="240"/>
      <c r="J200" s="238">
        <v>45838</v>
      </c>
      <c r="K200" s="255"/>
      <c r="L200" s="256"/>
      <c r="M200" s="256"/>
      <c r="N200" s="256"/>
      <c r="O200" s="256"/>
      <c r="P200" s="256"/>
      <c r="Q200" s="256"/>
      <c r="R200" s="256"/>
      <c r="S200" s="256"/>
      <c r="T200" s="257">
        <f t="shared" si="8"/>
        <v>0</v>
      </c>
      <c r="U200" s="323">
        <f>K200*Inflation!$F$19</f>
        <v>0</v>
      </c>
      <c r="V200" s="324">
        <f>L200*Inflation!$F$19</f>
        <v>0</v>
      </c>
      <c r="W200" s="324">
        <f>M200*Inflation!$F$19</f>
        <v>0</v>
      </c>
      <c r="X200" s="324">
        <f>N200*Inflation!$F$19*Inflation!$F$20</f>
        <v>0</v>
      </c>
      <c r="Y200" s="324">
        <f>O200*Inflation!$F$19*Inflation!$F$20</f>
        <v>0</v>
      </c>
      <c r="Z200" s="324">
        <f>P200*Inflation!$F$19*Inflation!$F$20</f>
        <v>0</v>
      </c>
      <c r="AA200" s="324">
        <f>Q200*Inflation!$F$19*Inflation!$F$20*Inflation!$F$21</f>
        <v>0</v>
      </c>
      <c r="AB200" s="324">
        <f>R200*Inflation!$F$19*Inflation!$F$20*Inflation!$F$21*Inflation!$F$22</f>
        <v>0</v>
      </c>
      <c r="AC200" s="324">
        <f>S200*Inflation!$F$19*Inflation!$F$20*Inflation!$F$21*Inflation!$F$22*Inflation!$F$23</f>
        <v>0</v>
      </c>
      <c r="AD200" s="326">
        <f t="shared" si="9"/>
        <v>0</v>
      </c>
    </row>
    <row r="201" spans="1:30" ht="14.5">
      <c r="A201" s="44" t="s">
        <v>150</v>
      </c>
      <c r="B201" s="45" t="s">
        <v>154</v>
      </c>
      <c r="C201" s="106">
        <v>0</v>
      </c>
      <c r="E201" s="65">
        <v>4220</v>
      </c>
      <c r="F201" s="65" t="s">
        <v>776</v>
      </c>
      <c r="G201" s="99" t="s">
        <v>794</v>
      </c>
      <c r="H201" s="240" t="s">
        <v>148</v>
      </c>
      <c r="I201" s="240"/>
      <c r="J201" s="238">
        <v>45746</v>
      </c>
      <c r="K201" s="255"/>
      <c r="L201" s="256"/>
      <c r="M201" s="256"/>
      <c r="N201" s="256"/>
      <c r="O201" s="256"/>
      <c r="P201" s="256"/>
      <c r="Q201" s="256"/>
      <c r="R201" s="256"/>
      <c r="S201" s="256"/>
      <c r="T201" s="257">
        <f t="shared" si="8"/>
        <v>0</v>
      </c>
      <c r="U201" s="323">
        <f>K201*Inflation!$F$19</f>
        <v>0</v>
      </c>
      <c r="V201" s="324">
        <f>L201*Inflation!$F$19</f>
        <v>0</v>
      </c>
      <c r="W201" s="324">
        <f>M201*Inflation!$F$19</f>
        <v>0</v>
      </c>
      <c r="X201" s="324">
        <f>N201*Inflation!$F$19*Inflation!$F$20</f>
        <v>0</v>
      </c>
      <c r="Y201" s="324">
        <f>O201*Inflation!$F$19*Inflation!$F$20</f>
        <v>0</v>
      </c>
      <c r="Z201" s="324">
        <f>P201*Inflation!$F$19*Inflation!$F$20</f>
        <v>0</v>
      </c>
      <c r="AA201" s="324">
        <f>Q201*Inflation!$F$19*Inflation!$F$20*Inflation!$F$21</f>
        <v>0</v>
      </c>
      <c r="AB201" s="324">
        <f>R201*Inflation!$F$19*Inflation!$F$20*Inflation!$F$21*Inflation!$F$22</f>
        <v>0</v>
      </c>
      <c r="AC201" s="324">
        <f>S201*Inflation!$F$19*Inflation!$F$20*Inflation!$F$21*Inflation!$F$22*Inflation!$F$23</f>
        <v>0</v>
      </c>
      <c r="AD201" s="326">
        <f t="shared" si="9"/>
        <v>0</v>
      </c>
    </row>
    <row r="202" spans="1:30" ht="14.5">
      <c r="A202" s="44" t="s">
        <v>150</v>
      </c>
      <c r="B202" s="45" t="s">
        <v>154</v>
      </c>
      <c r="C202" s="106">
        <v>0</v>
      </c>
      <c r="E202" s="65">
        <v>4220</v>
      </c>
      <c r="F202" s="65" t="s">
        <v>776</v>
      </c>
      <c r="G202" s="99" t="s">
        <v>795</v>
      </c>
      <c r="H202" s="240" t="s">
        <v>149</v>
      </c>
      <c r="I202" s="240"/>
      <c r="J202" s="238">
        <v>45807</v>
      </c>
      <c r="K202" s="255"/>
      <c r="L202" s="256"/>
      <c r="M202" s="256"/>
      <c r="N202" s="256"/>
      <c r="O202" s="256"/>
      <c r="P202" s="256"/>
      <c r="Q202" s="256"/>
      <c r="R202" s="256"/>
      <c r="S202" s="256"/>
      <c r="T202" s="257">
        <f t="shared" si="8"/>
        <v>0</v>
      </c>
      <c r="U202" s="323">
        <f>K202*Inflation!$F$19</f>
        <v>0</v>
      </c>
      <c r="V202" s="324">
        <f>L202*Inflation!$F$19</f>
        <v>0</v>
      </c>
      <c r="W202" s="324">
        <f>M202*Inflation!$F$19</f>
        <v>0</v>
      </c>
      <c r="X202" s="324">
        <f>N202*Inflation!$F$19*Inflation!$F$20</f>
        <v>0</v>
      </c>
      <c r="Y202" s="324">
        <f>O202*Inflation!$F$19*Inflation!$F$20</f>
        <v>0</v>
      </c>
      <c r="Z202" s="324">
        <f>P202*Inflation!$F$19*Inflation!$F$20</f>
        <v>0</v>
      </c>
      <c r="AA202" s="324">
        <f>Q202*Inflation!$F$19*Inflation!$F$20*Inflation!$F$21</f>
        <v>0</v>
      </c>
      <c r="AB202" s="324">
        <f>R202*Inflation!$F$19*Inflation!$F$20*Inflation!$F$21*Inflation!$F$22</f>
        <v>0</v>
      </c>
      <c r="AC202" s="324">
        <f>S202*Inflation!$F$19*Inflation!$F$20*Inflation!$F$21*Inflation!$F$22*Inflation!$F$23</f>
        <v>0</v>
      </c>
      <c r="AD202" s="326">
        <f t="shared" si="9"/>
        <v>0</v>
      </c>
    </row>
    <row r="203" spans="1:30" ht="14.5">
      <c r="A203" s="44" t="s">
        <v>150</v>
      </c>
      <c r="B203" s="45" t="s">
        <v>154</v>
      </c>
      <c r="C203" s="106">
        <v>0</v>
      </c>
      <c r="E203" s="65">
        <v>4220</v>
      </c>
      <c r="F203" s="65" t="s">
        <v>776</v>
      </c>
      <c r="G203" s="99" t="s">
        <v>796</v>
      </c>
      <c r="H203" s="240" t="s">
        <v>149</v>
      </c>
      <c r="I203" s="240"/>
      <c r="J203" s="238">
        <v>46022</v>
      </c>
      <c r="K203" s="255"/>
      <c r="L203" s="256"/>
      <c r="M203" s="256"/>
      <c r="N203" s="256"/>
      <c r="O203" s="256"/>
      <c r="P203" s="256"/>
      <c r="Q203" s="256"/>
      <c r="R203" s="256"/>
      <c r="S203" s="256"/>
      <c r="T203" s="257">
        <f t="shared" si="8"/>
        <v>0</v>
      </c>
      <c r="U203" s="323">
        <f>K203*Inflation!$F$19</f>
        <v>0</v>
      </c>
      <c r="V203" s="324">
        <f>L203*Inflation!$F$19</f>
        <v>0</v>
      </c>
      <c r="W203" s="324">
        <f>M203*Inflation!$F$19</f>
        <v>0</v>
      </c>
      <c r="X203" s="324">
        <f>N203*Inflation!$F$19*Inflation!$F$20</f>
        <v>0</v>
      </c>
      <c r="Y203" s="324">
        <f>O203*Inflation!$F$19*Inflation!$F$20</f>
        <v>0</v>
      </c>
      <c r="Z203" s="324">
        <f>P203*Inflation!$F$19*Inflation!$F$20</f>
        <v>0</v>
      </c>
      <c r="AA203" s="324">
        <f>Q203*Inflation!$F$19*Inflation!$F$20*Inflation!$F$21</f>
        <v>0</v>
      </c>
      <c r="AB203" s="324">
        <f>R203*Inflation!$F$19*Inflation!$F$20*Inflation!$F$21*Inflation!$F$22</f>
        <v>0</v>
      </c>
      <c r="AC203" s="324">
        <f>S203*Inflation!$F$19*Inflation!$F$20*Inflation!$F$21*Inflation!$F$22*Inflation!$F$23</f>
        <v>0</v>
      </c>
      <c r="AD203" s="326">
        <f t="shared" si="9"/>
        <v>0</v>
      </c>
    </row>
    <row r="204" spans="1:30" ht="14.5">
      <c r="A204" s="44" t="s">
        <v>150</v>
      </c>
      <c r="B204" s="45" t="s">
        <v>154</v>
      </c>
      <c r="C204" s="106">
        <v>0</v>
      </c>
      <c r="E204" s="65">
        <v>4220</v>
      </c>
      <c r="F204" s="65" t="s">
        <v>776</v>
      </c>
      <c r="G204" s="99" t="s">
        <v>797</v>
      </c>
      <c r="H204" s="240" t="s">
        <v>149</v>
      </c>
      <c r="I204" s="240"/>
      <c r="J204" s="238">
        <v>46021</v>
      </c>
      <c r="K204" s="255"/>
      <c r="L204" s="256"/>
      <c r="M204" s="256"/>
      <c r="N204" s="256"/>
      <c r="O204" s="256"/>
      <c r="P204" s="256"/>
      <c r="Q204" s="256"/>
      <c r="R204" s="256"/>
      <c r="S204" s="256"/>
      <c r="T204" s="257">
        <f t="shared" si="8"/>
        <v>0</v>
      </c>
      <c r="U204" s="323">
        <f>K204*Inflation!$F$19</f>
        <v>0</v>
      </c>
      <c r="V204" s="324">
        <f>L204*Inflation!$F$19</f>
        <v>0</v>
      </c>
      <c r="W204" s="324">
        <f>M204*Inflation!$F$19</f>
        <v>0</v>
      </c>
      <c r="X204" s="324">
        <f>N204*Inflation!$F$19*Inflation!$F$20</f>
        <v>0</v>
      </c>
      <c r="Y204" s="324">
        <f>O204*Inflation!$F$19*Inflation!$F$20</f>
        <v>0</v>
      </c>
      <c r="Z204" s="324">
        <f>P204*Inflation!$F$19*Inflation!$F$20</f>
        <v>0</v>
      </c>
      <c r="AA204" s="324">
        <f>Q204*Inflation!$F$19*Inflation!$F$20*Inflation!$F$21</f>
        <v>0</v>
      </c>
      <c r="AB204" s="324">
        <f>R204*Inflation!$F$19*Inflation!$F$20*Inflation!$F$21*Inflation!$F$22</f>
        <v>0</v>
      </c>
      <c r="AC204" s="324">
        <f>S204*Inflation!$F$19*Inflation!$F$20*Inflation!$F$21*Inflation!$F$22*Inflation!$F$23</f>
        <v>0</v>
      </c>
      <c r="AD204" s="326">
        <f t="shared" si="9"/>
        <v>0</v>
      </c>
    </row>
    <row r="205" spans="1:30" ht="14.5">
      <c r="A205" s="44" t="s">
        <v>150</v>
      </c>
      <c r="B205" s="45" t="s">
        <v>154</v>
      </c>
      <c r="C205" s="106">
        <v>0</v>
      </c>
      <c r="E205" s="65">
        <v>4220</v>
      </c>
      <c r="F205" s="65" t="s">
        <v>776</v>
      </c>
      <c r="G205" s="99" t="s">
        <v>798</v>
      </c>
      <c r="H205" s="240" t="s">
        <v>149</v>
      </c>
      <c r="I205" s="240"/>
      <c r="J205" s="238">
        <v>46387</v>
      </c>
      <c r="K205" s="255"/>
      <c r="L205" s="256"/>
      <c r="M205" s="256"/>
      <c r="N205" s="256"/>
      <c r="O205" s="256"/>
      <c r="P205" s="256"/>
      <c r="Q205" s="256"/>
      <c r="R205" s="256"/>
      <c r="S205" s="256"/>
      <c r="T205" s="257">
        <f t="shared" si="8"/>
        <v>0</v>
      </c>
      <c r="U205" s="323">
        <f>K205*Inflation!$F$19</f>
        <v>0</v>
      </c>
      <c r="V205" s="324">
        <f>L205*Inflation!$F$19</f>
        <v>0</v>
      </c>
      <c r="W205" s="324">
        <f>M205*Inflation!$F$19</f>
        <v>0</v>
      </c>
      <c r="X205" s="324">
        <f>N205*Inflation!$F$19*Inflation!$F$20</f>
        <v>0</v>
      </c>
      <c r="Y205" s="324">
        <f>O205*Inflation!$F$19*Inflation!$F$20</f>
        <v>0</v>
      </c>
      <c r="Z205" s="324">
        <f>P205*Inflation!$F$19*Inflation!$F$20</f>
        <v>0</v>
      </c>
      <c r="AA205" s="324">
        <f>Q205*Inflation!$F$19*Inflation!$F$20*Inflation!$F$21</f>
        <v>0</v>
      </c>
      <c r="AB205" s="324">
        <f>R205*Inflation!$F$19*Inflation!$F$20*Inflation!$F$21*Inflation!$F$22</f>
        <v>0</v>
      </c>
      <c r="AC205" s="324">
        <f>S205*Inflation!$F$19*Inflation!$F$20*Inflation!$F$21*Inflation!$F$22*Inflation!$F$23</f>
        <v>0</v>
      </c>
      <c r="AD205" s="326">
        <f t="shared" si="9"/>
        <v>0</v>
      </c>
    </row>
    <row r="206" spans="1:30" ht="14.5">
      <c r="A206" s="44" t="s">
        <v>154</v>
      </c>
      <c r="B206" s="45" t="s">
        <v>154</v>
      </c>
      <c r="C206" s="106">
        <v>0</v>
      </c>
      <c r="E206" s="65">
        <v>4220</v>
      </c>
      <c r="F206" s="65" t="s">
        <v>776</v>
      </c>
      <c r="G206" s="99" t="s">
        <v>799</v>
      </c>
      <c r="H206" s="240" t="s">
        <v>149</v>
      </c>
      <c r="I206" s="240"/>
      <c r="J206" s="238" t="s">
        <v>218</v>
      </c>
      <c r="K206" s="255"/>
      <c r="L206" s="256"/>
      <c r="M206" s="256"/>
      <c r="N206" s="256"/>
      <c r="O206" s="256"/>
      <c r="P206" s="256"/>
      <c r="Q206" s="256"/>
      <c r="R206" s="256"/>
      <c r="S206" s="256"/>
      <c r="T206" s="257">
        <f t="shared" si="8"/>
        <v>0</v>
      </c>
      <c r="U206" s="323">
        <f>K206*Inflation!$F$19</f>
        <v>0</v>
      </c>
      <c r="V206" s="324">
        <f>L206*Inflation!$F$19</f>
        <v>0</v>
      </c>
      <c r="W206" s="324">
        <f>M206*Inflation!$F$19</f>
        <v>0</v>
      </c>
      <c r="X206" s="324">
        <f>N206*Inflation!$F$19*Inflation!$F$20</f>
        <v>0</v>
      </c>
      <c r="Y206" s="324">
        <f>O206*Inflation!$F$19*Inflation!$F$20</f>
        <v>0</v>
      </c>
      <c r="Z206" s="324">
        <f>P206*Inflation!$F$19*Inflation!$F$20</f>
        <v>0</v>
      </c>
      <c r="AA206" s="324">
        <f>Q206*Inflation!$F$19*Inflation!$F$20*Inflation!$F$21</f>
        <v>0</v>
      </c>
      <c r="AB206" s="324">
        <f>R206*Inflation!$F$19*Inflation!$F$20*Inflation!$F$21*Inflation!$F$22</f>
        <v>0</v>
      </c>
      <c r="AC206" s="324">
        <f>S206*Inflation!$F$19*Inflation!$F$20*Inflation!$F$21*Inflation!$F$22*Inflation!$F$23</f>
        <v>0</v>
      </c>
      <c r="AD206" s="326">
        <f t="shared" si="9"/>
        <v>0</v>
      </c>
    </row>
    <row r="207" spans="1:30" ht="14.5">
      <c r="A207" s="44" t="s">
        <v>150</v>
      </c>
      <c r="B207" s="45" t="s">
        <v>150</v>
      </c>
      <c r="C207" s="106">
        <v>3750</v>
      </c>
      <c r="D207" s="37">
        <v>58</v>
      </c>
      <c r="E207" s="65">
        <v>4220</v>
      </c>
      <c r="F207" s="65" t="s">
        <v>776</v>
      </c>
      <c r="G207" s="99" t="s">
        <v>800</v>
      </c>
      <c r="H207" s="240" t="s">
        <v>148</v>
      </c>
      <c r="I207" s="240"/>
      <c r="J207" s="238">
        <v>46376</v>
      </c>
      <c r="K207" s="255"/>
      <c r="L207" s="256"/>
      <c r="M207" s="256"/>
      <c r="N207" s="256"/>
      <c r="O207" s="256"/>
      <c r="P207" s="256"/>
      <c r="Q207" s="256"/>
      <c r="R207" s="256"/>
      <c r="S207" s="256"/>
      <c r="T207" s="257">
        <f t="shared" si="8"/>
        <v>0</v>
      </c>
      <c r="U207" s="323">
        <f>K207*Inflation!$F$19</f>
        <v>0</v>
      </c>
      <c r="V207" s="324">
        <f>L207*Inflation!$F$19</f>
        <v>0</v>
      </c>
      <c r="W207" s="324">
        <f>M207*Inflation!$F$19</f>
        <v>0</v>
      </c>
      <c r="X207" s="324">
        <f>N207*Inflation!$F$19*Inflation!$F$20</f>
        <v>0</v>
      </c>
      <c r="Y207" s="324">
        <f>O207*Inflation!$F$19*Inflation!$F$20</f>
        <v>0</v>
      </c>
      <c r="Z207" s="324">
        <f>P207*Inflation!$F$19*Inflation!$F$20</f>
        <v>0</v>
      </c>
      <c r="AA207" s="324">
        <f>Q207*Inflation!$F$19*Inflation!$F$20*Inflation!$F$21</f>
        <v>0</v>
      </c>
      <c r="AB207" s="324">
        <f>R207*Inflation!$F$19*Inflation!$F$20*Inflation!$F$21*Inflation!$F$22</f>
        <v>0</v>
      </c>
      <c r="AC207" s="324">
        <f>S207*Inflation!$F$19*Inflation!$F$20*Inflation!$F$21*Inflation!$F$22*Inflation!$F$23</f>
        <v>0</v>
      </c>
      <c r="AD207" s="326">
        <f t="shared" si="9"/>
        <v>0</v>
      </c>
    </row>
    <row r="208" spans="1:30" ht="14.5">
      <c r="A208" s="44" t="s">
        <v>150</v>
      </c>
      <c r="B208" s="45" t="s">
        <v>154</v>
      </c>
      <c r="C208" s="106">
        <v>0</v>
      </c>
      <c r="E208" s="65">
        <v>4220</v>
      </c>
      <c r="F208" s="65" t="s">
        <v>776</v>
      </c>
      <c r="G208" s="99" t="s">
        <v>801</v>
      </c>
      <c r="H208" s="240" t="s">
        <v>149</v>
      </c>
      <c r="I208" s="240"/>
      <c r="J208" s="238">
        <v>45838</v>
      </c>
      <c r="K208" s="255"/>
      <c r="L208" s="256"/>
      <c r="M208" s="256"/>
      <c r="N208" s="256"/>
      <c r="O208" s="256"/>
      <c r="P208" s="256"/>
      <c r="Q208" s="256"/>
      <c r="R208" s="256"/>
      <c r="S208" s="256"/>
      <c r="T208" s="257">
        <f t="shared" si="8"/>
        <v>0</v>
      </c>
      <c r="U208" s="323">
        <f>K208*Inflation!$F$19</f>
        <v>0</v>
      </c>
      <c r="V208" s="324">
        <f>L208*Inflation!$F$19</f>
        <v>0</v>
      </c>
      <c r="W208" s="324">
        <f>M208*Inflation!$F$19</f>
        <v>0</v>
      </c>
      <c r="X208" s="324">
        <f>N208*Inflation!$F$19*Inflation!$F$20</f>
        <v>0</v>
      </c>
      <c r="Y208" s="324">
        <f>O208*Inflation!$F$19*Inflation!$F$20</f>
        <v>0</v>
      </c>
      <c r="Z208" s="324">
        <f>P208*Inflation!$F$19*Inflation!$F$20</f>
        <v>0</v>
      </c>
      <c r="AA208" s="324">
        <f>Q208*Inflation!$F$19*Inflation!$F$20*Inflation!$F$21</f>
        <v>0</v>
      </c>
      <c r="AB208" s="324">
        <f>R208*Inflation!$F$19*Inflation!$F$20*Inflation!$F$21*Inflation!$F$22</f>
        <v>0</v>
      </c>
      <c r="AC208" s="324">
        <f>S208*Inflation!$F$19*Inflation!$F$20*Inflation!$F$21*Inflation!$F$22*Inflation!$F$23</f>
        <v>0</v>
      </c>
      <c r="AD208" s="326">
        <f t="shared" si="9"/>
        <v>0</v>
      </c>
    </row>
    <row r="209" spans="1:33" ht="14.5">
      <c r="A209" s="44" t="s">
        <v>154</v>
      </c>
      <c r="B209" s="45" t="s">
        <v>154</v>
      </c>
      <c r="C209" s="106">
        <v>0</v>
      </c>
      <c r="E209" s="65">
        <v>4220</v>
      </c>
      <c r="F209" s="65" t="s">
        <v>776</v>
      </c>
      <c r="G209" s="99" t="s">
        <v>802</v>
      </c>
      <c r="H209" s="240" t="s">
        <v>148</v>
      </c>
      <c r="I209" s="240"/>
      <c r="J209" s="238" t="s">
        <v>218</v>
      </c>
      <c r="K209" s="255"/>
      <c r="L209" s="256"/>
      <c r="M209" s="256"/>
      <c r="N209" s="256"/>
      <c r="O209" s="256"/>
      <c r="P209" s="256"/>
      <c r="Q209" s="256"/>
      <c r="R209" s="256"/>
      <c r="S209" s="256"/>
      <c r="T209" s="257">
        <f t="shared" si="8"/>
        <v>0</v>
      </c>
      <c r="U209" s="323">
        <f>K209*Inflation!$F$19</f>
        <v>0</v>
      </c>
      <c r="V209" s="324">
        <f>L209*Inflation!$F$19</f>
        <v>0</v>
      </c>
      <c r="W209" s="324">
        <f>M209*Inflation!$F$19</f>
        <v>0</v>
      </c>
      <c r="X209" s="324">
        <f>N209*Inflation!$F$19*Inflation!$F$20</f>
        <v>0</v>
      </c>
      <c r="Y209" s="324">
        <f>O209*Inflation!$F$19*Inflation!$F$20</f>
        <v>0</v>
      </c>
      <c r="Z209" s="324">
        <f>P209*Inflation!$F$19*Inflation!$F$20</f>
        <v>0</v>
      </c>
      <c r="AA209" s="324">
        <f>Q209*Inflation!$F$19*Inflation!$F$20*Inflation!$F$21</f>
        <v>0</v>
      </c>
      <c r="AB209" s="324">
        <f>R209*Inflation!$F$19*Inflation!$F$20*Inflation!$F$21*Inflation!$F$22</f>
        <v>0</v>
      </c>
      <c r="AC209" s="324">
        <f>S209*Inflation!$F$19*Inflation!$F$20*Inflation!$F$21*Inflation!$F$22*Inflation!$F$23</f>
        <v>0</v>
      </c>
      <c r="AD209" s="326">
        <f t="shared" si="9"/>
        <v>0</v>
      </c>
    </row>
    <row r="210" spans="1:33" ht="14.5">
      <c r="A210" s="44" t="s">
        <v>150</v>
      </c>
      <c r="B210" s="45" t="s">
        <v>154</v>
      </c>
      <c r="C210" s="106">
        <v>0</v>
      </c>
      <c r="E210" s="65">
        <v>4220</v>
      </c>
      <c r="F210" s="65" t="s">
        <v>776</v>
      </c>
      <c r="G210" s="99" t="s">
        <v>803</v>
      </c>
      <c r="H210" s="240" t="s">
        <v>149</v>
      </c>
      <c r="I210" s="240"/>
      <c r="J210" s="238">
        <v>46386</v>
      </c>
      <c r="K210" s="255"/>
      <c r="L210" s="256"/>
      <c r="M210" s="256"/>
      <c r="N210" s="256"/>
      <c r="O210" s="256"/>
      <c r="P210" s="256"/>
      <c r="Q210" s="256"/>
      <c r="R210" s="256"/>
      <c r="S210" s="256"/>
      <c r="T210" s="257">
        <f t="shared" si="8"/>
        <v>0</v>
      </c>
      <c r="U210" s="323">
        <f>K210*Inflation!$F$19</f>
        <v>0</v>
      </c>
      <c r="V210" s="324">
        <f>L210*Inflation!$F$19</f>
        <v>0</v>
      </c>
      <c r="W210" s="324">
        <f>M210*Inflation!$F$19</f>
        <v>0</v>
      </c>
      <c r="X210" s="324">
        <f>N210*Inflation!$F$19*Inflation!$F$20</f>
        <v>0</v>
      </c>
      <c r="Y210" s="324">
        <f>O210*Inflation!$F$19*Inflation!$F$20</f>
        <v>0</v>
      </c>
      <c r="Z210" s="324">
        <f>P210*Inflation!$F$19*Inflation!$F$20</f>
        <v>0</v>
      </c>
      <c r="AA210" s="324">
        <f>Q210*Inflation!$F$19*Inflation!$F$20*Inflation!$F$21</f>
        <v>0</v>
      </c>
      <c r="AB210" s="324">
        <f>R210*Inflation!$F$19*Inflation!$F$20*Inflation!$F$21*Inflation!$F$22</f>
        <v>0</v>
      </c>
      <c r="AC210" s="324">
        <f>S210*Inflation!$F$19*Inflation!$F$20*Inflation!$F$21*Inflation!$F$22*Inflation!$F$23</f>
        <v>0</v>
      </c>
      <c r="AD210" s="326">
        <f t="shared" si="9"/>
        <v>0</v>
      </c>
    </row>
    <row r="211" spans="1:33" ht="14.5">
      <c r="A211" s="44" t="s">
        <v>150</v>
      </c>
      <c r="B211" s="45" t="s">
        <v>154</v>
      </c>
      <c r="C211" s="106">
        <v>0</v>
      </c>
      <c r="E211" s="65">
        <v>4220</v>
      </c>
      <c r="F211" s="65" t="s">
        <v>776</v>
      </c>
      <c r="G211" s="99" t="s">
        <v>804</v>
      </c>
      <c r="H211" s="240" t="s">
        <v>149</v>
      </c>
      <c r="I211" s="240"/>
      <c r="J211" s="238">
        <v>46387</v>
      </c>
      <c r="K211" s="255"/>
      <c r="L211" s="256"/>
      <c r="M211" s="256"/>
      <c r="N211" s="256"/>
      <c r="O211" s="256"/>
      <c r="P211" s="256"/>
      <c r="Q211" s="256"/>
      <c r="R211" s="256"/>
      <c r="S211" s="256"/>
      <c r="T211" s="257">
        <f t="shared" si="8"/>
        <v>0</v>
      </c>
      <c r="U211" s="323">
        <f>K211*Inflation!$F$19</f>
        <v>0</v>
      </c>
      <c r="V211" s="324">
        <f>L211*Inflation!$F$19</f>
        <v>0</v>
      </c>
      <c r="W211" s="324">
        <f>M211*Inflation!$F$19</f>
        <v>0</v>
      </c>
      <c r="X211" s="324">
        <f>N211*Inflation!$F$19*Inflation!$F$20</f>
        <v>0</v>
      </c>
      <c r="Y211" s="324">
        <f>O211*Inflation!$F$19*Inflation!$F$20</f>
        <v>0</v>
      </c>
      <c r="Z211" s="324">
        <f>P211*Inflation!$F$19*Inflation!$F$20</f>
        <v>0</v>
      </c>
      <c r="AA211" s="324">
        <f>Q211*Inflation!$F$19*Inflation!$F$20*Inflation!$F$21</f>
        <v>0</v>
      </c>
      <c r="AB211" s="324">
        <f>R211*Inflation!$F$19*Inflation!$F$20*Inflation!$F$21*Inflation!$F$22</f>
        <v>0</v>
      </c>
      <c r="AC211" s="324">
        <f>S211*Inflation!$F$19*Inflation!$F$20*Inflation!$F$21*Inflation!$F$22*Inflation!$F$23</f>
        <v>0</v>
      </c>
      <c r="AD211" s="326">
        <f t="shared" si="9"/>
        <v>0</v>
      </c>
    </row>
    <row r="212" spans="1:33" ht="14.5">
      <c r="A212" s="44" t="s">
        <v>150</v>
      </c>
      <c r="B212" s="45" t="s">
        <v>150</v>
      </c>
      <c r="C212" s="106">
        <v>1200</v>
      </c>
      <c r="D212" s="37">
        <v>59</v>
      </c>
      <c r="E212" s="65">
        <v>4220</v>
      </c>
      <c r="F212" s="65" t="s">
        <v>776</v>
      </c>
      <c r="G212" s="99" t="s">
        <v>805</v>
      </c>
      <c r="H212" s="240" t="s">
        <v>149</v>
      </c>
      <c r="I212" s="240"/>
      <c r="J212" s="238">
        <v>46387</v>
      </c>
      <c r="K212" s="255"/>
      <c r="L212" s="256"/>
      <c r="M212" s="256"/>
      <c r="N212" s="256"/>
      <c r="O212" s="256"/>
      <c r="P212" s="256"/>
      <c r="Q212" s="256"/>
      <c r="R212" s="256"/>
      <c r="S212" s="256"/>
      <c r="T212" s="257">
        <f t="shared" si="8"/>
        <v>0</v>
      </c>
      <c r="U212" s="323">
        <f>K212*Inflation!$F$19</f>
        <v>0</v>
      </c>
      <c r="V212" s="324">
        <f>L212*Inflation!$F$19</f>
        <v>0</v>
      </c>
      <c r="W212" s="324">
        <f>M212*Inflation!$F$19</f>
        <v>0</v>
      </c>
      <c r="X212" s="324">
        <f>N212*Inflation!$F$19*Inflation!$F$20</f>
        <v>0</v>
      </c>
      <c r="Y212" s="324">
        <f>O212*Inflation!$F$19*Inflation!$F$20</f>
        <v>0</v>
      </c>
      <c r="Z212" s="324">
        <f>P212*Inflation!$F$19*Inflation!$F$20</f>
        <v>0</v>
      </c>
      <c r="AA212" s="324">
        <f>Q212*Inflation!$F$19*Inflation!$F$20*Inflation!$F$21</f>
        <v>0</v>
      </c>
      <c r="AB212" s="324">
        <f>R212*Inflation!$F$19*Inflation!$F$20*Inflation!$F$21*Inflation!$F$22</f>
        <v>0</v>
      </c>
      <c r="AC212" s="324">
        <f>S212*Inflation!$F$19*Inflation!$F$20*Inflation!$F$21*Inflation!$F$22*Inflation!$F$23</f>
        <v>0</v>
      </c>
      <c r="AD212" s="326">
        <f t="shared" si="9"/>
        <v>0</v>
      </c>
    </row>
    <row r="213" spans="1:33" ht="14.5">
      <c r="A213" s="44" t="s">
        <v>150</v>
      </c>
      <c r="B213" s="45" t="s">
        <v>154</v>
      </c>
      <c r="C213" s="106">
        <v>0</v>
      </c>
      <c r="E213" s="65">
        <v>4220</v>
      </c>
      <c r="F213" s="65" t="s">
        <v>776</v>
      </c>
      <c r="G213" s="99" t="s">
        <v>806</v>
      </c>
      <c r="H213" s="240" t="s">
        <v>149</v>
      </c>
      <c r="I213" s="240"/>
      <c r="J213" s="238">
        <v>46022</v>
      </c>
      <c r="K213" s="255"/>
      <c r="L213" s="256"/>
      <c r="M213" s="256"/>
      <c r="N213" s="256"/>
      <c r="O213" s="256"/>
      <c r="P213" s="256"/>
      <c r="Q213" s="256"/>
      <c r="R213" s="256"/>
      <c r="S213" s="256"/>
      <c r="T213" s="257">
        <f t="shared" si="8"/>
        <v>0</v>
      </c>
      <c r="U213" s="323">
        <f>K213*Inflation!$F$19</f>
        <v>0</v>
      </c>
      <c r="V213" s="324">
        <f>L213*Inflation!$F$19</f>
        <v>0</v>
      </c>
      <c r="W213" s="324">
        <f>M213*Inflation!$F$19</f>
        <v>0</v>
      </c>
      <c r="X213" s="324">
        <f>N213*Inflation!$F$19*Inflation!$F$20</f>
        <v>0</v>
      </c>
      <c r="Y213" s="324">
        <f>O213*Inflation!$F$19*Inflation!$F$20</f>
        <v>0</v>
      </c>
      <c r="Z213" s="324">
        <f>P213*Inflation!$F$19*Inflation!$F$20</f>
        <v>0</v>
      </c>
      <c r="AA213" s="324">
        <f>Q213*Inflation!$F$19*Inflation!$F$20*Inflation!$F$21</f>
        <v>0</v>
      </c>
      <c r="AB213" s="324">
        <f>R213*Inflation!$F$19*Inflation!$F$20*Inflation!$F$21*Inflation!$F$22</f>
        <v>0</v>
      </c>
      <c r="AC213" s="324">
        <f>S213*Inflation!$F$19*Inflation!$F$20*Inflation!$F$21*Inflation!$F$22*Inflation!$F$23</f>
        <v>0</v>
      </c>
      <c r="AD213" s="326">
        <f t="shared" si="9"/>
        <v>0</v>
      </c>
    </row>
    <row r="214" spans="1:33" ht="14.5">
      <c r="A214" s="44" t="s">
        <v>150</v>
      </c>
      <c r="B214" s="45" t="s">
        <v>150</v>
      </c>
      <c r="C214" s="106">
        <v>1000</v>
      </c>
      <c r="D214" s="37">
        <v>60</v>
      </c>
      <c r="E214" s="65">
        <v>4220</v>
      </c>
      <c r="F214" s="65" t="s">
        <v>776</v>
      </c>
      <c r="G214" s="99" t="s">
        <v>807</v>
      </c>
      <c r="H214" s="240" t="s">
        <v>148</v>
      </c>
      <c r="I214" s="240"/>
      <c r="J214" s="238">
        <v>46387</v>
      </c>
      <c r="K214" s="255"/>
      <c r="L214" s="256"/>
      <c r="M214" s="256"/>
      <c r="N214" s="256"/>
      <c r="O214" s="256"/>
      <c r="P214" s="256"/>
      <c r="Q214" s="256"/>
      <c r="R214" s="256"/>
      <c r="S214" s="256"/>
      <c r="T214" s="257">
        <f t="shared" si="8"/>
        <v>0</v>
      </c>
      <c r="U214" s="323">
        <f>K214*Inflation!$F$19</f>
        <v>0</v>
      </c>
      <c r="V214" s="324">
        <f>L214*Inflation!$F$19</f>
        <v>0</v>
      </c>
      <c r="W214" s="324">
        <f>M214*Inflation!$F$19</f>
        <v>0</v>
      </c>
      <c r="X214" s="324">
        <f>N214*Inflation!$F$19*Inflation!$F$20</f>
        <v>0</v>
      </c>
      <c r="Y214" s="324">
        <f>O214*Inflation!$F$19*Inflation!$F$20</f>
        <v>0</v>
      </c>
      <c r="Z214" s="324">
        <f>P214*Inflation!$F$19*Inflation!$F$20</f>
        <v>0</v>
      </c>
      <c r="AA214" s="324">
        <f>Q214*Inflation!$F$19*Inflation!$F$20*Inflation!$F$21</f>
        <v>0</v>
      </c>
      <c r="AB214" s="324">
        <f>R214*Inflation!$F$19*Inflation!$F$20*Inflation!$F$21*Inflation!$F$22</f>
        <v>0</v>
      </c>
      <c r="AC214" s="324">
        <f>S214*Inflation!$F$19*Inflation!$F$20*Inflation!$F$21*Inflation!$F$22*Inflation!$F$23</f>
        <v>0</v>
      </c>
      <c r="AD214" s="326">
        <f t="shared" si="9"/>
        <v>0</v>
      </c>
    </row>
    <row r="215" spans="1:33" ht="14.5">
      <c r="A215" s="44" t="s">
        <v>154</v>
      </c>
      <c r="B215" s="45" t="s">
        <v>150</v>
      </c>
      <c r="C215" s="106">
        <v>0</v>
      </c>
      <c r="D215" s="37">
        <v>61</v>
      </c>
      <c r="E215" s="65">
        <v>4220</v>
      </c>
      <c r="F215" s="65" t="s">
        <v>808</v>
      </c>
      <c r="G215" s="99" t="s">
        <v>809</v>
      </c>
      <c r="H215" s="240" t="s">
        <v>147</v>
      </c>
      <c r="I215" s="240"/>
      <c r="J215" s="238" t="s">
        <v>218</v>
      </c>
      <c r="K215" s="255"/>
      <c r="L215" s="256"/>
      <c r="M215" s="256"/>
      <c r="N215" s="256"/>
      <c r="O215" s="256"/>
      <c r="P215" s="256"/>
      <c r="Q215" s="256"/>
      <c r="R215" s="256"/>
      <c r="S215" s="256"/>
      <c r="T215" s="257">
        <f t="shared" ref="T215:T225" si="10">SUM(S215,R215,Q215,P215,M215)</f>
        <v>0</v>
      </c>
      <c r="U215" s="323">
        <f>K215*Inflation!$F$19</f>
        <v>0</v>
      </c>
      <c r="V215" s="324">
        <f>L215*Inflation!$F$19</f>
        <v>0</v>
      </c>
      <c r="W215" s="324">
        <f>M215*Inflation!$F$19</f>
        <v>0</v>
      </c>
      <c r="X215" s="324">
        <f>N215*Inflation!$F$19*Inflation!$F$20</f>
        <v>0</v>
      </c>
      <c r="Y215" s="324">
        <f>O215*Inflation!$F$19*Inflation!$F$20</f>
        <v>0</v>
      </c>
      <c r="Z215" s="324">
        <f>P215*Inflation!$F$19*Inflation!$F$20</f>
        <v>0</v>
      </c>
      <c r="AA215" s="324">
        <f>Q215*Inflation!$F$19*Inflation!$F$20*Inflation!$F$21</f>
        <v>0</v>
      </c>
      <c r="AB215" s="324">
        <f>R215*Inflation!$F$19*Inflation!$F$20*Inflation!$F$21*Inflation!$F$22</f>
        <v>0</v>
      </c>
      <c r="AC215" s="324">
        <f>S215*Inflation!$F$19*Inflation!$F$20*Inflation!$F$21*Inflation!$F$22*Inflation!$F$23</f>
        <v>0</v>
      </c>
      <c r="AD215" s="326">
        <f t="shared" ref="AD215:AD225" si="11">SUM(AC215,AB215,AA215,Z215,W215)</f>
        <v>0</v>
      </c>
    </row>
    <row r="216" spans="1:33" ht="14.5">
      <c r="A216" s="44" t="s">
        <v>150</v>
      </c>
      <c r="B216" s="45" t="s">
        <v>150</v>
      </c>
      <c r="C216" s="106">
        <v>1000</v>
      </c>
      <c r="D216" s="37">
        <v>62</v>
      </c>
      <c r="E216" s="65">
        <v>4220</v>
      </c>
      <c r="F216" s="65" t="s">
        <v>808</v>
      </c>
      <c r="G216" s="99" t="s">
        <v>810</v>
      </c>
      <c r="H216" s="240" t="s">
        <v>149</v>
      </c>
      <c r="I216" s="240"/>
      <c r="J216" s="238">
        <v>46905</v>
      </c>
      <c r="K216" s="255"/>
      <c r="L216" s="256"/>
      <c r="M216" s="256"/>
      <c r="N216" s="256"/>
      <c r="O216" s="256"/>
      <c r="P216" s="256"/>
      <c r="Q216" s="256"/>
      <c r="R216" s="256"/>
      <c r="S216" s="256"/>
      <c r="T216" s="257">
        <f t="shared" si="10"/>
        <v>0</v>
      </c>
      <c r="U216" s="323">
        <f>K216*Inflation!$F$19</f>
        <v>0</v>
      </c>
      <c r="V216" s="324">
        <f>L216*Inflation!$F$19</f>
        <v>0</v>
      </c>
      <c r="W216" s="324">
        <f>M216*Inflation!$F$19</f>
        <v>0</v>
      </c>
      <c r="X216" s="324">
        <f>N216*Inflation!$F$19*Inflation!$F$20</f>
        <v>0</v>
      </c>
      <c r="Y216" s="324">
        <f>O216*Inflation!$F$19*Inflation!$F$20</f>
        <v>0</v>
      </c>
      <c r="Z216" s="324">
        <f>P216*Inflation!$F$19*Inflation!$F$20</f>
        <v>0</v>
      </c>
      <c r="AA216" s="324">
        <f>Q216*Inflation!$F$19*Inflation!$F$20*Inflation!$F$21</f>
        <v>0</v>
      </c>
      <c r="AB216" s="324">
        <f>R216*Inflation!$F$19*Inflation!$F$20*Inflation!$F$21*Inflation!$F$22</f>
        <v>0</v>
      </c>
      <c r="AC216" s="324">
        <f>S216*Inflation!$F$19*Inflation!$F$20*Inflation!$F$21*Inflation!$F$22*Inflation!$F$23</f>
        <v>0</v>
      </c>
      <c r="AD216" s="326">
        <f t="shared" si="11"/>
        <v>0</v>
      </c>
    </row>
    <row r="217" spans="1:33" ht="14.5">
      <c r="A217" s="44" t="s">
        <v>150</v>
      </c>
      <c r="B217" s="45" t="s">
        <v>154</v>
      </c>
      <c r="C217" s="106">
        <v>0</v>
      </c>
      <c r="E217" s="65">
        <v>4220</v>
      </c>
      <c r="F217" s="65" t="s">
        <v>808</v>
      </c>
      <c r="G217" s="99" t="s">
        <v>811</v>
      </c>
      <c r="H217" s="240" t="s">
        <v>148</v>
      </c>
      <c r="I217" s="240"/>
      <c r="J217" s="238">
        <v>45991</v>
      </c>
      <c r="K217" s="255"/>
      <c r="L217" s="256"/>
      <c r="M217" s="256"/>
      <c r="N217" s="256"/>
      <c r="O217" s="256"/>
      <c r="P217" s="256"/>
      <c r="Q217" s="256"/>
      <c r="R217" s="256"/>
      <c r="S217" s="256"/>
      <c r="T217" s="257">
        <f t="shared" si="10"/>
        <v>0</v>
      </c>
      <c r="U217" s="323">
        <f>K217*Inflation!$F$19</f>
        <v>0</v>
      </c>
      <c r="V217" s="324">
        <f>L217*Inflation!$F$19</f>
        <v>0</v>
      </c>
      <c r="W217" s="324">
        <f>M217*Inflation!$F$19</f>
        <v>0</v>
      </c>
      <c r="X217" s="324">
        <f>N217*Inflation!$F$19*Inflation!$F$20</f>
        <v>0</v>
      </c>
      <c r="Y217" s="324">
        <f>O217*Inflation!$F$19*Inflation!$F$20</f>
        <v>0</v>
      </c>
      <c r="Z217" s="324">
        <f>P217*Inflation!$F$19*Inflation!$F$20</f>
        <v>0</v>
      </c>
      <c r="AA217" s="324">
        <f>Q217*Inflation!$F$19*Inflation!$F$20*Inflation!$F$21</f>
        <v>0</v>
      </c>
      <c r="AB217" s="324">
        <f>R217*Inflation!$F$19*Inflation!$F$20*Inflation!$F$21*Inflation!$F$22</f>
        <v>0</v>
      </c>
      <c r="AC217" s="324">
        <f>S217*Inflation!$F$19*Inflation!$F$20*Inflation!$F$21*Inflation!$F$22*Inflation!$F$23</f>
        <v>0</v>
      </c>
      <c r="AD217" s="326">
        <f t="shared" si="11"/>
        <v>0</v>
      </c>
    </row>
    <row r="218" spans="1:33" ht="14.5">
      <c r="A218" s="44" t="s">
        <v>150</v>
      </c>
      <c r="B218" s="45" t="s">
        <v>154</v>
      </c>
      <c r="C218" s="106">
        <v>0</v>
      </c>
      <c r="E218" s="65">
        <v>4220</v>
      </c>
      <c r="F218" s="65" t="s">
        <v>808</v>
      </c>
      <c r="G218" s="99" t="s">
        <v>812</v>
      </c>
      <c r="H218" s="240" t="s">
        <v>148</v>
      </c>
      <c r="I218" s="240"/>
      <c r="J218" s="238">
        <v>47118</v>
      </c>
      <c r="K218" s="255"/>
      <c r="L218" s="256"/>
      <c r="M218" s="256"/>
      <c r="N218" s="256"/>
      <c r="O218" s="256"/>
      <c r="P218" s="256"/>
      <c r="Q218" s="256"/>
      <c r="R218" s="256"/>
      <c r="S218" s="256"/>
      <c r="T218" s="257">
        <f t="shared" si="10"/>
        <v>0</v>
      </c>
      <c r="U218" s="323">
        <f>K218*Inflation!$F$19</f>
        <v>0</v>
      </c>
      <c r="V218" s="324">
        <f>L218*Inflation!$F$19</f>
        <v>0</v>
      </c>
      <c r="W218" s="324">
        <f>M218*Inflation!$F$19</f>
        <v>0</v>
      </c>
      <c r="X218" s="324">
        <f>N218*Inflation!$F$19*Inflation!$F$20</f>
        <v>0</v>
      </c>
      <c r="Y218" s="324">
        <f>O218*Inflation!$F$19*Inflation!$F$20</f>
        <v>0</v>
      </c>
      <c r="Z218" s="324">
        <f>P218*Inflation!$F$19*Inflation!$F$20</f>
        <v>0</v>
      </c>
      <c r="AA218" s="324">
        <f>Q218*Inflation!$F$19*Inflation!$F$20*Inflation!$F$21</f>
        <v>0</v>
      </c>
      <c r="AB218" s="324">
        <f>R218*Inflation!$F$19*Inflation!$F$20*Inflation!$F$21*Inflation!$F$22</f>
        <v>0</v>
      </c>
      <c r="AC218" s="324">
        <f>S218*Inflation!$F$19*Inflation!$F$20*Inflation!$F$21*Inflation!$F$22*Inflation!$F$23</f>
        <v>0</v>
      </c>
      <c r="AD218" s="326">
        <f t="shared" si="11"/>
        <v>0</v>
      </c>
    </row>
    <row r="219" spans="1:33" ht="14.5">
      <c r="A219" s="44" t="s">
        <v>150</v>
      </c>
      <c r="B219" s="45" t="s">
        <v>154</v>
      </c>
      <c r="C219" s="106">
        <v>0</v>
      </c>
      <c r="E219" s="65">
        <v>4220</v>
      </c>
      <c r="F219" s="65" t="s">
        <v>808</v>
      </c>
      <c r="G219" s="99" t="s">
        <v>813</v>
      </c>
      <c r="H219" s="240" t="s">
        <v>149</v>
      </c>
      <c r="I219" s="240"/>
      <c r="J219" s="238">
        <v>46022</v>
      </c>
      <c r="K219" s="255"/>
      <c r="L219" s="256"/>
      <c r="M219" s="256"/>
      <c r="N219" s="256"/>
      <c r="O219" s="256"/>
      <c r="P219" s="256"/>
      <c r="Q219" s="256"/>
      <c r="R219" s="256"/>
      <c r="S219" s="256"/>
      <c r="T219" s="257">
        <f t="shared" si="10"/>
        <v>0</v>
      </c>
      <c r="U219" s="323">
        <f>K219*Inflation!$F$19</f>
        <v>0</v>
      </c>
      <c r="V219" s="324">
        <f>L219*Inflation!$F$19</f>
        <v>0</v>
      </c>
      <c r="W219" s="324">
        <f>M219*Inflation!$F$19</f>
        <v>0</v>
      </c>
      <c r="X219" s="324">
        <f>N219*Inflation!$F$19*Inflation!$F$20</f>
        <v>0</v>
      </c>
      <c r="Y219" s="324">
        <f>O219*Inflation!$F$19*Inflation!$F$20</f>
        <v>0</v>
      </c>
      <c r="Z219" s="324">
        <f>P219*Inflation!$F$19*Inflation!$F$20</f>
        <v>0</v>
      </c>
      <c r="AA219" s="324">
        <f>Q219*Inflation!$F$19*Inflation!$F$20*Inflation!$F$21</f>
        <v>0</v>
      </c>
      <c r="AB219" s="324">
        <f>R219*Inflation!$F$19*Inflation!$F$20*Inflation!$F$21*Inflation!$F$22</f>
        <v>0</v>
      </c>
      <c r="AC219" s="324">
        <f>S219*Inflation!$F$19*Inflation!$F$20*Inflation!$F$21*Inflation!$F$22*Inflation!$F$23</f>
        <v>0</v>
      </c>
      <c r="AD219" s="326">
        <f t="shared" si="11"/>
        <v>0</v>
      </c>
    </row>
    <row r="220" spans="1:33" ht="14.5">
      <c r="A220" s="44" t="s">
        <v>150</v>
      </c>
      <c r="B220" s="45" t="s">
        <v>150</v>
      </c>
      <c r="C220" s="106">
        <v>1000</v>
      </c>
      <c r="D220" s="37">
        <v>63</v>
      </c>
      <c r="E220" s="65">
        <v>4220</v>
      </c>
      <c r="F220" s="65" t="s">
        <v>808</v>
      </c>
      <c r="G220" s="99" t="s">
        <v>814</v>
      </c>
      <c r="H220" s="240" t="s">
        <v>148</v>
      </c>
      <c r="I220" s="240"/>
      <c r="J220" s="238">
        <v>45746</v>
      </c>
      <c r="K220" s="255"/>
      <c r="L220" s="256"/>
      <c r="M220" s="256"/>
      <c r="N220" s="256"/>
      <c r="O220" s="256"/>
      <c r="P220" s="256"/>
      <c r="Q220" s="256"/>
      <c r="R220" s="256"/>
      <c r="S220" s="256"/>
      <c r="T220" s="257">
        <f t="shared" si="10"/>
        <v>0</v>
      </c>
      <c r="U220" s="323">
        <f>K220*Inflation!$F$19</f>
        <v>0</v>
      </c>
      <c r="V220" s="324">
        <f>L220*Inflation!$F$19</f>
        <v>0</v>
      </c>
      <c r="W220" s="324">
        <f>M220*Inflation!$F$19</f>
        <v>0</v>
      </c>
      <c r="X220" s="324">
        <f>N220*Inflation!$F$19*Inflation!$F$20</f>
        <v>0</v>
      </c>
      <c r="Y220" s="324">
        <f>O220*Inflation!$F$19*Inflation!$F$20</f>
        <v>0</v>
      </c>
      <c r="Z220" s="324">
        <f>P220*Inflation!$F$19*Inflation!$F$20</f>
        <v>0</v>
      </c>
      <c r="AA220" s="324">
        <f>Q220*Inflation!$F$19*Inflation!$F$20*Inflation!$F$21</f>
        <v>0</v>
      </c>
      <c r="AB220" s="324">
        <f>R220*Inflation!$F$19*Inflation!$F$20*Inflation!$F$21*Inflation!$F$22</f>
        <v>0</v>
      </c>
      <c r="AC220" s="324">
        <f>S220*Inflation!$F$19*Inflation!$F$20*Inflation!$F$21*Inflation!$F$22*Inflation!$F$23</f>
        <v>0</v>
      </c>
      <c r="AD220" s="326">
        <f t="shared" si="11"/>
        <v>0</v>
      </c>
    </row>
    <row r="221" spans="1:33" ht="14.5">
      <c r="A221" s="44" t="s">
        <v>150</v>
      </c>
      <c r="B221" s="45" t="s">
        <v>150</v>
      </c>
      <c r="C221" s="106">
        <v>1000</v>
      </c>
      <c r="D221" s="37">
        <v>64</v>
      </c>
      <c r="E221" s="65">
        <v>4220</v>
      </c>
      <c r="F221" s="65" t="s">
        <v>808</v>
      </c>
      <c r="G221" s="99" t="s">
        <v>815</v>
      </c>
      <c r="H221" s="240" t="s">
        <v>149</v>
      </c>
      <c r="I221" s="240"/>
      <c r="J221" s="238">
        <v>46022</v>
      </c>
      <c r="K221" s="255"/>
      <c r="L221" s="256"/>
      <c r="M221" s="256"/>
      <c r="N221" s="256"/>
      <c r="O221" s="256"/>
      <c r="P221" s="256"/>
      <c r="Q221" s="256"/>
      <c r="R221" s="256"/>
      <c r="S221" s="256"/>
      <c r="T221" s="257">
        <f t="shared" si="10"/>
        <v>0</v>
      </c>
      <c r="U221" s="323">
        <f>K221*Inflation!$F$19</f>
        <v>0</v>
      </c>
      <c r="V221" s="324">
        <f>L221*Inflation!$F$19</f>
        <v>0</v>
      </c>
      <c r="W221" s="324">
        <f>M221*Inflation!$F$19</f>
        <v>0</v>
      </c>
      <c r="X221" s="324">
        <f>N221*Inflation!$F$19*Inflation!$F$20</f>
        <v>0</v>
      </c>
      <c r="Y221" s="324">
        <f>O221*Inflation!$F$19*Inflation!$F$20</f>
        <v>0</v>
      </c>
      <c r="Z221" s="324">
        <f>P221*Inflation!$F$19*Inflation!$F$20</f>
        <v>0</v>
      </c>
      <c r="AA221" s="324">
        <f>Q221*Inflation!$F$19*Inflation!$F$20*Inflation!$F$21</f>
        <v>0</v>
      </c>
      <c r="AB221" s="324">
        <f>R221*Inflation!$F$19*Inflation!$F$20*Inflation!$F$21*Inflation!$F$22</f>
        <v>0</v>
      </c>
      <c r="AC221" s="324">
        <f>S221*Inflation!$F$19*Inflation!$F$20*Inflation!$F$21*Inflation!$F$22*Inflation!$F$23</f>
        <v>0</v>
      </c>
      <c r="AD221" s="326">
        <f t="shared" si="11"/>
        <v>0</v>
      </c>
    </row>
    <row r="222" spans="1:33" ht="14.5">
      <c r="A222" s="44" t="s">
        <v>154</v>
      </c>
      <c r="B222" s="45" t="s">
        <v>154</v>
      </c>
      <c r="C222" s="106">
        <v>0</v>
      </c>
      <c r="E222" s="65">
        <v>4220</v>
      </c>
      <c r="F222" s="65" t="s">
        <v>808</v>
      </c>
      <c r="G222" s="99" t="s">
        <v>816</v>
      </c>
      <c r="H222" s="240" t="s">
        <v>148</v>
      </c>
      <c r="I222" s="240"/>
      <c r="J222" s="238" t="s">
        <v>627</v>
      </c>
      <c r="K222" s="255"/>
      <c r="L222" s="256"/>
      <c r="M222" s="256"/>
      <c r="N222" s="256"/>
      <c r="O222" s="256"/>
      <c r="P222" s="256"/>
      <c r="Q222" s="256"/>
      <c r="R222" s="256"/>
      <c r="S222" s="256"/>
      <c r="T222" s="257">
        <f t="shared" si="10"/>
        <v>0</v>
      </c>
      <c r="U222" s="323">
        <f>K222*Inflation!$F$19</f>
        <v>0</v>
      </c>
      <c r="V222" s="324">
        <f>L222*Inflation!$F$19</f>
        <v>0</v>
      </c>
      <c r="W222" s="324">
        <f>M222*Inflation!$F$19</f>
        <v>0</v>
      </c>
      <c r="X222" s="324">
        <f>N222*Inflation!$F$19*Inflation!$F$20</f>
        <v>0</v>
      </c>
      <c r="Y222" s="324">
        <f>O222*Inflation!$F$19*Inflation!$F$20</f>
        <v>0</v>
      </c>
      <c r="Z222" s="324">
        <f>P222*Inflation!$F$19*Inflation!$F$20</f>
        <v>0</v>
      </c>
      <c r="AA222" s="324">
        <f>Q222*Inflation!$F$19*Inflation!$F$20*Inflation!$F$21</f>
        <v>0</v>
      </c>
      <c r="AB222" s="324">
        <f>R222*Inflation!$F$19*Inflation!$F$20*Inflation!$F$21*Inflation!$F$22</f>
        <v>0</v>
      </c>
      <c r="AC222" s="324">
        <f>S222*Inflation!$F$19*Inflation!$F$20*Inflation!$F$21*Inflation!$F$22*Inflation!$F$23</f>
        <v>0</v>
      </c>
      <c r="AD222" s="326">
        <f t="shared" si="11"/>
        <v>0</v>
      </c>
    </row>
    <row r="223" spans="1:33" ht="14.5">
      <c r="A223" s="44" t="s">
        <v>150</v>
      </c>
      <c r="B223" s="45" t="s">
        <v>154</v>
      </c>
      <c r="C223" s="106">
        <v>0</v>
      </c>
      <c r="E223" s="65">
        <v>4220</v>
      </c>
      <c r="F223" s="65" t="s">
        <v>808</v>
      </c>
      <c r="G223" s="99" t="s">
        <v>817</v>
      </c>
      <c r="H223" s="240" t="s">
        <v>149</v>
      </c>
      <c r="I223" s="240"/>
      <c r="J223" s="238">
        <v>45838</v>
      </c>
      <c r="K223" s="255"/>
      <c r="L223" s="256"/>
      <c r="M223" s="256"/>
      <c r="N223" s="256"/>
      <c r="O223" s="256"/>
      <c r="P223" s="256"/>
      <c r="Q223" s="256"/>
      <c r="R223" s="256"/>
      <c r="S223" s="256"/>
      <c r="T223" s="257">
        <f t="shared" si="10"/>
        <v>0</v>
      </c>
      <c r="U223" s="323">
        <f>K223*Inflation!$F$19</f>
        <v>0</v>
      </c>
      <c r="V223" s="324">
        <f>L223*Inflation!$F$19</f>
        <v>0</v>
      </c>
      <c r="W223" s="324">
        <f>M223*Inflation!$F$19</f>
        <v>0</v>
      </c>
      <c r="X223" s="324">
        <f>N223*Inflation!$F$19*Inflation!$F$20</f>
        <v>0</v>
      </c>
      <c r="Y223" s="324">
        <f>O223*Inflation!$F$19*Inflation!$F$20</f>
        <v>0</v>
      </c>
      <c r="Z223" s="324">
        <f>P223*Inflation!$F$19*Inflation!$F$20</f>
        <v>0</v>
      </c>
      <c r="AA223" s="324">
        <f>Q223*Inflation!$F$19*Inflation!$F$20*Inflation!$F$21</f>
        <v>0</v>
      </c>
      <c r="AB223" s="324">
        <f>R223*Inflation!$F$19*Inflation!$F$20*Inflation!$F$21*Inflation!$F$22</f>
        <v>0</v>
      </c>
      <c r="AC223" s="324">
        <f>S223*Inflation!$F$19*Inflation!$F$20*Inflation!$F$21*Inflation!$F$22*Inflation!$F$23</f>
        <v>0</v>
      </c>
      <c r="AD223" s="326">
        <f t="shared" si="11"/>
        <v>0</v>
      </c>
    </row>
    <row r="224" spans="1:33" ht="14.5">
      <c r="A224" s="44" t="s">
        <v>150</v>
      </c>
      <c r="B224" s="45" t="s">
        <v>154</v>
      </c>
      <c r="C224" s="106">
        <v>0</v>
      </c>
      <c r="E224" s="65">
        <v>4220</v>
      </c>
      <c r="F224" s="65" t="s">
        <v>808</v>
      </c>
      <c r="G224" s="99" t="s">
        <v>818</v>
      </c>
      <c r="H224" s="240" t="s">
        <v>149</v>
      </c>
      <c r="I224" s="240"/>
      <c r="J224" s="238">
        <v>46843</v>
      </c>
      <c r="K224" s="255"/>
      <c r="L224" s="256"/>
      <c r="M224" s="256"/>
      <c r="N224" s="256"/>
      <c r="O224" s="256"/>
      <c r="P224" s="256"/>
      <c r="Q224" s="256"/>
      <c r="R224" s="256"/>
      <c r="S224" s="256"/>
      <c r="T224" s="257">
        <f t="shared" si="10"/>
        <v>0</v>
      </c>
      <c r="U224" s="323">
        <f>K224*Inflation!$F$19</f>
        <v>0</v>
      </c>
      <c r="V224" s="324">
        <f>L224*Inflation!$F$19</f>
        <v>0</v>
      </c>
      <c r="W224" s="324">
        <f>M224*Inflation!$F$19</f>
        <v>0</v>
      </c>
      <c r="X224" s="324">
        <f>N224*Inflation!$F$19*Inflation!$F$20</f>
        <v>0</v>
      </c>
      <c r="Y224" s="324">
        <f>O224*Inflation!$F$19*Inflation!$F$20</f>
        <v>0</v>
      </c>
      <c r="Z224" s="324">
        <f>P224*Inflation!$F$19*Inflation!$F$20</f>
        <v>0</v>
      </c>
      <c r="AA224" s="324">
        <f>Q224*Inflation!$F$19*Inflation!$F$20*Inflation!$F$21</f>
        <v>0</v>
      </c>
      <c r="AB224" s="324">
        <f>R224*Inflation!$F$19*Inflation!$F$20*Inflation!$F$21*Inflation!$F$22</f>
        <v>0</v>
      </c>
      <c r="AC224" s="324">
        <f>S224*Inflation!$F$19*Inflation!$F$20*Inflation!$F$21*Inflation!$F$22*Inflation!$F$23</f>
        <v>0</v>
      </c>
      <c r="AD224" s="326">
        <f t="shared" si="11"/>
        <v>0</v>
      </c>
      <c r="AF224" s="113"/>
      <c r="AG224" s="398"/>
    </row>
    <row r="225" spans="1:31" ht="14.5">
      <c r="A225" s="44" t="s">
        <v>150</v>
      </c>
      <c r="B225" s="45" t="s">
        <v>150</v>
      </c>
      <c r="C225" s="106">
        <v>4000</v>
      </c>
      <c r="D225" s="37">
        <v>65</v>
      </c>
      <c r="E225" s="65">
        <v>4220</v>
      </c>
      <c r="F225" s="65" t="s">
        <v>808</v>
      </c>
      <c r="G225" s="99" t="s">
        <v>819</v>
      </c>
      <c r="H225" s="240" t="s">
        <v>149</v>
      </c>
      <c r="I225" s="240"/>
      <c r="J225" s="238">
        <v>46011</v>
      </c>
      <c r="K225" s="255"/>
      <c r="L225" s="256"/>
      <c r="M225" s="256"/>
      <c r="N225" s="256"/>
      <c r="O225" s="256"/>
      <c r="P225" s="256"/>
      <c r="Q225" s="256"/>
      <c r="R225" s="256"/>
      <c r="S225" s="256"/>
      <c r="T225" s="257">
        <f t="shared" si="10"/>
        <v>0</v>
      </c>
      <c r="U225" s="323">
        <f>K225*Inflation!$F$19</f>
        <v>0</v>
      </c>
      <c r="V225" s="324">
        <f>L225*Inflation!$F$19</f>
        <v>0</v>
      </c>
      <c r="W225" s="324">
        <f>M225*Inflation!$F$19</f>
        <v>0</v>
      </c>
      <c r="X225" s="324">
        <f>N225*Inflation!$F$19*Inflation!$F$20</f>
        <v>0</v>
      </c>
      <c r="Y225" s="324">
        <f>O225*Inflation!$F$19*Inflation!$F$20</f>
        <v>0</v>
      </c>
      <c r="Z225" s="324">
        <f>P225*Inflation!$F$19*Inflation!$F$20</f>
        <v>0</v>
      </c>
      <c r="AA225" s="324">
        <f>Q225*Inflation!$F$19*Inflation!$F$20*Inflation!$F$21</f>
        <v>0</v>
      </c>
      <c r="AB225" s="324">
        <f>R225*Inflation!$F$19*Inflation!$F$20*Inflation!$F$21*Inflation!$F$22</f>
        <v>0</v>
      </c>
      <c r="AC225" s="324">
        <f>S225*Inflation!$F$19*Inflation!$F$20*Inflation!$F$21*Inflation!$F$22*Inflation!$F$23</f>
        <v>0</v>
      </c>
      <c r="AD225" s="326">
        <f t="shared" si="11"/>
        <v>0</v>
      </c>
    </row>
    <row r="226" spans="1:31" ht="15" thickBot="1">
      <c r="A226" s="44"/>
      <c r="B226" s="57">
        <v>0</v>
      </c>
      <c r="C226" s="73">
        <v>65</v>
      </c>
      <c r="E226" s="80">
        <v>42</v>
      </c>
      <c r="F226" s="81"/>
      <c r="G226" s="60" t="s">
        <v>820</v>
      </c>
      <c r="H226" s="389"/>
      <c r="I226" s="389"/>
      <c r="J226" s="241"/>
      <c r="K226" s="156">
        <f t="shared" ref="K226:T226" si="12">SUM(K23:K225)</f>
        <v>0</v>
      </c>
      <c r="L226" s="61">
        <f t="shared" si="12"/>
        <v>0</v>
      </c>
      <c r="M226" s="61">
        <f t="shared" si="12"/>
        <v>0</v>
      </c>
      <c r="N226" s="61">
        <f t="shared" si="12"/>
        <v>0</v>
      </c>
      <c r="O226" s="61">
        <f t="shared" si="12"/>
        <v>0</v>
      </c>
      <c r="P226" s="61">
        <f t="shared" si="12"/>
        <v>0</v>
      </c>
      <c r="Q226" s="61">
        <f t="shared" si="12"/>
        <v>0</v>
      </c>
      <c r="R226" s="61">
        <f t="shared" si="12"/>
        <v>0</v>
      </c>
      <c r="S226" s="61">
        <f t="shared" si="12"/>
        <v>0</v>
      </c>
      <c r="T226" s="132">
        <f t="shared" si="12"/>
        <v>0</v>
      </c>
      <c r="U226" s="172">
        <f t="shared" ref="U226:AD226" si="13">SUM(U23:U225)</f>
        <v>0</v>
      </c>
      <c r="V226" s="173">
        <f t="shared" si="13"/>
        <v>0</v>
      </c>
      <c r="W226" s="173">
        <f t="shared" si="13"/>
        <v>0</v>
      </c>
      <c r="X226" s="173">
        <f t="shared" si="13"/>
        <v>0</v>
      </c>
      <c r="Y226" s="173">
        <f t="shared" si="13"/>
        <v>0</v>
      </c>
      <c r="Z226" s="173">
        <f t="shared" si="13"/>
        <v>0</v>
      </c>
      <c r="AA226" s="173">
        <f t="shared" si="13"/>
        <v>0</v>
      </c>
      <c r="AB226" s="173">
        <f t="shared" si="13"/>
        <v>0</v>
      </c>
      <c r="AC226" s="173">
        <f t="shared" si="13"/>
        <v>0</v>
      </c>
      <c r="AD226" s="174">
        <f t="shared" si="13"/>
        <v>0</v>
      </c>
      <c r="AE226" s="398" t="e">
        <f>AD226-#REF!</f>
        <v>#REF!</v>
      </c>
    </row>
    <row r="227" spans="1:31" ht="14.5">
      <c r="A227" s="44" t="s">
        <v>150</v>
      </c>
      <c r="B227" s="45" t="s">
        <v>154</v>
      </c>
      <c r="C227" s="106">
        <v>0</v>
      </c>
      <c r="E227" s="65">
        <v>4240</v>
      </c>
      <c r="F227" s="65" t="s">
        <v>44</v>
      </c>
      <c r="G227" s="99" t="s">
        <v>821</v>
      </c>
      <c r="H227" s="240" t="s">
        <v>148</v>
      </c>
      <c r="I227" s="240"/>
      <c r="J227" s="238">
        <v>45657</v>
      </c>
      <c r="K227" s="255"/>
      <c r="L227" s="256"/>
      <c r="M227" s="256"/>
      <c r="N227" s="256"/>
      <c r="O227" s="256"/>
      <c r="P227" s="256"/>
      <c r="Q227" s="256"/>
      <c r="R227" s="256"/>
      <c r="S227" s="256"/>
      <c r="T227" s="257">
        <f t="shared" ref="T227:T233" si="14">SUM(S227,R227,Q227,P227,M227)</f>
        <v>0</v>
      </c>
      <c r="U227" s="323">
        <f>K227*Inflation!$F$19</f>
        <v>0</v>
      </c>
      <c r="V227" s="324">
        <f>L227*Inflation!$F$19</f>
        <v>0</v>
      </c>
      <c r="W227" s="324">
        <f>M227*Inflation!$F$19</f>
        <v>0</v>
      </c>
      <c r="X227" s="324">
        <f>N227*Inflation!$F$19*Inflation!$F$20</f>
        <v>0</v>
      </c>
      <c r="Y227" s="324">
        <f>O227*Inflation!$F$19*Inflation!$F$20</f>
        <v>0</v>
      </c>
      <c r="Z227" s="324">
        <f>P227*Inflation!$F$19*Inflation!$F$20</f>
        <v>0</v>
      </c>
      <c r="AA227" s="324">
        <f>Q227*Inflation!$F$19*Inflation!$F$20*Inflation!$F$21</f>
        <v>0</v>
      </c>
      <c r="AB227" s="324">
        <f>R227*Inflation!$F$19*Inflation!$F$20*Inflation!$F$21*Inflation!$F$22</f>
        <v>0</v>
      </c>
      <c r="AC227" s="324">
        <f>S227*Inflation!$F$19*Inflation!$F$20*Inflation!$F$21*Inflation!$F$22*Inflation!$F$23</f>
        <v>0</v>
      </c>
      <c r="AD227" s="326">
        <f t="shared" ref="AD227:AD233" si="15">SUM(AC227,AB227,AA227,Z227,W227)</f>
        <v>0</v>
      </c>
    </row>
    <row r="228" spans="1:31" ht="14.5">
      <c r="A228" s="44" t="s">
        <v>150</v>
      </c>
      <c r="B228" s="45" t="s">
        <v>154</v>
      </c>
      <c r="C228" s="106">
        <v>0</v>
      </c>
      <c r="E228" s="65">
        <v>4240</v>
      </c>
      <c r="F228" s="65" t="s">
        <v>44</v>
      </c>
      <c r="G228" s="99" t="s">
        <v>822</v>
      </c>
      <c r="H228" s="240" t="s">
        <v>148</v>
      </c>
      <c r="I228" s="240"/>
      <c r="J228" s="238">
        <v>45657</v>
      </c>
      <c r="K228" s="255"/>
      <c r="L228" s="256"/>
      <c r="M228" s="256"/>
      <c r="N228" s="256"/>
      <c r="O228" s="256"/>
      <c r="P228" s="256"/>
      <c r="Q228" s="256"/>
      <c r="R228" s="256"/>
      <c r="S228" s="256"/>
      <c r="T228" s="257">
        <f t="shared" si="14"/>
        <v>0</v>
      </c>
      <c r="U228" s="323">
        <f>K228*Inflation!$F$19</f>
        <v>0</v>
      </c>
      <c r="V228" s="324">
        <f>L228*Inflation!$F$19</f>
        <v>0</v>
      </c>
      <c r="W228" s="324">
        <f>M228*Inflation!$F$19</f>
        <v>0</v>
      </c>
      <c r="X228" s="324">
        <f>N228*Inflation!$F$19*Inflation!$F$20</f>
        <v>0</v>
      </c>
      <c r="Y228" s="324">
        <f>O228*Inflation!$F$19*Inflation!$F$20</f>
        <v>0</v>
      </c>
      <c r="Z228" s="324">
        <f>P228*Inflation!$F$19*Inflation!$F$20</f>
        <v>0</v>
      </c>
      <c r="AA228" s="324">
        <f>Q228*Inflation!$F$19*Inflation!$F$20*Inflation!$F$21</f>
        <v>0</v>
      </c>
      <c r="AB228" s="324">
        <f>R228*Inflation!$F$19*Inflation!$F$20*Inflation!$F$21*Inflation!$F$22</f>
        <v>0</v>
      </c>
      <c r="AC228" s="324">
        <f>S228*Inflation!$F$19*Inflation!$F$20*Inflation!$F$21*Inflation!$F$22*Inflation!$F$23</f>
        <v>0</v>
      </c>
      <c r="AD228" s="326">
        <f t="shared" si="15"/>
        <v>0</v>
      </c>
    </row>
    <row r="229" spans="1:31" ht="14.5">
      <c r="A229" s="44" t="s">
        <v>150</v>
      </c>
      <c r="B229" s="45" t="s">
        <v>154</v>
      </c>
      <c r="C229" s="106">
        <v>0</v>
      </c>
      <c r="E229" s="65">
        <v>4240</v>
      </c>
      <c r="F229" s="65" t="s">
        <v>44</v>
      </c>
      <c r="G229" s="99" t="s">
        <v>823</v>
      </c>
      <c r="H229" s="240" t="s">
        <v>148</v>
      </c>
      <c r="I229" s="240"/>
      <c r="J229" s="238">
        <v>46022</v>
      </c>
      <c r="K229" s="255"/>
      <c r="L229" s="256"/>
      <c r="M229" s="256"/>
      <c r="N229" s="256"/>
      <c r="O229" s="256"/>
      <c r="P229" s="256"/>
      <c r="Q229" s="256"/>
      <c r="R229" s="256"/>
      <c r="S229" s="256"/>
      <c r="T229" s="257">
        <f t="shared" si="14"/>
        <v>0</v>
      </c>
      <c r="U229" s="323">
        <f>K229*Inflation!$F$19</f>
        <v>0</v>
      </c>
      <c r="V229" s="324">
        <f>L229*Inflation!$F$19</f>
        <v>0</v>
      </c>
      <c r="W229" s="324">
        <f>M229*Inflation!$F$19</f>
        <v>0</v>
      </c>
      <c r="X229" s="324">
        <f>N229*Inflation!$F$19*Inflation!$F$20</f>
        <v>0</v>
      </c>
      <c r="Y229" s="324">
        <f>O229*Inflation!$F$19*Inflation!$F$20</f>
        <v>0</v>
      </c>
      <c r="Z229" s="324">
        <f>P229*Inflation!$F$19*Inflation!$F$20</f>
        <v>0</v>
      </c>
      <c r="AA229" s="324">
        <f>Q229*Inflation!$F$19*Inflation!$F$20*Inflation!$F$21</f>
        <v>0</v>
      </c>
      <c r="AB229" s="324">
        <f>R229*Inflation!$F$19*Inflation!$F$20*Inflation!$F$21*Inflation!$F$22</f>
        <v>0</v>
      </c>
      <c r="AC229" s="324">
        <f>S229*Inflation!$F$19*Inflation!$F$20*Inflation!$F$21*Inflation!$F$22*Inflation!$F$23</f>
        <v>0</v>
      </c>
      <c r="AD229" s="326">
        <f t="shared" si="15"/>
        <v>0</v>
      </c>
    </row>
    <row r="230" spans="1:31" ht="14.5">
      <c r="A230" s="44" t="s">
        <v>150</v>
      </c>
      <c r="B230" s="45" t="s">
        <v>154</v>
      </c>
      <c r="C230" s="106">
        <v>0</v>
      </c>
      <c r="E230" s="65">
        <v>4240</v>
      </c>
      <c r="F230" s="65" t="s">
        <v>44</v>
      </c>
      <c r="G230" s="99" t="s">
        <v>824</v>
      </c>
      <c r="H230" s="240" t="s">
        <v>148</v>
      </c>
      <c r="I230" s="240"/>
      <c r="J230" s="238">
        <v>46022</v>
      </c>
      <c r="K230" s="255"/>
      <c r="L230" s="256"/>
      <c r="M230" s="256"/>
      <c r="N230" s="256"/>
      <c r="O230" s="256"/>
      <c r="P230" s="256"/>
      <c r="Q230" s="256"/>
      <c r="R230" s="256"/>
      <c r="S230" s="256"/>
      <c r="T230" s="257">
        <f t="shared" si="14"/>
        <v>0</v>
      </c>
      <c r="U230" s="323">
        <f>K230*Inflation!$F$19</f>
        <v>0</v>
      </c>
      <c r="V230" s="324">
        <f>L230*Inflation!$F$19</f>
        <v>0</v>
      </c>
      <c r="W230" s="324">
        <f>M230*Inflation!$F$19</f>
        <v>0</v>
      </c>
      <c r="X230" s="324">
        <f>N230*Inflation!$F$19*Inflation!$F$20</f>
        <v>0</v>
      </c>
      <c r="Y230" s="324">
        <f>O230*Inflation!$F$19*Inflation!$F$20</f>
        <v>0</v>
      </c>
      <c r="Z230" s="324">
        <f>P230*Inflation!$F$19*Inflation!$F$20</f>
        <v>0</v>
      </c>
      <c r="AA230" s="324">
        <f>Q230*Inflation!$F$19*Inflation!$F$20*Inflation!$F$21</f>
        <v>0</v>
      </c>
      <c r="AB230" s="324">
        <f>R230*Inflation!$F$19*Inflation!$F$20*Inflation!$F$21*Inflation!$F$22</f>
        <v>0</v>
      </c>
      <c r="AC230" s="324">
        <f>S230*Inflation!$F$19*Inflation!$F$20*Inflation!$F$21*Inflation!$F$22*Inflation!$F$23</f>
        <v>0</v>
      </c>
      <c r="AD230" s="326">
        <f t="shared" si="15"/>
        <v>0</v>
      </c>
    </row>
    <row r="231" spans="1:31" ht="14.5">
      <c r="A231" s="44" t="s">
        <v>150</v>
      </c>
      <c r="B231" s="45" t="s">
        <v>154</v>
      </c>
      <c r="C231" s="106">
        <v>0</v>
      </c>
      <c r="E231" s="65">
        <v>4240</v>
      </c>
      <c r="F231" s="65" t="s">
        <v>44</v>
      </c>
      <c r="G231" s="99" t="s">
        <v>825</v>
      </c>
      <c r="H231" s="240" t="s">
        <v>148</v>
      </c>
      <c r="I231" s="240"/>
      <c r="J231" s="238">
        <v>46022</v>
      </c>
      <c r="K231" s="255"/>
      <c r="L231" s="256"/>
      <c r="M231" s="256"/>
      <c r="N231" s="256"/>
      <c r="O231" s="256"/>
      <c r="P231" s="256"/>
      <c r="Q231" s="256"/>
      <c r="R231" s="256"/>
      <c r="S231" s="256"/>
      <c r="T231" s="257">
        <f t="shared" si="14"/>
        <v>0</v>
      </c>
      <c r="U231" s="323">
        <f>K231*Inflation!$F$19</f>
        <v>0</v>
      </c>
      <c r="V231" s="324">
        <f>L231*Inflation!$F$19</f>
        <v>0</v>
      </c>
      <c r="W231" s="324">
        <f>M231*Inflation!$F$19</f>
        <v>0</v>
      </c>
      <c r="X231" s="324">
        <f>N231*Inflation!$F$19*Inflation!$F$20</f>
        <v>0</v>
      </c>
      <c r="Y231" s="324">
        <f>O231*Inflation!$F$19*Inflation!$F$20</f>
        <v>0</v>
      </c>
      <c r="Z231" s="324">
        <f>P231*Inflation!$F$19*Inflation!$F$20</f>
        <v>0</v>
      </c>
      <c r="AA231" s="324">
        <f>Q231*Inflation!$F$19*Inflation!$F$20*Inflation!$F$21</f>
        <v>0</v>
      </c>
      <c r="AB231" s="324">
        <f>R231*Inflation!$F$19*Inflation!$F$20*Inflation!$F$21*Inflation!$F$22</f>
        <v>0</v>
      </c>
      <c r="AC231" s="324">
        <f>S231*Inflation!$F$19*Inflation!$F$20*Inflation!$F$21*Inflation!$F$22*Inflation!$F$23</f>
        <v>0</v>
      </c>
      <c r="AD231" s="326">
        <f t="shared" si="15"/>
        <v>0</v>
      </c>
    </row>
    <row r="232" spans="1:31" ht="14.5">
      <c r="A232" s="44" t="s">
        <v>150</v>
      </c>
      <c r="B232" s="45" t="s">
        <v>154</v>
      </c>
      <c r="C232" s="106">
        <v>0</v>
      </c>
      <c r="E232" s="65">
        <v>4240</v>
      </c>
      <c r="F232" s="65" t="s">
        <v>44</v>
      </c>
      <c r="G232" s="99" t="s">
        <v>826</v>
      </c>
      <c r="H232" s="240" t="s">
        <v>148</v>
      </c>
      <c r="I232" s="240"/>
      <c r="J232" s="238">
        <v>46387</v>
      </c>
      <c r="K232" s="255"/>
      <c r="L232" s="256"/>
      <c r="M232" s="256"/>
      <c r="N232" s="256"/>
      <c r="O232" s="256"/>
      <c r="P232" s="256"/>
      <c r="Q232" s="256"/>
      <c r="R232" s="256"/>
      <c r="S232" s="256"/>
      <c r="T232" s="257">
        <f t="shared" si="14"/>
        <v>0</v>
      </c>
      <c r="U232" s="323">
        <f>K232*Inflation!$F$19</f>
        <v>0</v>
      </c>
      <c r="V232" s="324">
        <f>L232*Inflation!$F$19</f>
        <v>0</v>
      </c>
      <c r="W232" s="324">
        <f>M232*Inflation!$F$19</f>
        <v>0</v>
      </c>
      <c r="X232" s="324">
        <f>N232*Inflation!$F$19*Inflation!$F$20</f>
        <v>0</v>
      </c>
      <c r="Y232" s="324">
        <f>O232*Inflation!$F$19*Inflation!$F$20</f>
        <v>0</v>
      </c>
      <c r="Z232" s="324">
        <f>P232*Inflation!$F$19*Inflation!$F$20</f>
        <v>0</v>
      </c>
      <c r="AA232" s="324">
        <f>Q232*Inflation!$F$19*Inflation!$F$20*Inflation!$F$21</f>
        <v>0</v>
      </c>
      <c r="AB232" s="324">
        <f>R232*Inflation!$F$19*Inflation!$F$20*Inflation!$F$21*Inflation!$F$22</f>
        <v>0</v>
      </c>
      <c r="AC232" s="324">
        <f>S232*Inflation!$F$19*Inflation!$F$20*Inflation!$F$21*Inflation!$F$22*Inflation!$F$23</f>
        <v>0</v>
      </c>
      <c r="AD232" s="326">
        <f t="shared" si="15"/>
        <v>0</v>
      </c>
    </row>
    <row r="233" spans="1:31" ht="14.5">
      <c r="A233" s="44" t="s">
        <v>154</v>
      </c>
      <c r="B233" s="45" t="s">
        <v>150</v>
      </c>
      <c r="C233" s="106">
        <v>0</v>
      </c>
      <c r="D233" s="37">
        <v>1</v>
      </c>
      <c r="E233" s="65">
        <v>4240</v>
      </c>
      <c r="F233" s="65" t="s">
        <v>44</v>
      </c>
      <c r="G233" s="99" t="s">
        <v>827</v>
      </c>
      <c r="H233" s="240" t="s">
        <v>148</v>
      </c>
      <c r="I233" s="240"/>
      <c r="J233" s="238" t="s">
        <v>627</v>
      </c>
      <c r="K233" s="255"/>
      <c r="L233" s="256"/>
      <c r="M233" s="256"/>
      <c r="N233" s="256"/>
      <c r="O233" s="256"/>
      <c r="P233" s="256"/>
      <c r="Q233" s="256"/>
      <c r="R233" s="256"/>
      <c r="S233" s="256"/>
      <c r="T233" s="257">
        <f t="shared" si="14"/>
        <v>0</v>
      </c>
      <c r="U233" s="323">
        <f>K233*Inflation!$F$19</f>
        <v>0</v>
      </c>
      <c r="V233" s="324">
        <f>L233*Inflation!$F$19</f>
        <v>0</v>
      </c>
      <c r="W233" s="324">
        <f>M233*Inflation!$F$19</f>
        <v>0</v>
      </c>
      <c r="X233" s="324">
        <f>N233*Inflation!$F$19*Inflation!$F$20</f>
        <v>0</v>
      </c>
      <c r="Y233" s="324">
        <f>O233*Inflation!$F$19*Inflation!$F$20</f>
        <v>0</v>
      </c>
      <c r="Z233" s="324">
        <f>P233*Inflation!$F$19*Inflation!$F$20</f>
        <v>0</v>
      </c>
      <c r="AA233" s="324">
        <f>Q233*Inflation!$F$19*Inflation!$F$20*Inflation!$F$21</f>
        <v>0</v>
      </c>
      <c r="AB233" s="324">
        <f>R233*Inflation!$F$19*Inflation!$F$20*Inflation!$F$21*Inflation!$F$22</f>
        <v>0</v>
      </c>
      <c r="AC233" s="324">
        <f>S233*Inflation!$F$19*Inflation!$F$20*Inflation!$F$21*Inflation!$F$22*Inflation!$F$23</f>
        <v>0</v>
      </c>
      <c r="AD233" s="326">
        <f t="shared" si="15"/>
        <v>0</v>
      </c>
    </row>
    <row r="234" spans="1:31" ht="15" thickBot="1">
      <c r="A234" s="44"/>
      <c r="B234" s="57">
        <v>0</v>
      </c>
      <c r="C234" s="73">
        <v>1</v>
      </c>
      <c r="E234" s="80">
        <v>4240</v>
      </c>
      <c r="F234" s="81"/>
      <c r="G234" s="60" t="s">
        <v>44</v>
      </c>
      <c r="H234" s="389"/>
      <c r="I234" s="389"/>
      <c r="J234" s="241"/>
      <c r="K234" s="156">
        <f t="shared" ref="K234:T234" si="16">SUM(K227:K233)</f>
        <v>0</v>
      </c>
      <c r="L234" s="61">
        <f t="shared" si="16"/>
        <v>0</v>
      </c>
      <c r="M234" s="61">
        <f t="shared" si="16"/>
        <v>0</v>
      </c>
      <c r="N234" s="61">
        <f t="shared" si="16"/>
        <v>0</v>
      </c>
      <c r="O234" s="61">
        <f t="shared" si="16"/>
        <v>0</v>
      </c>
      <c r="P234" s="61">
        <f t="shared" si="16"/>
        <v>0</v>
      </c>
      <c r="Q234" s="61">
        <f t="shared" si="16"/>
        <v>0</v>
      </c>
      <c r="R234" s="61">
        <f t="shared" si="16"/>
        <v>0</v>
      </c>
      <c r="S234" s="61">
        <f t="shared" si="16"/>
        <v>0</v>
      </c>
      <c r="T234" s="130">
        <f t="shared" si="16"/>
        <v>0</v>
      </c>
      <c r="U234" s="172">
        <f t="shared" ref="U234:AD234" si="17">SUM(U227:U233)</f>
        <v>0</v>
      </c>
      <c r="V234" s="173">
        <f t="shared" si="17"/>
        <v>0</v>
      </c>
      <c r="W234" s="173">
        <f t="shared" si="17"/>
        <v>0</v>
      </c>
      <c r="X234" s="173">
        <f t="shared" si="17"/>
        <v>0</v>
      </c>
      <c r="Y234" s="173">
        <f t="shared" si="17"/>
        <v>0</v>
      </c>
      <c r="Z234" s="173">
        <f t="shared" si="17"/>
        <v>0</v>
      </c>
      <c r="AA234" s="173">
        <f t="shared" si="17"/>
        <v>0</v>
      </c>
      <c r="AB234" s="173">
        <f t="shared" si="17"/>
        <v>0</v>
      </c>
      <c r="AC234" s="173">
        <f t="shared" si="17"/>
        <v>0</v>
      </c>
      <c r="AD234" s="174">
        <f t="shared" si="17"/>
        <v>0</v>
      </c>
    </row>
    <row r="235" spans="1:31" ht="14.5">
      <c r="A235" s="44" t="s">
        <v>154</v>
      </c>
      <c r="B235" s="45" t="s">
        <v>150</v>
      </c>
      <c r="C235" s="106">
        <v>0</v>
      </c>
      <c r="D235" s="110">
        <v>1</v>
      </c>
      <c r="E235" s="111">
        <v>44</v>
      </c>
      <c r="F235" s="111" t="s">
        <v>828</v>
      </c>
      <c r="G235" s="112" t="s">
        <v>829</v>
      </c>
      <c r="H235" s="395" t="s">
        <v>147</v>
      </c>
      <c r="I235" s="395"/>
      <c r="J235" s="239" t="s">
        <v>218</v>
      </c>
      <c r="K235" s="259"/>
      <c r="L235" s="260"/>
      <c r="M235" s="260"/>
      <c r="N235" s="260"/>
      <c r="O235" s="260"/>
      <c r="P235" s="260"/>
      <c r="Q235" s="260"/>
      <c r="R235" s="260"/>
      <c r="S235" s="260"/>
      <c r="T235" s="257">
        <f t="shared" ref="T235:T246" si="18">SUM(S235,R235,Q235,P235,M235)</f>
        <v>0</v>
      </c>
      <c r="U235" s="323">
        <f>K235*Inflation!$F$19</f>
        <v>0</v>
      </c>
      <c r="V235" s="324">
        <f>L235*Inflation!$F$19</f>
        <v>0</v>
      </c>
      <c r="W235" s="324">
        <f>M235*Inflation!$F$19</f>
        <v>0</v>
      </c>
      <c r="X235" s="324">
        <f>N235*Inflation!$F$19*Inflation!$F$20</f>
        <v>0</v>
      </c>
      <c r="Y235" s="324">
        <f>O235*Inflation!$F$19*Inflation!$F$20</f>
        <v>0</v>
      </c>
      <c r="Z235" s="324">
        <f>P235*Inflation!$F$19*Inflation!$F$20</f>
        <v>0</v>
      </c>
      <c r="AA235" s="324">
        <f>Q235*Inflation!$F$19*Inflation!$F$20*Inflation!$F$21</f>
        <v>0</v>
      </c>
      <c r="AB235" s="324">
        <f>R235*Inflation!$F$19*Inflation!$F$20*Inflation!$F$21*Inflation!$F$22</f>
        <v>0</v>
      </c>
      <c r="AC235" s="324">
        <f>S235*Inflation!$F$19*Inflation!$F$20*Inflation!$F$21*Inflation!$F$22*Inflation!$F$23</f>
        <v>0</v>
      </c>
      <c r="AD235" s="326">
        <f t="shared" ref="AD235:AD246" si="19">SUM(AC235,AB235,AA235,Z235,W235)</f>
        <v>0</v>
      </c>
    </row>
    <row r="236" spans="1:31" ht="14.5">
      <c r="A236" s="44" t="s">
        <v>150</v>
      </c>
      <c r="B236" s="45" t="s">
        <v>150</v>
      </c>
      <c r="C236" s="106">
        <v>17891.5</v>
      </c>
      <c r="D236" s="110">
        <v>2</v>
      </c>
      <c r="E236" s="111">
        <v>44</v>
      </c>
      <c r="F236" s="111" t="s">
        <v>828</v>
      </c>
      <c r="G236" s="112" t="s">
        <v>830</v>
      </c>
      <c r="H236" s="395" t="s">
        <v>149</v>
      </c>
      <c r="I236" s="395"/>
      <c r="J236" s="239">
        <v>46752</v>
      </c>
      <c r="K236" s="259"/>
      <c r="L236" s="260"/>
      <c r="M236" s="260"/>
      <c r="N236" s="260"/>
      <c r="O236" s="260"/>
      <c r="P236" s="260"/>
      <c r="Q236" s="260"/>
      <c r="R236" s="260"/>
      <c r="S236" s="260"/>
      <c r="T236" s="257">
        <f t="shared" si="18"/>
        <v>0</v>
      </c>
      <c r="U236" s="323">
        <f>K236*Inflation!$F$19</f>
        <v>0</v>
      </c>
      <c r="V236" s="324">
        <f>L236*Inflation!$F$19</f>
        <v>0</v>
      </c>
      <c r="W236" s="324">
        <f>M236*Inflation!$F$19</f>
        <v>0</v>
      </c>
      <c r="X236" s="324">
        <f>N236*Inflation!$F$19*Inflation!$F$20</f>
        <v>0</v>
      </c>
      <c r="Y236" s="324">
        <f>O236*Inflation!$F$19*Inflation!$F$20</f>
        <v>0</v>
      </c>
      <c r="Z236" s="324">
        <f>P236*Inflation!$F$19*Inflation!$F$20</f>
        <v>0</v>
      </c>
      <c r="AA236" s="324">
        <f>Q236*Inflation!$F$19*Inflation!$F$20*Inflation!$F$21</f>
        <v>0</v>
      </c>
      <c r="AB236" s="324">
        <f>R236*Inflation!$F$19*Inflation!$F$20*Inflation!$F$21*Inflation!$F$22</f>
        <v>0</v>
      </c>
      <c r="AC236" s="324">
        <f>S236*Inflation!$F$19*Inflation!$F$20*Inflation!$F$21*Inflation!$F$22*Inflation!$F$23</f>
        <v>0</v>
      </c>
      <c r="AD236" s="326">
        <f t="shared" si="19"/>
        <v>0</v>
      </c>
    </row>
    <row r="237" spans="1:31" ht="14.5">
      <c r="A237" s="44" t="s">
        <v>150</v>
      </c>
      <c r="B237" s="45" t="s">
        <v>150</v>
      </c>
      <c r="C237" s="106">
        <v>3325</v>
      </c>
      <c r="D237" s="110">
        <v>3</v>
      </c>
      <c r="E237" s="111">
        <v>44</v>
      </c>
      <c r="F237" s="111" t="s">
        <v>828</v>
      </c>
      <c r="G237" s="112" t="s">
        <v>831</v>
      </c>
      <c r="H237" s="395" t="s">
        <v>148</v>
      </c>
      <c r="I237" s="395"/>
      <c r="J237" s="239">
        <v>46752</v>
      </c>
      <c r="K237" s="259"/>
      <c r="L237" s="260"/>
      <c r="M237" s="260"/>
      <c r="N237" s="260"/>
      <c r="O237" s="260"/>
      <c r="P237" s="260"/>
      <c r="Q237" s="260"/>
      <c r="R237" s="260"/>
      <c r="S237" s="260"/>
      <c r="T237" s="257">
        <f t="shared" si="18"/>
        <v>0</v>
      </c>
      <c r="U237" s="323">
        <f>K237*Inflation!$F$19</f>
        <v>0</v>
      </c>
      <c r="V237" s="324">
        <f>L237*Inflation!$F$19</f>
        <v>0</v>
      </c>
      <c r="W237" s="324">
        <f>M237*Inflation!$F$19</f>
        <v>0</v>
      </c>
      <c r="X237" s="324">
        <f>N237*Inflation!$F$19*Inflation!$F$20</f>
        <v>0</v>
      </c>
      <c r="Y237" s="324">
        <f>O237*Inflation!$F$19*Inflation!$F$20</f>
        <v>0</v>
      </c>
      <c r="Z237" s="324">
        <f>P237*Inflation!$F$19*Inflation!$F$20</f>
        <v>0</v>
      </c>
      <c r="AA237" s="324">
        <f>Q237*Inflation!$F$19*Inflation!$F$20*Inflation!$F$21</f>
        <v>0</v>
      </c>
      <c r="AB237" s="324">
        <f>R237*Inflation!$F$19*Inflation!$F$20*Inflation!$F$21*Inflation!$F$22</f>
        <v>0</v>
      </c>
      <c r="AC237" s="324">
        <f>S237*Inflation!$F$19*Inflation!$F$20*Inflation!$F$21*Inflation!$F$22*Inflation!$F$23</f>
        <v>0</v>
      </c>
      <c r="AD237" s="326">
        <f t="shared" si="19"/>
        <v>0</v>
      </c>
    </row>
    <row r="238" spans="1:31" ht="14.5">
      <c r="A238" s="44" t="s">
        <v>154</v>
      </c>
      <c r="B238" s="45" t="s">
        <v>150</v>
      </c>
      <c r="C238" s="106">
        <v>0</v>
      </c>
      <c r="D238" s="110">
        <v>4</v>
      </c>
      <c r="E238" s="111">
        <v>44</v>
      </c>
      <c r="F238" s="111" t="s">
        <v>828</v>
      </c>
      <c r="G238" s="112" t="s">
        <v>832</v>
      </c>
      <c r="H238" s="395" t="s">
        <v>148</v>
      </c>
      <c r="I238" s="395"/>
      <c r="J238" s="239" t="s">
        <v>218</v>
      </c>
      <c r="K238" s="259"/>
      <c r="L238" s="260"/>
      <c r="M238" s="260"/>
      <c r="N238" s="260"/>
      <c r="O238" s="260"/>
      <c r="P238" s="260"/>
      <c r="Q238" s="260"/>
      <c r="R238" s="260"/>
      <c r="S238" s="260"/>
      <c r="T238" s="257">
        <f t="shared" si="18"/>
        <v>0</v>
      </c>
      <c r="U238" s="323">
        <f>K238*Inflation!$F$19</f>
        <v>0</v>
      </c>
      <c r="V238" s="324">
        <f>L238*Inflation!$F$19</f>
        <v>0</v>
      </c>
      <c r="W238" s="324">
        <f>M238*Inflation!$F$19</f>
        <v>0</v>
      </c>
      <c r="X238" s="324">
        <f>N238*Inflation!$F$19*Inflation!$F$20</f>
        <v>0</v>
      </c>
      <c r="Y238" s="324">
        <f>O238*Inflation!$F$19*Inflation!$F$20</f>
        <v>0</v>
      </c>
      <c r="Z238" s="324">
        <f>P238*Inflation!$F$19*Inflation!$F$20</f>
        <v>0</v>
      </c>
      <c r="AA238" s="324">
        <f>Q238*Inflation!$F$19*Inflation!$F$20*Inflation!$F$21</f>
        <v>0</v>
      </c>
      <c r="AB238" s="324">
        <f>R238*Inflation!$F$19*Inflation!$F$20*Inflation!$F$21*Inflation!$F$22</f>
        <v>0</v>
      </c>
      <c r="AC238" s="324">
        <f>S238*Inflation!$F$19*Inflation!$F$20*Inflation!$F$21*Inflation!$F$22*Inflation!$F$23</f>
        <v>0</v>
      </c>
      <c r="AD238" s="326">
        <f t="shared" si="19"/>
        <v>0</v>
      </c>
    </row>
    <row r="239" spans="1:31" ht="14.5">
      <c r="A239" s="44" t="s">
        <v>154</v>
      </c>
      <c r="B239" s="45" t="s">
        <v>150</v>
      </c>
      <c r="C239" s="106">
        <v>0</v>
      </c>
      <c r="D239" s="110">
        <v>5</v>
      </c>
      <c r="E239" s="111">
        <v>44</v>
      </c>
      <c r="F239" s="111" t="s">
        <v>828</v>
      </c>
      <c r="G239" s="112" t="s">
        <v>833</v>
      </c>
      <c r="H239" s="395" t="s">
        <v>147</v>
      </c>
      <c r="I239" s="395"/>
      <c r="J239" s="239" t="s">
        <v>218</v>
      </c>
      <c r="K239" s="259"/>
      <c r="L239" s="260"/>
      <c r="M239" s="260"/>
      <c r="N239" s="260"/>
      <c r="O239" s="260"/>
      <c r="P239" s="260"/>
      <c r="Q239" s="260"/>
      <c r="R239" s="260"/>
      <c r="S239" s="260"/>
      <c r="T239" s="257">
        <f t="shared" si="18"/>
        <v>0</v>
      </c>
      <c r="U239" s="323">
        <f>K239*Inflation!$F$19</f>
        <v>0</v>
      </c>
      <c r="V239" s="324">
        <f>L239*Inflation!$F$19</f>
        <v>0</v>
      </c>
      <c r="W239" s="324">
        <f>M239*Inflation!$F$19</f>
        <v>0</v>
      </c>
      <c r="X239" s="324">
        <f>N239*Inflation!$F$19*Inflation!$F$20</f>
        <v>0</v>
      </c>
      <c r="Y239" s="324">
        <f>O239*Inflation!$F$19*Inflation!$F$20</f>
        <v>0</v>
      </c>
      <c r="Z239" s="324">
        <f>P239*Inflation!$F$19*Inflation!$F$20</f>
        <v>0</v>
      </c>
      <c r="AA239" s="324">
        <f>Q239*Inflation!$F$19*Inflation!$F$20*Inflation!$F$21</f>
        <v>0</v>
      </c>
      <c r="AB239" s="324">
        <f>R239*Inflation!$F$19*Inflation!$F$20*Inflation!$F$21*Inflation!$F$22</f>
        <v>0</v>
      </c>
      <c r="AC239" s="324">
        <f>S239*Inflation!$F$19*Inflation!$F$20*Inflation!$F$21*Inflation!$F$22*Inflation!$F$23</f>
        <v>0</v>
      </c>
      <c r="AD239" s="326">
        <f t="shared" si="19"/>
        <v>0</v>
      </c>
    </row>
    <row r="240" spans="1:31" ht="14.5">
      <c r="A240" s="44" t="s">
        <v>154</v>
      </c>
      <c r="B240" s="45" t="s">
        <v>150</v>
      </c>
      <c r="C240" s="106">
        <v>0</v>
      </c>
      <c r="D240" s="110">
        <v>6</v>
      </c>
      <c r="E240" s="111">
        <v>44</v>
      </c>
      <c r="F240" s="111" t="s">
        <v>828</v>
      </c>
      <c r="G240" s="112" t="s">
        <v>834</v>
      </c>
      <c r="H240" s="395" t="s">
        <v>149</v>
      </c>
      <c r="I240" s="395"/>
      <c r="J240" s="239" t="s">
        <v>218</v>
      </c>
      <c r="K240" s="259"/>
      <c r="L240" s="260"/>
      <c r="M240" s="260"/>
      <c r="N240" s="260"/>
      <c r="O240" s="260"/>
      <c r="P240" s="260"/>
      <c r="Q240" s="260"/>
      <c r="R240" s="260"/>
      <c r="S240" s="260"/>
      <c r="T240" s="257">
        <f t="shared" si="18"/>
        <v>0</v>
      </c>
      <c r="U240" s="323">
        <f>K240*Inflation!$F$19</f>
        <v>0</v>
      </c>
      <c r="V240" s="324">
        <f>L240*Inflation!$F$19</f>
        <v>0</v>
      </c>
      <c r="W240" s="324">
        <f>M240*Inflation!$F$19</f>
        <v>0</v>
      </c>
      <c r="X240" s="324">
        <f>N240*Inflation!$F$19*Inflation!$F$20</f>
        <v>0</v>
      </c>
      <c r="Y240" s="324">
        <f>O240*Inflation!$F$19*Inflation!$F$20</f>
        <v>0</v>
      </c>
      <c r="Z240" s="324">
        <f>P240*Inflation!$F$19*Inflation!$F$20</f>
        <v>0</v>
      </c>
      <c r="AA240" s="324">
        <f>Q240*Inflation!$F$19*Inflation!$F$20*Inflation!$F$21</f>
        <v>0</v>
      </c>
      <c r="AB240" s="324">
        <f>R240*Inflation!$F$19*Inflation!$F$20*Inflation!$F$21*Inflation!$F$22</f>
        <v>0</v>
      </c>
      <c r="AC240" s="324">
        <f>S240*Inflation!$F$19*Inflation!$F$20*Inflation!$F$21*Inflation!$F$22*Inflation!$F$23</f>
        <v>0</v>
      </c>
      <c r="AD240" s="326">
        <f t="shared" si="19"/>
        <v>0</v>
      </c>
    </row>
    <row r="241" spans="1:33" ht="14.5">
      <c r="A241" s="44" t="s">
        <v>150</v>
      </c>
      <c r="B241" s="45" t="s">
        <v>154</v>
      </c>
      <c r="C241" s="106">
        <v>0</v>
      </c>
      <c r="D241" s="110"/>
      <c r="E241" s="111">
        <v>44</v>
      </c>
      <c r="F241" s="111" t="s">
        <v>828</v>
      </c>
      <c r="G241" s="112" t="s">
        <v>835</v>
      </c>
      <c r="H241" s="395" t="s">
        <v>149</v>
      </c>
      <c r="I241" s="395"/>
      <c r="J241" s="239">
        <v>46022</v>
      </c>
      <c r="K241" s="259"/>
      <c r="L241" s="260"/>
      <c r="M241" s="260"/>
      <c r="N241" s="260"/>
      <c r="O241" s="260"/>
      <c r="P241" s="260"/>
      <c r="Q241" s="260"/>
      <c r="R241" s="260"/>
      <c r="S241" s="260"/>
      <c r="T241" s="257">
        <f t="shared" si="18"/>
        <v>0</v>
      </c>
      <c r="U241" s="323">
        <f>K241*Inflation!$F$19</f>
        <v>0</v>
      </c>
      <c r="V241" s="324">
        <f>L241*Inflation!$F$19</f>
        <v>0</v>
      </c>
      <c r="W241" s="324">
        <f>M241*Inflation!$F$19</f>
        <v>0</v>
      </c>
      <c r="X241" s="324">
        <f>N241*Inflation!$F$19*Inflation!$F$20</f>
        <v>0</v>
      </c>
      <c r="Y241" s="324">
        <f>O241*Inflation!$F$19*Inflation!$F$20</f>
        <v>0</v>
      </c>
      <c r="Z241" s="324">
        <f>P241*Inflation!$F$19*Inflation!$F$20</f>
        <v>0</v>
      </c>
      <c r="AA241" s="324">
        <f>Q241*Inflation!$F$19*Inflation!$F$20*Inflation!$F$21</f>
        <v>0</v>
      </c>
      <c r="AB241" s="324">
        <f>R241*Inflation!$F$19*Inflation!$F$20*Inflation!$F$21*Inflation!$F$22</f>
        <v>0</v>
      </c>
      <c r="AC241" s="324">
        <f>S241*Inflation!$F$19*Inflation!$F$20*Inflation!$F$21*Inflation!$F$22*Inflation!$F$23</f>
        <v>0</v>
      </c>
      <c r="AD241" s="326">
        <f t="shared" si="19"/>
        <v>0</v>
      </c>
    </row>
    <row r="242" spans="1:33" ht="14.5">
      <c r="A242" s="44" t="s">
        <v>150</v>
      </c>
      <c r="B242" s="45" t="s">
        <v>154</v>
      </c>
      <c r="C242" s="106">
        <v>0</v>
      </c>
      <c r="D242" s="110"/>
      <c r="E242" s="111">
        <v>44</v>
      </c>
      <c r="F242" s="111" t="s">
        <v>828</v>
      </c>
      <c r="G242" s="112" t="s">
        <v>836</v>
      </c>
      <c r="H242" s="395" t="s">
        <v>149</v>
      </c>
      <c r="I242" s="395"/>
      <c r="J242" s="239">
        <v>46741</v>
      </c>
      <c r="K242" s="259"/>
      <c r="L242" s="260"/>
      <c r="M242" s="260"/>
      <c r="N242" s="260"/>
      <c r="O242" s="260"/>
      <c r="P242" s="260"/>
      <c r="Q242" s="260"/>
      <c r="R242" s="260"/>
      <c r="S242" s="260"/>
      <c r="T242" s="257">
        <f t="shared" si="18"/>
        <v>0</v>
      </c>
      <c r="U242" s="323">
        <f>K242*Inflation!$F$19</f>
        <v>0</v>
      </c>
      <c r="V242" s="324">
        <f>L242*Inflation!$F$19</f>
        <v>0</v>
      </c>
      <c r="W242" s="324">
        <f>M242*Inflation!$F$19</f>
        <v>0</v>
      </c>
      <c r="X242" s="324">
        <f>N242*Inflation!$F$19*Inflation!$F$20</f>
        <v>0</v>
      </c>
      <c r="Y242" s="324">
        <f>O242*Inflation!$F$19*Inflation!$F$20</f>
        <v>0</v>
      </c>
      <c r="Z242" s="324">
        <f>P242*Inflation!$F$19*Inflation!$F$20</f>
        <v>0</v>
      </c>
      <c r="AA242" s="324">
        <f>Q242*Inflation!$F$19*Inflation!$F$20*Inflation!$F$21</f>
        <v>0</v>
      </c>
      <c r="AB242" s="324">
        <f>R242*Inflation!$F$19*Inflation!$F$20*Inflation!$F$21*Inflation!$F$22</f>
        <v>0</v>
      </c>
      <c r="AC242" s="324">
        <f>S242*Inflation!$F$19*Inflation!$F$20*Inflation!$F$21*Inflation!$F$22*Inflation!$F$23</f>
        <v>0</v>
      </c>
      <c r="AD242" s="326">
        <f t="shared" si="19"/>
        <v>0</v>
      </c>
    </row>
    <row r="243" spans="1:33" ht="14.5">
      <c r="A243" s="44" t="s">
        <v>150</v>
      </c>
      <c r="B243" s="45" t="s">
        <v>154</v>
      </c>
      <c r="C243" s="106">
        <v>0</v>
      </c>
      <c r="D243" s="110"/>
      <c r="E243" s="111">
        <v>44</v>
      </c>
      <c r="F243" s="111" t="s">
        <v>828</v>
      </c>
      <c r="G243" s="112" t="s">
        <v>837</v>
      </c>
      <c r="H243" s="395" t="s">
        <v>149</v>
      </c>
      <c r="I243" s="395"/>
      <c r="J243" s="239">
        <v>46387</v>
      </c>
      <c r="K243" s="259"/>
      <c r="L243" s="260"/>
      <c r="M243" s="260"/>
      <c r="N243" s="260"/>
      <c r="O243" s="260"/>
      <c r="P243" s="260"/>
      <c r="Q243" s="260"/>
      <c r="R243" s="260"/>
      <c r="S243" s="260"/>
      <c r="T243" s="257">
        <f t="shared" si="18"/>
        <v>0</v>
      </c>
      <c r="U243" s="323">
        <f>K243*Inflation!$F$19</f>
        <v>0</v>
      </c>
      <c r="V243" s="324">
        <f>L243*Inflation!$F$19</f>
        <v>0</v>
      </c>
      <c r="W243" s="324">
        <f>M243*Inflation!$F$19</f>
        <v>0</v>
      </c>
      <c r="X243" s="324">
        <f>N243*Inflation!$F$19*Inflation!$F$20</f>
        <v>0</v>
      </c>
      <c r="Y243" s="324">
        <f>O243*Inflation!$F$19*Inflation!$F$20</f>
        <v>0</v>
      </c>
      <c r="Z243" s="324">
        <f>P243*Inflation!$F$19*Inflation!$F$20</f>
        <v>0</v>
      </c>
      <c r="AA243" s="324">
        <f>Q243*Inflation!$F$19*Inflation!$F$20*Inflation!$F$21</f>
        <v>0</v>
      </c>
      <c r="AB243" s="324">
        <f>R243*Inflation!$F$19*Inflation!$F$20*Inflation!$F$21*Inflation!$F$22</f>
        <v>0</v>
      </c>
      <c r="AC243" s="324">
        <f>S243*Inflation!$F$19*Inflation!$F$20*Inflation!$F$21*Inflation!$F$22*Inflation!$F$23</f>
        <v>0</v>
      </c>
      <c r="AD243" s="326">
        <f t="shared" si="19"/>
        <v>0</v>
      </c>
    </row>
    <row r="244" spans="1:33" ht="14.5">
      <c r="A244" s="44" t="s">
        <v>150</v>
      </c>
      <c r="B244" s="45" t="s">
        <v>154</v>
      </c>
      <c r="C244" s="106">
        <v>0</v>
      </c>
      <c r="D244" s="110"/>
      <c r="E244" s="111">
        <v>44</v>
      </c>
      <c r="F244" s="111" t="s">
        <v>828</v>
      </c>
      <c r="G244" s="112" t="s">
        <v>838</v>
      </c>
      <c r="H244" s="395" t="s">
        <v>149</v>
      </c>
      <c r="I244" s="395"/>
      <c r="J244" s="239">
        <v>46386</v>
      </c>
      <c r="K244" s="259"/>
      <c r="L244" s="260"/>
      <c r="M244" s="260"/>
      <c r="N244" s="260"/>
      <c r="O244" s="260"/>
      <c r="P244" s="260"/>
      <c r="Q244" s="260"/>
      <c r="R244" s="260"/>
      <c r="S244" s="260"/>
      <c r="T244" s="257">
        <f t="shared" si="18"/>
        <v>0</v>
      </c>
      <c r="U244" s="323">
        <f>K244*Inflation!$F$19</f>
        <v>0</v>
      </c>
      <c r="V244" s="324">
        <f>L244*Inflation!$F$19</f>
        <v>0</v>
      </c>
      <c r="W244" s="324">
        <f>M244*Inflation!$F$19</f>
        <v>0</v>
      </c>
      <c r="X244" s="324">
        <f>N244*Inflation!$F$19*Inflation!$F$20</f>
        <v>0</v>
      </c>
      <c r="Y244" s="324">
        <f>O244*Inflation!$F$19*Inflation!$F$20</f>
        <v>0</v>
      </c>
      <c r="Z244" s="324">
        <f>P244*Inflation!$F$19*Inflation!$F$20</f>
        <v>0</v>
      </c>
      <c r="AA244" s="324">
        <f>Q244*Inflation!$F$19*Inflation!$F$20*Inflation!$F$21</f>
        <v>0</v>
      </c>
      <c r="AB244" s="324">
        <f>R244*Inflation!$F$19*Inflation!$F$20*Inflation!$F$21*Inflation!$F$22</f>
        <v>0</v>
      </c>
      <c r="AC244" s="324">
        <f>S244*Inflation!$F$19*Inflation!$F$20*Inflation!$F$21*Inflation!$F$22*Inflation!$F$23</f>
        <v>0</v>
      </c>
      <c r="AD244" s="326">
        <f t="shared" si="19"/>
        <v>0</v>
      </c>
    </row>
    <row r="245" spans="1:33" ht="14.5">
      <c r="A245" s="44" t="s">
        <v>150</v>
      </c>
      <c r="B245" s="45" t="s">
        <v>154</v>
      </c>
      <c r="C245" s="106">
        <v>0</v>
      </c>
      <c r="D245" s="110"/>
      <c r="E245" s="111">
        <v>44</v>
      </c>
      <c r="F245" s="111" t="s">
        <v>828</v>
      </c>
      <c r="G245" s="112" t="s">
        <v>839</v>
      </c>
      <c r="H245" s="395" t="s">
        <v>149</v>
      </c>
      <c r="I245" s="395"/>
      <c r="J245" s="239">
        <v>46376</v>
      </c>
      <c r="K245" s="259"/>
      <c r="L245" s="260"/>
      <c r="M245" s="260"/>
      <c r="N245" s="260"/>
      <c r="O245" s="260"/>
      <c r="P245" s="260"/>
      <c r="Q245" s="260"/>
      <c r="R245" s="260"/>
      <c r="S245" s="260"/>
      <c r="T245" s="257">
        <f t="shared" si="18"/>
        <v>0</v>
      </c>
      <c r="U245" s="323">
        <f>K245*Inflation!$F$19</f>
        <v>0</v>
      </c>
      <c r="V245" s="324">
        <f>L245*Inflation!$F$19</f>
        <v>0</v>
      </c>
      <c r="W245" s="324">
        <f>M245*Inflation!$F$19</f>
        <v>0</v>
      </c>
      <c r="X245" s="324">
        <f>N245*Inflation!$F$19*Inflation!$F$20</f>
        <v>0</v>
      </c>
      <c r="Y245" s="324">
        <f>O245*Inflation!$F$19*Inflation!$F$20</f>
        <v>0</v>
      </c>
      <c r="Z245" s="324">
        <f>P245*Inflation!$F$19*Inflation!$F$20</f>
        <v>0</v>
      </c>
      <c r="AA245" s="324">
        <f>Q245*Inflation!$F$19*Inflation!$F$20*Inflation!$F$21</f>
        <v>0</v>
      </c>
      <c r="AB245" s="324">
        <f>R245*Inflation!$F$19*Inflation!$F$20*Inflation!$F$21*Inflation!$F$22</f>
        <v>0</v>
      </c>
      <c r="AC245" s="324">
        <f>S245*Inflation!$F$19*Inflation!$F$20*Inflation!$F$21*Inflation!$F$22*Inflation!$F$23</f>
        <v>0</v>
      </c>
      <c r="AD245" s="326">
        <f t="shared" si="19"/>
        <v>0</v>
      </c>
    </row>
    <row r="246" spans="1:33" ht="14.5">
      <c r="A246" s="44" t="s">
        <v>150</v>
      </c>
      <c r="B246" s="45" t="s">
        <v>154</v>
      </c>
      <c r="C246" s="106">
        <v>0</v>
      </c>
      <c r="D246" s="110"/>
      <c r="E246" s="111">
        <v>44</v>
      </c>
      <c r="F246" s="111" t="s">
        <v>828</v>
      </c>
      <c r="G246" s="112" t="s">
        <v>840</v>
      </c>
      <c r="H246" s="395" t="s">
        <v>149</v>
      </c>
      <c r="I246" s="395"/>
      <c r="J246" s="239">
        <v>46011</v>
      </c>
      <c r="K246" s="259"/>
      <c r="L246" s="260"/>
      <c r="M246" s="260"/>
      <c r="N246" s="260"/>
      <c r="O246" s="260"/>
      <c r="P246" s="260"/>
      <c r="Q246" s="260"/>
      <c r="R246" s="260"/>
      <c r="S246" s="260"/>
      <c r="T246" s="257">
        <f t="shared" si="18"/>
        <v>0</v>
      </c>
      <c r="U246" s="323">
        <f>K246*Inflation!$F$19</f>
        <v>0</v>
      </c>
      <c r="V246" s="324">
        <f>L246*Inflation!$F$19</f>
        <v>0</v>
      </c>
      <c r="W246" s="324">
        <f>M246*Inflation!$F$19</f>
        <v>0</v>
      </c>
      <c r="X246" s="324">
        <f>N246*Inflation!$F$19*Inflation!$F$20</f>
        <v>0</v>
      </c>
      <c r="Y246" s="324">
        <f>O246*Inflation!$F$19*Inflation!$F$20</f>
        <v>0</v>
      </c>
      <c r="Z246" s="324">
        <f>P246*Inflation!$F$19*Inflation!$F$20</f>
        <v>0</v>
      </c>
      <c r="AA246" s="324">
        <f>Q246*Inflation!$F$19*Inflation!$F$20*Inflation!$F$21</f>
        <v>0</v>
      </c>
      <c r="AB246" s="324">
        <f>R246*Inflation!$F$19*Inflation!$F$20*Inflation!$F$21*Inflation!$F$22</f>
        <v>0</v>
      </c>
      <c r="AC246" s="324">
        <f>S246*Inflation!$F$19*Inflation!$F$20*Inflation!$F$21*Inflation!$F$22*Inflation!$F$23</f>
        <v>0</v>
      </c>
      <c r="AD246" s="326">
        <f t="shared" si="19"/>
        <v>0</v>
      </c>
    </row>
    <row r="247" spans="1:33" ht="15" thickBot="1">
      <c r="A247" s="44"/>
      <c r="B247" s="57">
        <v>0</v>
      </c>
      <c r="C247" s="73">
        <v>6</v>
      </c>
      <c r="E247" s="80">
        <v>44</v>
      </c>
      <c r="F247" s="81"/>
      <c r="G247" s="60" t="s">
        <v>46</v>
      </c>
      <c r="H247" s="389"/>
      <c r="I247" s="389"/>
      <c r="J247" s="241"/>
      <c r="K247" s="156">
        <f>M247/2</f>
        <v>1.4174500000000001</v>
      </c>
      <c r="L247" s="61">
        <f>M247/2</f>
        <v>1.4174500000000001</v>
      </c>
      <c r="M247" s="61">
        <v>2.8349000000000002</v>
      </c>
      <c r="N247" s="61">
        <f>P247/2</f>
        <v>1.4174500000000001</v>
      </c>
      <c r="O247" s="61">
        <f>P247/2</f>
        <v>1.4174500000000001</v>
      </c>
      <c r="P247" s="61">
        <v>2.8349000000000002</v>
      </c>
      <c r="Q247" s="61">
        <v>2.8349000000000002</v>
      </c>
      <c r="R247" s="61">
        <v>2.8349000000000002</v>
      </c>
      <c r="S247" s="61">
        <v>2.8349000000000002</v>
      </c>
      <c r="T247" s="130">
        <f>SUM(S247,R247,Q247,P247,M247)</f>
        <v>14.174500000000002</v>
      </c>
      <c r="U247" s="172">
        <f>K247*Inflation!$F$19</f>
        <v>1.447753126873127</v>
      </c>
      <c r="V247" s="173">
        <f>L247*Inflation!$F$19</f>
        <v>1.447753126873127</v>
      </c>
      <c r="W247" s="173">
        <f>M247*Inflation!$F$19</f>
        <v>2.8955062537462539</v>
      </c>
      <c r="X247" s="173">
        <f>N247*Inflation!$F$19*Inflation!$F$20</f>
        <v>1.4781582081918085</v>
      </c>
      <c r="Y247" s="173">
        <f>O247*Inflation!$F$19*Inflation!$F$20</f>
        <v>1.4781582081918085</v>
      </c>
      <c r="Z247" s="173">
        <f>P247*Inflation!$F$19*Inflation!$F$20</f>
        <v>2.9563164163836171</v>
      </c>
      <c r="AA247" s="173">
        <f>Q247*Inflation!$F$19*Inflation!$F$20*Inflation!$F$21</f>
        <v>3.0124819876123881</v>
      </c>
      <c r="AB247" s="173">
        <f>R247*Inflation!$F$19*Inflation!$F$20*Inflation!$F$21*Inflation!$F$22</f>
        <v>3.0697124163836169</v>
      </c>
      <c r="AC247" s="173">
        <f>S247*Inflation!$F$19*Inflation!$F$20*Inflation!$F$21*Inflation!$F$22*Inflation!$F$23</f>
        <v>3.1249717258741265</v>
      </c>
      <c r="AD247" s="174">
        <f>SUM(AC247,AB247,AA247,Z247,W247)</f>
        <v>15.058988800000002</v>
      </c>
    </row>
    <row r="248" spans="1:33" ht="15" thickBot="1">
      <c r="A248" s="44"/>
      <c r="B248" s="45"/>
      <c r="C248" s="106"/>
      <c r="E248" s="80"/>
      <c r="F248" s="81"/>
      <c r="G248" s="60" t="s">
        <v>58</v>
      </c>
      <c r="H248" s="389"/>
      <c r="I248" s="389"/>
      <c r="J248" s="242"/>
      <c r="K248" s="156">
        <f t="shared" ref="K248:T248" si="20">K247+K234+K226+K22</f>
        <v>1.4174500000000001</v>
      </c>
      <c r="L248" s="61">
        <f t="shared" si="20"/>
        <v>1.4174500000000001</v>
      </c>
      <c r="M248" s="61">
        <f t="shared" si="20"/>
        <v>2.8349000000000002</v>
      </c>
      <c r="N248" s="61">
        <f t="shared" si="20"/>
        <v>1.4174500000000001</v>
      </c>
      <c r="O248" s="61">
        <f t="shared" si="20"/>
        <v>1.4174500000000001</v>
      </c>
      <c r="P248" s="61">
        <f t="shared" si="20"/>
        <v>2.8349000000000002</v>
      </c>
      <c r="Q248" s="61">
        <f t="shared" si="20"/>
        <v>2.8349000000000002</v>
      </c>
      <c r="R248" s="61">
        <f t="shared" si="20"/>
        <v>2.8349000000000002</v>
      </c>
      <c r="S248" s="61">
        <f t="shared" si="20"/>
        <v>2.8349000000000002</v>
      </c>
      <c r="T248" s="132">
        <f t="shared" si="20"/>
        <v>14.174500000000002</v>
      </c>
      <c r="U248" s="172">
        <f t="shared" ref="U248:AD248" si="21">U247+U234+U226+U22</f>
        <v>1.447753126873127</v>
      </c>
      <c r="V248" s="173">
        <f t="shared" si="21"/>
        <v>1.447753126873127</v>
      </c>
      <c r="W248" s="173">
        <f t="shared" si="21"/>
        <v>2.8955062537462539</v>
      </c>
      <c r="X248" s="173">
        <f t="shared" si="21"/>
        <v>1.4781582081918085</v>
      </c>
      <c r="Y248" s="173">
        <f t="shared" si="21"/>
        <v>1.4781582081918085</v>
      </c>
      <c r="Z248" s="173">
        <f t="shared" si="21"/>
        <v>2.9563164163836171</v>
      </c>
      <c r="AA248" s="173">
        <f t="shared" si="21"/>
        <v>3.0124819876123881</v>
      </c>
      <c r="AB248" s="173">
        <f t="shared" si="21"/>
        <v>3.0697124163836169</v>
      </c>
      <c r="AC248" s="173">
        <f t="shared" si="21"/>
        <v>3.1249717258741265</v>
      </c>
      <c r="AD248" s="174">
        <f t="shared" si="21"/>
        <v>15.058988800000002</v>
      </c>
      <c r="AE248" s="113"/>
    </row>
    <row r="249" spans="1:33"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</row>
    <row r="250" spans="1:33">
      <c r="G250" s="524" t="s">
        <v>1060</v>
      </c>
      <c r="H250" s="524"/>
      <c r="I250" s="524"/>
      <c r="J250" s="530"/>
      <c r="K250" s="525"/>
      <c r="L250" s="525"/>
      <c r="M250" s="525"/>
      <c r="N250" s="525"/>
      <c r="O250" s="525"/>
      <c r="P250" s="525"/>
      <c r="Q250" s="525"/>
      <c r="R250" s="525"/>
      <c r="S250" s="525"/>
      <c r="T250" s="525"/>
      <c r="U250" s="523">
        <f>K248*(Inflation!D19/Inflation!D18)</f>
        <v>1.447753126873127</v>
      </c>
      <c r="V250" s="523">
        <f>L248*(Inflation!D19/Inflation!D18)</f>
        <v>1.447753126873127</v>
      </c>
      <c r="W250" s="523">
        <f>M248*(Inflation!D19/Inflation!D18)</f>
        <v>2.8955062537462539</v>
      </c>
      <c r="X250" s="523">
        <f>N248*(Inflation!D20/Inflation!D18)</f>
        <v>1.4781582081918083</v>
      </c>
      <c r="Y250" s="523">
        <f>O248*(Inflation!D20/Inflation!D18)</f>
        <v>1.4781582081918083</v>
      </c>
      <c r="Z250" s="523">
        <f>P248*(Inflation!D20/Inflation!D18)</f>
        <v>2.9563164163836166</v>
      </c>
      <c r="AA250" s="523">
        <f>Q248*(Inflation!D21/Inflation!D18)</f>
        <v>3.0124819876123876</v>
      </c>
      <c r="AB250" s="523">
        <f>R248*(Inflation!D22/Inflation!D18)</f>
        <v>3.0697124163836165</v>
      </c>
      <c r="AC250" s="523">
        <f>S248*(Inflation!D23/Inflation!D18)</f>
        <v>3.1249717258741261</v>
      </c>
      <c r="AD250" s="523">
        <f>SUM(AC250,AB250,AA250,Z250,W250)</f>
        <v>15.0589888</v>
      </c>
    </row>
    <row r="251" spans="1:33">
      <c r="K251" s="91"/>
      <c r="L251" s="91"/>
      <c r="M251" s="91"/>
      <c r="N251" s="91"/>
      <c r="O251" s="91"/>
      <c r="P251" s="91"/>
      <c r="Q251" s="91"/>
      <c r="R251" s="91"/>
      <c r="S251" s="91"/>
      <c r="T251" s="91"/>
      <c r="U251" s="526">
        <f>U250-U248</f>
        <v>0</v>
      </c>
      <c r="V251" s="526">
        <f t="shared" ref="V251:AD251" si="22">V250-V248</f>
        <v>0</v>
      </c>
      <c r="W251" s="526">
        <f t="shared" si="22"/>
        <v>0</v>
      </c>
      <c r="X251" s="526">
        <f t="shared" si="22"/>
        <v>0</v>
      </c>
      <c r="Y251" s="526">
        <f t="shared" si="22"/>
        <v>0</v>
      </c>
      <c r="Z251" s="526">
        <f t="shared" si="22"/>
        <v>0</v>
      </c>
      <c r="AA251" s="526">
        <f t="shared" si="22"/>
        <v>0</v>
      </c>
      <c r="AB251" s="526">
        <f t="shared" si="22"/>
        <v>0</v>
      </c>
      <c r="AC251" s="526">
        <f t="shared" si="22"/>
        <v>0</v>
      </c>
      <c r="AD251" s="526">
        <f t="shared" si="22"/>
        <v>0</v>
      </c>
    </row>
    <row r="253" spans="1:33">
      <c r="AF253" s="113">
        <f>T248+'Common Other Removals'!S159</f>
        <v>-114.73086666666686</v>
      </c>
      <c r="AG253" s="113">
        <f>AD248+'Common Other Removals'!AC159</f>
        <v>-118.50150131809681</v>
      </c>
    </row>
  </sheetData>
  <mergeCells count="4">
    <mergeCell ref="A1:B1"/>
    <mergeCell ref="A2:B2"/>
    <mergeCell ref="K2:T2"/>
    <mergeCell ref="U2:AD2"/>
  </mergeCells>
  <conditionalFormatting sqref="J246 K23:T225 K227:T233 K235:T246 K4:T21">
    <cfRule type="cellIs" priority="5" stopIfTrue="1" operator="equal">
      <formula>0</formula>
    </cfRule>
  </conditionalFormatting>
  <conditionalFormatting sqref="J235:J244">
    <cfRule type="cellIs" priority="4" stopIfTrue="1" operator="equal">
      <formula>0</formula>
    </cfRule>
  </conditionalFormatting>
  <conditionalFormatting sqref="U23:AD225 U227:AD233 U235:AD246 U4:AD21">
    <cfRule type="cellIs" priority="1" stopIfTrue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1BD9-1691-49C6-B49A-50FCFEBE6AD2}">
  <sheetPr>
    <tabColor rgb="FF00B050"/>
  </sheetPr>
  <dimension ref="A1:AX162"/>
  <sheetViews>
    <sheetView topLeftCell="D118" zoomScaleNormal="100" workbookViewId="0">
      <pane xSplit="3" topLeftCell="AF1" activePane="topRight" state="frozen"/>
      <selection sqref="A1:XFD1"/>
      <selection pane="topRight" sqref="A1:XFD1"/>
    </sheetView>
  </sheetViews>
  <sheetFormatPr defaultColWidth="9.26953125" defaultRowHeight="12.5"/>
  <cols>
    <col min="1" max="3" width="0" style="37" hidden="1" customWidth="1"/>
    <col min="4" max="4" width="9.26953125" style="37"/>
    <col min="5" max="5" width="13.26953125" style="37" customWidth="1"/>
    <col min="6" max="6" width="68.26953125" style="37" bestFit="1" customWidth="1"/>
    <col min="7" max="9" width="24.7265625" style="37" hidden="1" customWidth="1"/>
    <col min="10" max="10" width="18.453125" style="95" hidden="1" customWidth="1"/>
    <col min="11" max="12" width="10.7265625" style="95" customWidth="1"/>
    <col min="13" max="20" width="10.7265625" style="37" customWidth="1"/>
    <col min="21" max="29" width="9.26953125" style="37" customWidth="1"/>
    <col min="30" max="30" width="10.54296875" style="37" bestFit="1" customWidth="1"/>
    <col min="31" max="31" width="9.26953125" style="37"/>
    <col min="32" max="32" width="11.26953125" style="37" customWidth="1"/>
    <col min="33" max="34" width="9.26953125" style="37"/>
    <col min="35" max="35" width="10.453125" style="37" customWidth="1"/>
    <col min="36" max="41" width="9.26953125" style="37"/>
    <col min="42" max="42" width="10.7265625" style="37" customWidth="1"/>
    <col min="43" max="44" width="9.26953125" style="37"/>
    <col min="45" max="45" width="10" style="37" customWidth="1"/>
    <col min="46" max="16384" width="9.26953125" style="37"/>
  </cols>
  <sheetData>
    <row r="1" spans="1:50" ht="13">
      <c r="A1" s="606">
        <v>1</v>
      </c>
      <c r="B1" s="607"/>
      <c r="C1" s="38"/>
      <c r="D1" s="94">
        <v>2</v>
      </c>
      <c r="E1" s="94">
        <v>3</v>
      </c>
      <c r="F1" s="94">
        <v>4</v>
      </c>
      <c r="G1" s="94"/>
      <c r="H1" s="94"/>
      <c r="I1" s="94"/>
      <c r="J1" s="94">
        <v>5</v>
      </c>
      <c r="K1" s="94">
        <v>7</v>
      </c>
      <c r="L1" s="94">
        <v>8</v>
      </c>
      <c r="M1" s="94">
        <v>9</v>
      </c>
      <c r="N1" s="94">
        <v>10</v>
      </c>
      <c r="O1" s="94">
        <v>11</v>
      </c>
      <c r="P1" s="94">
        <v>12</v>
      </c>
      <c r="Q1" s="94">
        <v>13</v>
      </c>
      <c r="R1" s="94">
        <v>14</v>
      </c>
      <c r="S1" s="94">
        <v>15</v>
      </c>
      <c r="T1" s="94">
        <v>16</v>
      </c>
    </row>
    <row r="2" spans="1:50" ht="13.5" thickBot="1">
      <c r="A2" s="606">
        <v>219512</v>
      </c>
      <c r="B2" s="607"/>
      <c r="C2" s="42"/>
      <c r="D2" s="103"/>
      <c r="E2" s="103"/>
      <c r="F2" s="103"/>
      <c r="G2" s="103"/>
      <c r="H2" s="103"/>
      <c r="I2" s="103"/>
      <c r="J2" s="103"/>
      <c r="K2" s="625" t="s">
        <v>610</v>
      </c>
      <c r="L2" s="625"/>
      <c r="M2" s="625"/>
      <c r="N2" s="625"/>
      <c r="O2" s="625"/>
      <c r="P2" s="625"/>
      <c r="Q2" s="625"/>
      <c r="R2" s="625"/>
      <c r="S2" s="625"/>
      <c r="T2" s="625"/>
      <c r="U2" s="624" t="s">
        <v>449</v>
      </c>
      <c r="V2" s="624"/>
      <c r="W2" s="624"/>
      <c r="X2" s="624"/>
      <c r="Y2" s="624"/>
      <c r="Z2" s="624"/>
      <c r="AA2" s="624"/>
      <c r="AB2" s="624"/>
      <c r="AC2" s="624"/>
      <c r="AD2" s="624"/>
      <c r="AE2" s="622" t="s">
        <v>152</v>
      </c>
      <c r="AF2" s="622"/>
      <c r="AG2" s="622"/>
      <c r="AH2" s="622"/>
      <c r="AI2" s="622"/>
      <c r="AJ2" s="622"/>
      <c r="AK2" s="622"/>
      <c r="AL2" s="622"/>
      <c r="AM2" s="622"/>
      <c r="AN2" s="622"/>
      <c r="AO2" s="623" t="s">
        <v>153</v>
      </c>
      <c r="AP2" s="623"/>
      <c r="AQ2" s="623"/>
      <c r="AR2" s="623"/>
      <c r="AS2" s="623"/>
      <c r="AT2" s="623"/>
      <c r="AU2" s="623"/>
      <c r="AV2" s="623"/>
      <c r="AW2" s="623"/>
      <c r="AX2" s="623"/>
    </row>
    <row r="3" spans="1:50" s="47" customFormat="1" ht="50.5" customHeight="1" thickBot="1">
      <c r="A3" s="40" t="s">
        <v>150</v>
      </c>
      <c r="B3" s="41" t="s">
        <v>150</v>
      </c>
      <c r="C3" s="46"/>
      <c r="D3" s="104" t="s">
        <v>155</v>
      </c>
      <c r="E3" s="48" t="s">
        <v>156</v>
      </c>
      <c r="F3" s="105" t="s">
        <v>157</v>
      </c>
      <c r="G3" s="394" t="s">
        <v>158</v>
      </c>
      <c r="H3" s="394" t="s">
        <v>159</v>
      </c>
      <c r="I3" s="483" t="s">
        <v>1050</v>
      </c>
      <c r="J3" s="237" t="s">
        <v>160</v>
      </c>
      <c r="K3" s="252" t="s">
        <v>162</v>
      </c>
      <c r="L3" s="253" t="s">
        <v>163</v>
      </c>
      <c r="M3" s="253">
        <v>2025</v>
      </c>
      <c r="N3" s="253" t="s">
        <v>164</v>
      </c>
      <c r="O3" s="253" t="s">
        <v>165</v>
      </c>
      <c r="P3" s="253">
        <v>2026</v>
      </c>
      <c r="Q3" s="253">
        <v>2027</v>
      </c>
      <c r="R3" s="253">
        <v>2028</v>
      </c>
      <c r="S3" s="253">
        <v>2029</v>
      </c>
      <c r="T3" s="254" t="s">
        <v>166</v>
      </c>
      <c r="U3" s="332" t="s">
        <v>162</v>
      </c>
      <c r="V3" s="333" t="s">
        <v>163</v>
      </c>
      <c r="W3" s="333">
        <v>2025</v>
      </c>
      <c r="X3" s="333" t="s">
        <v>164</v>
      </c>
      <c r="Y3" s="333" t="s">
        <v>165</v>
      </c>
      <c r="Z3" s="333">
        <v>2026</v>
      </c>
      <c r="AA3" s="333">
        <v>2027</v>
      </c>
      <c r="AB3" s="333">
        <v>2028</v>
      </c>
      <c r="AC3" s="333">
        <v>2029</v>
      </c>
      <c r="AD3" s="334" t="s">
        <v>166</v>
      </c>
      <c r="AE3" s="300" t="s">
        <v>162</v>
      </c>
      <c r="AF3" s="301" t="s">
        <v>163</v>
      </c>
      <c r="AG3" s="301">
        <v>2025</v>
      </c>
      <c r="AH3" s="301" t="s">
        <v>164</v>
      </c>
      <c r="AI3" s="301" t="s">
        <v>165</v>
      </c>
      <c r="AJ3" s="301">
        <v>2026</v>
      </c>
      <c r="AK3" s="301">
        <v>2027</v>
      </c>
      <c r="AL3" s="301">
        <v>2028</v>
      </c>
      <c r="AM3" s="301">
        <v>2029</v>
      </c>
      <c r="AN3" s="302" t="s">
        <v>166</v>
      </c>
      <c r="AO3" s="307" t="s">
        <v>162</v>
      </c>
      <c r="AP3" s="308" t="s">
        <v>163</v>
      </c>
      <c r="AQ3" s="308">
        <v>2025</v>
      </c>
      <c r="AR3" s="308" t="s">
        <v>164</v>
      </c>
      <c r="AS3" s="308" t="s">
        <v>165</v>
      </c>
      <c r="AT3" s="308">
        <v>2026</v>
      </c>
      <c r="AU3" s="308">
        <v>2027</v>
      </c>
      <c r="AV3" s="308">
        <v>2028</v>
      </c>
      <c r="AW3" s="308">
        <v>2029</v>
      </c>
      <c r="AX3" s="309" t="s">
        <v>166</v>
      </c>
    </row>
    <row r="4" spans="1:50" s="47" customFormat="1" ht="14.5">
      <c r="A4" s="44" t="s">
        <v>154</v>
      </c>
      <c r="B4" s="45" t="s">
        <v>150</v>
      </c>
      <c r="C4" s="106">
        <v>510</v>
      </c>
      <c r="D4" s="65">
        <v>41</v>
      </c>
      <c r="E4" s="65"/>
      <c r="F4" s="99" t="s">
        <v>841</v>
      </c>
      <c r="G4" s="240" t="s">
        <v>148</v>
      </c>
      <c r="H4" s="240" t="s">
        <v>180</v>
      </c>
      <c r="I4" s="240" t="s">
        <v>1049</v>
      </c>
      <c r="J4" s="238" t="s">
        <v>249</v>
      </c>
      <c r="K4" s="255">
        <v>50</v>
      </c>
      <c r="L4" s="256">
        <v>50</v>
      </c>
      <c r="M4" s="256">
        <v>100</v>
      </c>
      <c r="N4" s="256">
        <v>50</v>
      </c>
      <c r="O4" s="256">
        <v>50</v>
      </c>
      <c r="P4" s="256">
        <v>100</v>
      </c>
      <c r="Q4" s="256">
        <v>100</v>
      </c>
      <c r="R4" s="256">
        <v>105</v>
      </c>
      <c r="S4" s="256">
        <v>105</v>
      </c>
      <c r="T4" s="257">
        <f t="shared" ref="T4:T67" si="0">SUM(S4,R4,Q4,P4,M4)</f>
        <v>510</v>
      </c>
      <c r="U4" s="323">
        <f>K4*Inflation!$F$19</f>
        <v>51.068931068931064</v>
      </c>
      <c r="V4" s="324">
        <f>L4*Inflation!$F$19</f>
        <v>51.068931068931064</v>
      </c>
      <c r="W4" s="324">
        <f>M4*Inflation!$F$19</f>
        <v>102.13786213786213</v>
      </c>
      <c r="X4" s="324">
        <f>N4*Inflation!$F$19*Inflation!$F$20</f>
        <v>52.141458541458547</v>
      </c>
      <c r="Y4" s="324">
        <f>O4*Inflation!$F$19*Inflation!$F$20</f>
        <v>52.141458541458547</v>
      </c>
      <c r="Z4" s="324">
        <f>P4*Inflation!$F$19*Inflation!$F$20</f>
        <v>104.28291708291709</v>
      </c>
      <c r="AA4" s="324">
        <f>Q4*Inflation!$F$19*Inflation!$F$20*Inflation!$F$21</f>
        <v>106.26413586413587</v>
      </c>
      <c r="AB4" s="324">
        <f>R4*Inflation!$F$19*Inflation!$F$20*Inflation!$F$21*Inflation!$F$22</f>
        <v>113.69706293706295</v>
      </c>
      <c r="AC4" s="324">
        <f>S4*Inflation!$F$19*Inflation!$F$20*Inflation!$F$21*Inflation!$F$22*Inflation!$F$23</f>
        <v>115.74377622377624</v>
      </c>
      <c r="AD4" s="326">
        <f t="shared" ref="AD4:AD35" si="1">SUM(AC4,AB4,AA4,Z4,W4)</f>
        <v>542.12575424575425</v>
      </c>
      <c r="AE4" s="292">
        <f>U4/U$141*SUM('Common CWIP'!$AV$65:$BA$65)</f>
        <v>0.59238715484539073</v>
      </c>
      <c r="AF4" s="292">
        <f>V4/V$141*SUM('Common CWIP'!$BB$65:$BG$65)</f>
        <v>0.91842699698316732</v>
      </c>
      <c r="AG4" s="292">
        <f t="shared" ref="AG4:AG35" si="2">AE4+AF4</f>
        <v>1.510814151828558</v>
      </c>
      <c r="AH4" s="292">
        <f>X4/X$141*SUM('Common CWIP'!$BK$65:$BP$65)</f>
        <v>1.6873666607589195</v>
      </c>
      <c r="AI4" s="292">
        <f>Y4/Y$141*SUM('Common CWIP'!$BQ$65:$BV$65)</f>
        <v>3.0340094247332985</v>
      </c>
      <c r="AJ4" s="292">
        <f t="shared" ref="AJ4:AJ35" si="3">AH4+AI4</f>
        <v>4.721376085492218</v>
      </c>
      <c r="AK4" s="292">
        <f>AA4/AA$141*'Common CWIP'!$CL$65</f>
        <v>2.4444333720311411</v>
      </c>
      <c r="AL4" s="292">
        <f>AB4/AB$141*'Common CWIP'!$DA$65</f>
        <v>5.8145205895104404</v>
      </c>
      <c r="AM4" s="292">
        <f>AC4/AC$141*'Common CWIP'!$DP$65</f>
        <v>11.83235406965535</v>
      </c>
      <c r="AN4" s="293">
        <f t="shared" ref="AN4:AN67" si="4">SUM(AM4,AL4,AK4,AJ4,AG4)</f>
        <v>26.323498268517707</v>
      </c>
      <c r="AO4" s="304">
        <f>AE4+U4</f>
        <v>51.661318223776455</v>
      </c>
      <c r="AP4" s="305">
        <f t="shared" ref="AP4:AP67" si="5">AF4+V4</f>
        <v>51.987358065914229</v>
      </c>
      <c r="AQ4" s="305">
        <f t="shared" ref="AQ4:AQ67" si="6">AG4+W4</f>
        <v>103.64867628969068</v>
      </c>
      <c r="AR4" s="305">
        <f t="shared" ref="AR4:AR67" si="7">AH4+X4</f>
        <v>53.828825202217466</v>
      </c>
      <c r="AS4" s="305">
        <f t="shared" ref="AS4:AS67" si="8">AI4+Y4</f>
        <v>55.175467966191846</v>
      </c>
      <c r="AT4" s="305">
        <f t="shared" ref="AT4:AT67" si="9">AJ4+Z4</f>
        <v>109.00429316840932</v>
      </c>
      <c r="AU4" s="305">
        <f t="shared" ref="AU4:AU67" si="10">AK4+AA4</f>
        <v>108.70856923616701</v>
      </c>
      <c r="AV4" s="305">
        <f t="shared" ref="AV4:AV67" si="11">AL4+AB4</f>
        <v>119.51158352657339</v>
      </c>
      <c r="AW4" s="305">
        <f t="shared" ref="AW4:AW67" si="12">AM4+AC4</f>
        <v>127.57613029343159</v>
      </c>
      <c r="AX4" s="306">
        <f t="shared" ref="AX4:AX67" si="13">SUM(AW4,AV4,AU4,AT4,AQ4)</f>
        <v>568.44925251427208</v>
      </c>
    </row>
    <row r="5" spans="1:50" ht="14.5">
      <c r="A5" s="44" t="s">
        <v>154</v>
      </c>
      <c r="B5" s="45" t="s">
        <v>150</v>
      </c>
      <c r="C5" s="106">
        <v>510</v>
      </c>
      <c r="D5" s="65">
        <v>41</v>
      </c>
      <c r="E5" s="65"/>
      <c r="F5" s="99" t="s">
        <v>842</v>
      </c>
      <c r="G5" s="240" t="s">
        <v>148</v>
      </c>
      <c r="H5" s="240" t="s">
        <v>180</v>
      </c>
      <c r="I5" s="240" t="s">
        <v>1049</v>
      </c>
      <c r="J5" s="238" t="s">
        <v>249</v>
      </c>
      <c r="K5" s="255">
        <v>50</v>
      </c>
      <c r="L5" s="256">
        <v>50</v>
      </c>
      <c r="M5" s="256">
        <v>100</v>
      </c>
      <c r="N5" s="256">
        <v>50</v>
      </c>
      <c r="O5" s="256">
        <v>50</v>
      </c>
      <c r="P5" s="256">
        <v>100</v>
      </c>
      <c r="Q5" s="256">
        <v>100</v>
      </c>
      <c r="R5" s="256">
        <v>105</v>
      </c>
      <c r="S5" s="256">
        <v>105</v>
      </c>
      <c r="T5" s="257">
        <f t="shared" si="0"/>
        <v>510</v>
      </c>
      <c r="U5" s="323">
        <f>K5*Inflation!$F$19</f>
        <v>51.068931068931064</v>
      </c>
      <c r="V5" s="324">
        <f>L5*Inflation!$F$19</f>
        <v>51.068931068931064</v>
      </c>
      <c r="W5" s="324">
        <f>M5*Inflation!$F$19</f>
        <v>102.13786213786213</v>
      </c>
      <c r="X5" s="324">
        <f>N5*Inflation!$F$19*Inflation!$F$20</f>
        <v>52.141458541458547</v>
      </c>
      <c r="Y5" s="324">
        <f>O5*Inflation!$F$19*Inflation!$F$20</f>
        <v>52.141458541458547</v>
      </c>
      <c r="Z5" s="324">
        <f>P5*Inflation!$F$19*Inflation!$F$20</f>
        <v>104.28291708291709</v>
      </c>
      <c r="AA5" s="324">
        <f>Q5*Inflation!$F$19*Inflation!$F$20*Inflation!$F$21</f>
        <v>106.26413586413587</v>
      </c>
      <c r="AB5" s="324">
        <f>R5*Inflation!$F$19*Inflation!$F$20*Inflation!$F$21*Inflation!$F$22</f>
        <v>113.69706293706295</v>
      </c>
      <c r="AC5" s="324">
        <f>S5*Inflation!$F$19*Inflation!$F$20*Inflation!$F$21*Inflation!$F$22*Inflation!$F$23</f>
        <v>115.74377622377624</v>
      </c>
      <c r="AD5" s="326">
        <f t="shared" si="1"/>
        <v>542.12575424575425</v>
      </c>
      <c r="AE5" s="291">
        <f>U5/U$141*SUM('Common CWIP'!$AV$65:$BA$65)</f>
        <v>0.59238715484539073</v>
      </c>
      <c r="AF5" s="292">
        <f>V5/V$141*SUM('Common CWIP'!$BB$65:$BG$65)</f>
        <v>0.91842699698316732</v>
      </c>
      <c r="AG5" s="292">
        <f t="shared" si="2"/>
        <v>1.510814151828558</v>
      </c>
      <c r="AH5" s="292">
        <f>X5/X$141*SUM('Common CWIP'!$BK$65:$BP$65)</f>
        <v>1.6873666607589195</v>
      </c>
      <c r="AI5" s="292">
        <f>Y5/Y$141*SUM('Common CWIP'!$BQ$65:$BV$65)</f>
        <v>3.0340094247332985</v>
      </c>
      <c r="AJ5" s="292">
        <f t="shared" si="3"/>
        <v>4.721376085492218</v>
      </c>
      <c r="AK5" s="292">
        <f>AA5/AA$141*'Common CWIP'!$CL$65</f>
        <v>2.4444333720311411</v>
      </c>
      <c r="AL5" s="292">
        <f>AB5/AB$141*'Common CWIP'!$DA$65</f>
        <v>5.8145205895104404</v>
      </c>
      <c r="AM5" s="292">
        <f>AC5/AC$141*'Common CWIP'!$DP$65</f>
        <v>11.83235406965535</v>
      </c>
      <c r="AN5" s="293">
        <f t="shared" si="4"/>
        <v>26.323498268517707</v>
      </c>
      <c r="AO5" s="304">
        <f t="shared" ref="AO5:AO67" si="14">AE5+U5</f>
        <v>51.661318223776455</v>
      </c>
      <c r="AP5" s="305">
        <f t="shared" si="5"/>
        <v>51.987358065914229</v>
      </c>
      <c r="AQ5" s="305">
        <f t="shared" si="6"/>
        <v>103.64867628969068</v>
      </c>
      <c r="AR5" s="305">
        <f t="shared" si="7"/>
        <v>53.828825202217466</v>
      </c>
      <c r="AS5" s="305">
        <f t="shared" si="8"/>
        <v>55.175467966191846</v>
      </c>
      <c r="AT5" s="305">
        <f t="shared" si="9"/>
        <v>109.00429316840932</v>
      </c>
      <c r="AU5" s="305">
        <f t="shared" si="10"/>
        <v>108.70856923616701</v>
      </c>
      <c r="AV5" s="305">
        <f t="shared" si="11"/>
        <v>119.51158352657339</v>
      </c>
      <c r="AW5" s="305">
        <f t="shared" si="12"/>
        <v>127.57613029343159</v>
      </c>
      <c r="AX5" s="306">
        <f t="shared" si="13"/>
        <v>568.44925251427208</v>
      </c>
    </row>
    <row r="6" spans="1:50" ht="14.5">
      <c r="A6" s="44" t="s">
        <v>154</v>
      </c>
      <c r="B6" s="45" t="s">
        <v>150</v>
      </c>
      <c r="C6" s="106">
        <v>510</v>
      </c>
      <c r="D6" s="65">
        <v>41</v>
      </c>
      <c r="E6" s="65"/>
      <c r="F6" s="99" t="s">
        <v>843</v>
      </c>
      <c r="G6" s="240" t="s">
        <v>148</v>
      </c>
      <c r="H6" s="240" t="s">
        <v>180</v>
      </c>
      <c r="I6" s="240" t="s">
        <v>1049</v>
      </c>
      <c r="J6" s="238" t="s">
        <v>249</v>
      </c>
      <c r="K6" s="255">
        <v>50</v>
      </c>
      <c r="L6" s="256">
        <v>50</v>
      </c>
      <c r="M6" s="256">
        <v>100</v>
      </c>
      <c r="N6" s="256">
        <v>50</v>
      </c>
      <c r="O6" s="256">
        <v>50</v>
      </c>
      <c r="P6" s="256">
        <v>100</v>
      </c>
      <c r="Q6" s="256">
        <v>100</v>
      </c>
      <c r="R6" s="256">
        <v>105</v>
      </c>
      <c r="S6" s="256">
        <v>105</v>
      </c>
      <c r="T6" s="257">
        <f t="shared" si="0"/>
        <v>510</v>
      </c>
      <c r="U6" s="323">
        <f>K6*Inflation!$F$19</f>
        <v>51.068931068931064</v>
      </c>
      <c r="V6" s="324">
        <f>L6*Inflation!$F$19</f>
        <v>51.068931068931064</v>
      </c>
      <c r="W6" s="324">
        <f>M6*Inflation!$F$19</f>
        <v>102.13786213786213</v>
      </c>
      <c r="X6" s="324">
        <f>N6*Inflation!$F$19*Inflation!$F$20</f>
        <v>52.141458541458547</v>
      </c>
      <c r="Y6" s="324">
        <f>O6*Inflation!$F$19*Inflation!$F$20</f>
        <v>52.141458541458547</v>
      </c>
      <c r="Z6" s="324">
        <f>P6*Inflation!$F$19*Inflation!$F$20</f>
        <v>104.28291708291709</v>
      </c>
      <c r="AA6" s="324">
        <f>Q6*Inflation!$F$19*Inflation!$F$20*Inflation!$F$21</f>
        <v>106.26413586413587</v>
      </c>
      <c r="AB6" s="324">
        <f>R6*Inflation!$F$19*Inflation!$F$20*Inflation!$F$21*Inflation!$F$22</f>
        <v>113.69706293706295</v>
      </c>
      <c r="AC6" s="324">
        <f>S6*Inflation!$F$19*Inflation!$F$20*Inflation!$F$21*Inflation!$F$22*Inflation!$F$23</f>
        <v>115.74377622377624</v>
      </c>
      <c r="AD6" s="326">
        <f t="shared" si="1"/>
        <v>542.12575424575425</v>
      </c>
      <c r="AE6" s="291">
        <f>U6/U$141*SUM('Common CWIP'!$AV$65:$BA$65)</f>
        <v>0.59238715484539073</v>
      </c>
      <c r="AF6" s="292">
        <f>V6/V$141*SUM('Common CWIP'!$BB$65:$BG$65)</f>
        <v>0.91842699698316732</v>
      </c>
      <c r="AG6" s="292">
        <f t="shared" si="2"/>
        <v>1.510814151828558</v>
      </c>
      <c r="AH6" s="292">
        <f>X6/X$141*SUM('Common CWIP'!$BK$65:$BP$65)</f>
        <v>1.6873666607589195</v>
      </c>
      <c r="AI6" s="292">
        <f>Y6/Y$141*SUM('Common CWIP'!$BQ$65:$BV$65)</f>
        <v>3.0340094247332985</v>
      </c>
      <c r="AJ6" s="292">
        <f t="shared" si="3"/>
        <v>4.721376085492218</v>
      </c>
      <c r="AK6" s="292">
        <f>AA6/AA$141*'Common CWIP'!$CL$65</f>
        <v>2.4444333720311411</v>
      </c>
      <c r="AL6" s="292">
        <f>AB6/AB$141*'Common CWIP'!$DA$65</f>
        <v>5.8145205895104404</v>
      </c>
      <c r="AM6" s="292">
        <f>AC6/AC$141*'Common CWIP'!$DP$65</f>
        <v>11.83235406965535</v>
      </c>
      <c r="AN6" s="293">
        <f t="shared" si="4"/>
        <v>26.323498268517707</v>
      </c>
      <c r="AO6" s="304">
        <f t="shared" si="14"/>
        <v>51.661318223776455</v>
      </c>
      <c r="AP6" s="305">
        <f t="shared" si="5"/>
        <v>51.987358065914229</v>
      </c>
      <c r="AQ6" s="305">
        <f t="shared" si="6"/>
        <v>103.64867628969068</v>
      </c>
      <c r="AR6" s="305">
        <f t="shared" si="7"/>
        <v>53.828825202217466</v>
      </c>
      <c r="AS6" s="305">
        <f t="shared" si="8"/>
        <v>55.175467966191846</v>
      </c>
      <c r="AT6" s="305">
        <f t="shared" si="9"/>
        <v>109.00429316840932</v>
      </c>
      <c r="AU6" s="305">
        <f t="shared" si="10"/>
        <v>108.70856923616701</v>
      </c>
      <c r="AV6" s="305">
        <f t="shared" si="11"/>
        <v>119.51158352657339</v>
      </c>
      <c r="AW6" s="305">
        <f t="shared" si="12"/>
        <v>127.57613029343159</v>
      </c>
      <c r="AX6" s="306">
        <f t="shared" si="13"/>
        <v>568.44925251427208</v>
      </c>
    </row>
    <row r="7" spans="1:50" ht="14.5">
      <c r="A7" s="44" t="s">
        <v>154</v>
      </c>
      <c r="B7" s="45" t="s">
        <v>150</v>
      </c>
      <c r="C7" s="106">
        <v>2550</v>
      </c>
      <c r="D7" s="65">
        <v>41</v>
      </c>
      <c r="E7" s="65"/>
      <c r="F7" s="99" t="s">
        <v>844</v>
      </c>
      <c r="G7" s="240" t="s">
        <v>148</v>
      </c>
      <c r="H7" s="240" t="s">
        <v>180</v>
      </c>
      <c r="I7" s="240" t="s">
        <v>1049</v>
      </c>
      <c r="J7" s="238" t="s">
        <v>249</v>
      </c>
      <c r="K7" s="255">
        <v>250</v>
      </c>
      <c r="L7" s="256">
        <v>250</v>
      </c>
      <c r="M7" s="256">
        <v>500</v>
      </c>
      <c r="N7" s="256">
        <v>250</v>
      </c>
      <c r="O7" s="256">
        <v>250</v>
      </c>
      <c r="P7" s="256">
        <v>500</v>
      </c>
      <c r="Q7" s="256">
        <v>500</v>
      </c>
      <c r="R7" s="256">
        <v>525</v>
      </c>
      <c r="S7" s="256">
        <v>525</v>
      </c>
      <c r="T7" s="257">
        <f t="shared" si="0"/>
        <v>2550</v>
      </c>
      <c r="U7" s="323">
        <f>K7*Inflation!$F$19</f>
        <v>255.34465534465534</v>
      </c>
      <c r="V7" s="324">
        <f>L7*Inflation!$F$19</f>
        <v>255.34465534465534</v>
      </c>
      <c r="W7" s="324">
        <f>M7*Inflation!$F$19</f>
        <v>510.68931068931067</v>
      </c>
      <c r="X7" s="324">
        <f>N7*Inflation!$F$19*Inflation!$F$20</f>
        <v>260.70729270729277</v>
      </c>
      <c r="Y7" s="324">
        <f>O7*Inflation!$F$19*Inflation!$F$20</f>
        <v>260.70729270729277</v>
      </c>
      <c r="Z7" s="324">
        <f>P7*Inflation!$F$19*Inflation!$F$20</f>
        <v>521.41458541458553</v>
      </c>
      <c r="AA7" s="324">
        <f>Q7*Inflation!$F$19*Inflation!$F$20*Inflation!$F$21</f>
        <v>531.32067932067946</v>
      </c>
      <c r="AB7" s="324">
        <f>R7*Inflation!$F$19*Inflation!$F$20*Inflation!$F$21*Inflation!$F$22</f>
        <v>568.48531468531473</v>
      </c>
      <c r="AC7" s="324">
        <f>S7*Inflation!$F$19*Inflation!$F$20*Inflation!$F$21*Inflation!$F$22*Inflation!$F$23</f>
        <v>578.7188811188812</v>
      </c>
      <c r="AD7" s="326">
        <f t="shared" si="1"/>
        <v>2710.6287712287717</v>
      </c>
      <c r="AE7" s="291">
        <f>U7/U$141*SUM('Common CWIP'!$AV$65:$BA$65)</f>
        <v>2.9619357742269541</v>
      </c>
      <c r="AF7" s="292">
        <f>V7/V$141*SUM('Common CWIP'!$BB$65:$BG$65)</f>
        <v>4.5921349849158366</v>
      </c>
      <c r="AG7" s="292">
        <f t="shared" si="2"/>
        <v>7.5540707591427907</v>
      </c>
      <c r="AH7" s="292">
        <f>X7/X$141*SUM('Common CWIP'!$BK$65:$BP$65)</f>
        <v>8.4368333037945984</v>
      </c>
      <c r="AI7" s="292">
        <f>Y7/Y$141*SUM('Common CWIP'!$BQ$65:$BV$65)</f>
        <v>15.170047123666494</v>
      </c>
      <c r="AJ7" s="292">
        <f t="shared" si="3"/>
        <v>23.606880427461093</v>
      </c>
      <c r="AK7" s="292">
        <f>AA7/AA$141*'Common CWIP'!$CL$65</f>
        <v>12.222166860155706</v>
      </c>
      <c r="AL7" s="292">
        <f>AB7/AB$141*'Common CWIP'!$DA$65</f>
        <v>29.072602947552202</v>
      </c>
      <c r="AM7" s="292">
        <f>AC7/AC$141*'Common CWIP'!$DP$65</f>
        <v>59.161770348276754</v>
      </c>
      <c r="AN7" s="293">
        <f t="shared" si="4"/>
        <v>131.61749134258855</v>
      </c>
      <c r="AO7" s="304">
        <f t="shared" si="14"/>
        <v>258.3065911188823</v>
      </c>
      <c r="AP7" s="305">
        <f t="shared" si="5"/>
        <v>259.93679032957118</v>
      </c>
      <c r="AQ7" s="305">
        <f t="shared" si="6"/>
        <v>518.24338144845342</v>
      </c>
      <c r="AR7" s="305">
        <f t="shared" si="7"/>
        <v>269.14412601108734</v>
      </c>
      <c r="AS7" s="305">
        <f t="shared" si="8"/>
        <v>275.87733983095927</v>
      </c>
      <c r="AT7" s="305">
        <f t="shared" si="9"/>
        <v>545.02146584204661</v>
      </c>
      <c r="AU7" s="305">
        <f t="shared" si="10"/>
        <v>543.54284618083511</v>
      </c>
      <c r="AV7" s="305">
        <f t="shared" si="11"/>
        <v>597.55791763286697</v>
      </c>
      <c r="AW7" s="305">
        <f t="shared" si="12"/>
        <v>637.88065146715792</v>
      </c>
      <c r="AX7" s="306">
        <f t="shared" si="13"/>
        <v>2842.2462625713601</v>
      </c>
    </row>
    <row r="8" spans="1:50" ht="14.5">
      <c r="A8" s="44" t="s">
        <v>154</v>
      </c>
      <c r="B8" s="45" t="s">
        <v>150</v>
      </c>
      <c r="C8" s="106">
        <v>1275</v>
      </c>
      <c r="D8" s="65">
        <v>41</v>
      </c>
      <c r="E8" s="65"/>
      <c r="F8" s="99" t="s">
        <v>845</v>
      </c>
      <c r="G8" s="240" t="s">
        <v>148</v>
      </c>
      <c r="H8" s="240" t="s">
        <v>180</v>
      </c>
      <c r="I8" s="240" t="s">
        <v>1049</v>
      </c>
      <c r="J8" s="238" t="s">
        <v>249</v>
      </c>
      <c r="K8" s="255">
        <v>125</v>
      </c>
      <c r="L8" s="256">
        <v>125</v>
      </c>
      <c r="M8" s="256">
        <v>250</v>
      </c>
      <c r="N8" s="256">
        <v>125</v>
      </c>
      <c r="O8" s="256">
        <v>125</v>
      </c>
      <c r="P8" s="256">
        <v>250</v>
      </c>
      <c r="Q8" s="256">
        <v>250</v>
      </c>
      <c r="R8" s="256">
        <v>262.5</v>
      </c>
      <c r="S8" s="256">
        <v>262.5</v>
      </c>
      <c r="T8" s="257">
        <f t="shared" si="0"/>
        <v>1275</v>
      </c>
      <c r="U8" s="323">
        <f>K8*Inflation!$F$19</f>
        <v>127.67232767232767</v>
      </c>
      <c r="V8" s="324">
        <f>L8*Inflation!$F$19</f>
        <v>127.67232767232767</v>
      </c>
      <c r="W8" s="324">
        <f>M8*Inflation!$F$19</f>
        <v>255.34465534465534</v>
      </c>
      <c r="X8" s="324">
        <f>N8*Inflation!$F$19*Inflation!$F$20</f>
        <v>130.35364635364638</v>
      </c>
      <c r="Y8" s="324">
        <f>O8*Inflation!$F$19*Inflation!$F$20</f>
        <v>130.35364635364638</v>
      </c>
      <c r="Z8" s="324">
        <f>P8*Inflation!$F$19*Inflation!$F$20</f>
        <v>260.70729270729277</v>
      </c>
      <c r="AA8" s="324">
        <f>Q8*Inflation!$F$19*Inflation!$F$20*Inflation!$F$21</f>
        <v>265.66033966033973</v>
      </c>
      <c r="AB8" s="324">
        <f>R8*Inflation!$F$19*Inflation!$F$20*Inflation!$F$21*Inflation!$F$22</f>
        <v>284.24265734265737</v>
      </c>
      <c r="AC8" s="324">
        <f>S8*Inflation!$F$19*Inflation!$F$20*Inflation!$F$21*Inflation!$F$22*Inflation!$F$23</f>
        <v>289.3594405594406</v>
      </c>
      <c r="AD8" s="326">
        <f t="shared" si="1"/>
        <v>1355.3143856143859</v>
      </c>
      <c r="AE8" s="291">
        <f>U8/U$141*SUM('Common CWIP'!$AV$65:$BA$65)</f>
        <v>1.480967887113477</v>
      </c>
      <c r="AF8" s="292">
        <f>V8/V$141*SUM('Common CWIP'!$BB$65:$BG$65)</f>
        <v>2.2960674924579183</v>
      </c>
      <c r="AG8" s="292">
        <f t="shared" si="2"/>
        <v>3.7770353795713953</v>
      </c>
      <c r="AH8" s="292">
        <f>X8/X$141*SUM('Common CWIP'!$BK$65:$BP$65)</f>
        <v>4.2184166518972992</v>
      </c>
      <c r="AI8" s="292">
        <f>Y8/Y$141*SUM('Common CWIP'!$BQ$65:$BV$65)</f>
        <v>7.5850235618332471</v>
      </c>
      <c r="AJ8" s="292">
        <f t="shared" si="3"/>
        <v>11.803440213730546</v>
      </c>
      <c r="AK8" s="292">
        <f>AA8/AA$141*'Common CWIP'!$CL$65</f>
        <v>6.1110834300778532</v>
      </c>
      <c r="AL8" s="292">
        <f>AB8/AB$141*'Common CWIP'!$DA$65</f>
        <v>14.536301473776101</v>
      </c>
      <c r="AM8" s="292">
        <f>AC8/AC$141*'Common CWIP'!$DP$65</f>
        <v>29.580885174138377</v>
      </c>
      <c r="AN8" s="293">
        <f t="shared" si="4"/>
        <v>65.808745671294275</v>
      </c>
      <c r="AO8" s="304">
        <f t="shared" si="14"/>
        <v>129.15329555944115</v>
      </c>
      <c r="AP8" s="305">
        <f t="shared" si="5"/>
        <v>129.96839516478559</v>
      </c>
      <c r="AQ8" s="305">
        <f t="shared" si="6"/>
        <v>259.12169072422671</v>
      </c>
      <c r="AR8" s="305">
        <f t="shared" si="7"/>
        <v>134.57206300554367</v>
      </c>
      <c r="AS8" s="305">
        <f t="shared" si="8"/>
        <v>137.93866991547964</v>
      </c>
      <c r="AT8" s="305">
        <f t="shared" si="9"/>
        <v>272.5107329210233</v>
      </c>
      <c r="AU8" s="305">
        <f t="shared" si="10"/>
        <v>271.77142309041756</v>
      </c>
      <c r="AV8" s="305">
        <f t="shared" si="11"/>
        <v>298.77895881643349</v>
      </c>
      <c r="AW8" s="305">
        <f t="shared" si="12"/>
        <v>318.94032573357896</v>
      </c>
      <c r="AX8" s="306">
        <f t="shared" si="13"/>
        <v>1421.1231312856801</v>
      </c>
    </row>
    <row r="9" spans="1:50" ht="14.5">
      <c r="A9" s="44" t="s">
        <v>154</v>
      </c>
      <c r="B9" s="45" t="s">
        <v>154</v>
      </c>
      <c r="C9" s="106">
        <v>0</v>
      </c>
      <c r="D9" s="65">
        <v>41</v>
      </c>
      <c r="E9" s="65"/>
      <c r="F9" s="99" t="s">
        <v>846</v>
      </c>
      <c r="G9" s="240" t="s">
        <v>148</v>
      </c>
      <c r="H9" s="240" t="s">
        <v>180</v>
      </c>
      <c r="I9" s="240" t="s">
        <v>1049</v>
      </c>
      <c r="J9" s="238" t="s">
        <v>249</v>
      </c>
      <c r="K9" s="255">
        <v>37.5</v>
      </c>
      <c r="L9" s="256">
        <v>37.5</v>
      </c>
      <c r="M9" s="256">
        <v>75</v>
      </c>
      <c r="N9" s="256">
        <v>37.5</v>
      </c>
      <c r="O9" s="256">
        <v>37.5</v>
      </c>
      <c r="P9" s="256">
        <v>75</v>
      </c>
      <c r="Q9" s="256">
        <v>75</v>
      </c>
      <c r="R9" s="256">
        <v>75</v>
      </c>
      <c r="S9" s="256">
        <v>75</v>
      </c>
      <c r="T9" s="257">
        <f t="shared" si="0"/>
        <v>375</v>
      </c>
      <c r="U9" s="323">
        <f>K9*Inflation!$F$19</f>
        <v>38.301698301698302</v>
      </c>
      <c r="V9" s="324">
        <f>L9*Inflation!$F$19</f>
        <v>38.301698301698302</v>
      </c>
      <c r="W9" s="324">
        <f>M9*Inflation!$F$19</f>
        <v>76.603396603396604</v>
      </c>
      <c r="X9" s="324">
        <f>N9*Inflation!$F$19*Inflation!$F$20</f>
        <v>39.106093906093911</v>
      </c>
      <c r="Y9" s="324">
        <f>O9*Inflation!$F$19*Inflation!$F$20</f>
        <v>39.106093906093911</v>
      </c>
      <c r="Z9" s="324">
        <f>P9*Inflation!$F$19*Inflation!$F$20</f>
        <v>78.212187812187821</v>
      </c>
      <c r="AA9" s="324">
        <f>Q9*Inflation!$F$19*Inflation!$F$20*Inflation!$F$21</f>
        <v>79.69810189810191</v>
      </c>
      <c r="AB9" s="324">
        <f>R9*Inflation!$F$19*Inflation!$F$20*Inflation!$F$21*Inflation!$F$22</f>
        <v>81.212187812187835</v>
      </c>
      <c r="AC9" s="324">
        <f>S9*Inflation!$F$19*Inflation!$F$20*Inflation!$F$21*Inflation!$F$22*Inflation!$F$23</f>
        <v>82.674125874125892</v>
      </c>
      <c r="AD9" s="326">
        <f t="shared" si="1"/>
        <v>398.40000000000009</v>
      </c>
      <c r="AE9" s="291">
        <f>U9/U$141*SUM('Common CWIP'!$AV$65:$BA$65)</f>
        <v>0.4442903661340431</v>
      </c>
      <c r="AF9" s="292">
        <f>V9/V$141*SUM('Common CWIP'!$BB$65:$BG$65)</f>
        <v>0.68882024773737549</v>
      </c>
      <c r="AG9" s="292">
        <f t="shared" si="2"/>
        <v>1.1331106138714186</v>
      </c>
      <c r="AH9" s="292">
        <f>X9/X$141*SUM('Common CWIP'!$BK$65:$BP$65)</f>
        <v>1.2655249955691896</v>
      </c>
      <c r="AI9" s="292">
        <f>Y9/Y$141*SUM('Common CWIP'!$BQ$65:$BV$65)</f>
        <v>2.2755070685499739</v>
      </c>
      <c r="AJ9" s="292">
        <f t="shared" si="3"/>
        <v>3.5410320641191637</v>
      </c>
      <c r="AK9" s="292">
        <f>AA9/AA$141*'Common CWIP'!$CL$65</f>
        <v>1.833325029023356</v>
      </c>
      <c r="AL9" s="292">
        <f>AB9/AB$141*'Common CWIP'!$DA$65</f>
        <v>4.1532289925074579</v>
      </c>
      <c r="AM9" s="292">
        <f>AC9/AC$141*'Common CWIP'!$DP$65</f>
        <v>8.4516814783252521</v>
      </c>
      <c r="AN9" s="293">
        <f t="shared" si="4"/>
        <v>19.112378177846651</v>
      </c>
      <c r="AO9" s="304">
        <f t="shared" si="14"/>
        <v>38.745988667832343</v>
      </c>
      <c r="AP9" s="305">
        <f t="shared" si="5"/>
        <v>38.990518549435677</v>
      </c>
      <c r="AQ9" s="305">
        <f t="shared" si="6"/>
        <v>77.736507217268027</v>
      </c>
      <c r="AR9" s="305">
        <f t="shared" si="7"/>
        <v>40.371618901663098</v>
      </c>
      <c r="AS9" s="305">
        <f t="shared" si="8"/>
        <v>41.381600974643888</v>
      </c>
      <c r="AT9" s="305">
        <f t="shared" si="9"/>
        <v>81.753219876306986</v>
      </c>
      <c r="AU9" s="305">
        <f t="shared" si="10"/>
        <v>81.531426927125267</v>
      </c>
      <c r="AV9" s="305">
        <f t="shared" si="11"/>
        <v>85.365416804695286</v>
      </c>
      <c r="AW9" s="305">
        <f t="shared" si="12"/>
        <v>91.125807352451147</v>
      </c>
      <c r="AX9" s="306">
        <f t="shared" si="13"/>
        <v>417.5123781778467</v>
      </c>
    </row>
    <row r="10" spans="1:50" ht="14.5">
      <c r="A10" s="44" t="s">
        <v>154</v>
      </c>
      <c r="B10" s="45" t="s">
        <v>150</v>
      </c>
      <c r="C10" s="106">
        <v>2910</v>
      </c>
      <c r="D10" s="65">
        <v>41</v>
      </c>
      <c r="E10" s="65"/>
      <c r="F10" s="99" t="s">
        <v>847</v>
      </c>
      <c r="G10" s="240" t="s">
        <v>148</v>
      </c>
      <c r="H10" s="240" t="s">
        <v>180</v>
      </c>
      <c r="I10" s="240" t="s">
        <v>1049</v>
      </c>
      <c r="J10" s="238" t="s">
        <v>249</v>
      </c>
      <c r="K10" s="255">
        <v>84</v>
      </c>
      <c r="L10" s="256">
        <v>84</v>
      </c>
      <c r="M10" s="256">
        <v>168</v>
      </c>
      <c r="N10" s="256">
        <v>895</v>
      </c>
      <c r="O10" s="256">
        <v>895</v>
      </c>
      <c r="P10" s="256">
        <v>1790</v>
      </c>
      <c r="Q10" s="256">
        <v>591</v>
      </c>
      <c r="R10" s="256">
        <v>161</v>
      </c>
      <c r="S10" s="256">
        <v>200</v>
      </c>
      <c r="T10" s="257">
        <f t="shared" si="0"/>
        <v>2910</v>
      </c>
      <c r="U10" s="323">
        <f>K10*Inflation!$F$19</f>
        <v>85.795804195804195</v>
      </c>
      <c r="V10" s="324">
        <f>L10*Inflation!$F$19</f>
        <v>85.795804195804195</v>
      </c>
      <c r="W10" s="324">
        <f>M10*Inflation!$F$19</f>
        <v>171.59160839160839</v>
      </c>
      <c r="X10" s="324">
        <f>N10*Inflation!$F$19*Inflation!$F$20</f>
        <v>933.33210789210807</v>
      </c>
      <c r="Y10" s="324">
        <f>O10*Inflation!$F$19*Inflation!$F$20</f>
        <v>933.33210789210807</v>
      </c>
      <c r="Z10" s="324">
        <f>P10*Inflation!$F$19*Inflation!$F$20</f>
        <v>1866.6642157842161</v>
      </c>
      <c r="AA10" s="324">
        <f>Q10*Inflation!$F$19*Inflation!$F$20*Inflation!$F$21</f>
        <v>628.02104295704305</v>
      </c>
      <c r="AB10" s="324">
        <f>R10*Inflation!$F$19*Inflation!$F$20*Inflation!$F$21*Inflation!$F$22</f>
        <v>174.33549650349656</v>
      </c>
      <c r="AC10" s="324">
        <f>S10*Inflation!$F$19*Inflation!$F$20*Inflation!$F$21*Inflation!$F$22*Inflation!$F$23</f>
        <v>220.46433566433569</v>
      </c>
      <c r="AD10" s="326">
        <f t="shared" si="1"/>
        <v>3061.0766993007001</v>
      </c>
      <c r="AE10" s="291">
        <f>U10/U$141*SUM('Common CWIP'!$AV$65:$BA$65)</f>
        <v>0.99521042014025662</v>
      </c>
      <c r="AF10" s="292">
        <f>V10/V$141*SUM('Common CWIP'!$BB$65:$BG$65)</f>
        <v>1.5429573549317213</v>
      </c>
      <c r="AG10" s="292">
        <f t="shared" si="2"/>
        <v>2.5381677750719778</v>
      </c>
      <c r="AH10" s="292">
        <f>X10/X$141*SUM('Common CWIP'!$BK$65:$BP$65)</f>
        <v>30.203863227584662</v>
      </c>
      <c r="AI10" s="292">
        <f>Y10/Y$141*SUM('Common CWIP'!$BQ$65:$BV$65)</f>
        <v>54.308768702726049</v>
      </c>
      <c r="AJ10" s="292">
        <f t="shared" si="3"/>
        <v>84.512631930310704</v>
      </c>
      <c r="AK10" s="292">
        <f>AA10/AA$141*'Common CWIP'!$CL$65</f>
        <v>14.446601228704044</v>
      </c>
      <c r="AL10" s="292">
        <f>AB10/AB$141*'Common CWIP'!$DA$65</f>
        <v>8.915598237249343</v>
      </c>
      <c r="AM10" s="292">
        <f>AC10/AC$141*'Common CWIP'!$DP$65</f>
        <v>22.537817275534003</v>
      </c>
      <c r="AN10" s="293">
        <f t="shared" si="4"/>
        <v>132.95081644687005</v>
      </c>
      <c r="AO10" s="304">
        <f t="shared" si="14"/>
        <v>86.791014615944448</v>
      </c>
      <c r="AP10" s="305">
        <f t="shared" si="5"/>
        <v>87.33876155073591</v>
      </c>
      <c r="AQ10" s="305">
        <f t="shared" si="6"/>
        <v>174.12977616668036</v>
      </c>
      <c r="AR10" s="305">
        <f t="shared" si="7"/>
        <v>963.5359711196927</v>
      </c>
      <c r="AS10" s="305">
        <f t="shared" si="8"/>
        <v>987.64087659483414</v>
      </c>
      <c r="AT10" s="305">
        <f t="shared" si="9"/>
        <v>1951.176847714527</v>
      </c>
      <c r="AU10" s="305">
        <f t="shared" si="10"/>
        <v>642.46764418574708</v>
      </c>
      <c r="AV10" s="305">
        <f t="shared" si="11"/>
        <v>183.25109474074591</v>
      </c>
      <c r="AW10" s="305">
        <f t="shared" si="12"/>
        <v>243.00215293986969</v>
      </c>
      <c r="AX10" s="306">
        <f t="shared" si="13"/>
        <v>3194.0275157475699</v>
      </c>
    </row>
    <row r="11" spans="1:50" ht="14.5">
      <c r="A11" s="44" t="s">
        <v>154</v>
      </c>
      <c r="B11" s="45" t="s">
        <v>150</v>
      </c>
      <c r="C11" s="106">
        <v>1275</v>
      </c>
      <c r="D11" s="65">
        <v>41</v>
      </c>
      <c r="E11" s="65"/>
      <c r="F11" s="99" t="s">
        <v>848</v>
      </c>
      <c r="G11" s="240" t="s">
        <v>148</v>
      </c>
      <c r="H11" s="240" t="s">
        <v>180</v>
      </c>
      <c r="I11" s="240" t="s">
        <v>1049</v>
      </c>
      <c r="J11" s="238" t="s">
        <v>249</v>
      </c>
      <c r="K11" s="255">
        <v>125</v>
      </c>
      <c r="L11" s="256">
        <v>125</v>
      </c>
      <c r="M11" s="256">
        <v>250</v>
      </c>
      <c r="N11" s="256">
        <v>125</v>
      </c>
      <c r="O11" s="256">
        <v>125</v>
      </c>
      <c r="P11" s="256">
        <v>250</v>
      </c>
      <c r="Q11" s="256">
        <v>250</v>
      </c>
      <c r="R11" s="256">
        <v>262.5</v>
      </c>
      <c r="S11" s="256">
        <v>262.5</v>
      </c>
      <c r="T11" s="257">
        <f t="shared" si="0"/>
        <v>1275</v>
      </c>
      <c r="U11" s="323">
        <f>K11*Inflation!$F$19</f>
        <v>127.67232767232767</v>
      </c>
      <c r="V11" s="324">
        <f>L11*Inflation!$F$19</f>
        <v>127.67232767232767</v>
      </c>
      <c r="W11" s="324">
        <f>M11*Inflation!$F$19</f>
        <v>255.34465534465534</v>
      </c>
      <c r="X11" s="324">
        <f>N11*Inflation!$F$19*Inflation!$F$20</f>
        <v>130.35364635364638</v>
      </c>
      <c r="Y11" s="324">
        <f>O11*Inflation!$F$19*Inflation!$F$20</f>
        <v>130.35364635364638</v>
      </c>
      <c r="Z11" s="324">
        <f>P11*Inflation!$F$19*Inflation!$F$20</f>
        <v>260.70729270729277</v>
      </c>
      <c r="AA11" s="324">
        <f>Q11*Inflation!$F$19*Inflation!$F$20*Inflation!$F$21</f>
        <v>265.66033966033973</v>
      </c>
      <c r="AB11" s="324">
        <f>R11*Inflation!$F$19*Inflation!$F$20*Inflation!$F$21*Inflation!$F$22</f>
        <v>284.24265734265737</v>
      </c>
      <c r="AC11" s="324">
        <f>S11*Inflation!$F$19*Inflation!$F$20*Inflation!$F$21*Inflation!$F$22*Inflation!$F$23</f>
        <v>289.3594405594406</v>
      </c>
      <c r="AD11" s="326">
        <f t="shared" si="1"/>
        <v>1355.3143856143859</v>
      </c>
      <c r="AE11" s="291">
        <f>U11/U$141*SUM('Common CWIP'!$AV$65:$BA$65)</f>
        <v>1.480967887113477</v>
      </c>
      <c r="AF11" s="292">
        <f>V11/V$141*SUM('Common CWIP'!$BB$65:$BG$65)</f>
        <v>2.2960674924579183</v>
      </c>
      <c r="AG11" s="292">
        <f t="shared" si="2"/>
        <v>3.7770353795713953</v>
      </c>
      <c r="AH11" s="292">
        <f>X11/X$141*SUM('Common CWIP'!$BK$65:$BP$65)</f>
        <v>4.2184166518972992</v>
      </c>
      <c r="AI11" s="292">
        <f>Y11/Y$141*SUM('Common CWIP'!$BQ$65:$BV$65)</f>
        <v>7.5850235618332471</v>
      </c>
      <c r="AJ11" s="292">
        <f t="shared" si="3"/>
        <v>11.803440213730546</v>
      </c>
      <c r="AK11" s="292">
        <f>AA11/AA$141*'Common CWIP'!$CL$65</f>
        <v>6.1110834300778532</v>
      </c>
      <c r="AL11" s="292">
        <f>AB11/AB$141*'Common CWIP'!$DA$65</f>
        <v>14.536301473776101</v>
      </c>
      <c r="AM11" s="292">
        <f>AC11/AC$141*'Common CWIP'!$DP$65</f>
        <v>29.580885174138377</v>
      </c>
      <c r="AN11" s="293">
        <f t="shared" si="4"/>
        <v>65.808745671294275</v>
      </c>
      <c r="AO11" s="304">
        <f t="shared" si="14"/>
        <v>129.15329555944115</v>
      </c>
      <c r="AP11" s="305">
        <f t="shared" si="5"/>
        <v>129.96839516478559</v>
      </c>
      <c r="AQ11" s="305">
        <f t="shared" si="6"/>
        <v>259.12169072422671</v>
      </c>
      <c r="AR11" s="305">
        <f t="shared" si="7"/>
        <v>134.57206300554367</v>
      </c>
      <c r="AS11" s="305">
        <f t="shared" si="8"/>
        <v>137.93866991547964</v>
      </c>
      <c r="AT11" s="305">
        <f t="shared" si="9"/>
        <v>272.5107329210233</v>
      </c>
      <c r="AU11" s="305">
        <f t="shared" si="10"/>
        <v>271.77142309041756</v>
      </c>
      <c r="AV11" s="305">
        <f t="shared" si="11"/>
        <v>298.77895881643349</v>
      </c>
      <c r="AW11" s="305">
        <f t="shared" si="12"/>
        <v>318.94032573357896</v>
      </c>
      <c r="AX11" s="306">
        <f>SUM(AW11,AV11,AU11,AT11,AQ11)</f>
        <v>1421.1231312856801</v>
      </c>
    </row>
    <row r="12" spans="1:50" ht="14.5">
      <c r="A12" s="44" t="s">
        <v>154</v>
      </c>
      <c r="B12" s="45" t="s">
        <v>150</v>
      </c>
      <c r="C12" s="106">
        <v>1625</v>
      </c>
      <c r="D12" s="65">
        <v>41</v>
      </c>
      <c r="E12" s="65"/>
      <c r="F12" s="99" t="s">
        <v>849</v>
      </c>
      <c r="G12" s="240" t="s">
        <v>148</v>
      </c>
      <c r="H12" s="240" t="s">
        <v>180</v>
      </c>
      <c r="I12" s="240" t="s">
        <v>1049</v>
      </c>
      <c r="J12" s="238" t="s">
        <v>249</v>
      </c>
      <c r="K12" s="255">
        <v>162.5</v>
      </c>
      <c r="L12" s="256">
        <v>162.5</v>
      </c>
      <c r="M12" s="256">
        <v>325</v>
      </c>
      <c r="N12" s="256">
        <v>162.5</v>
      </c>
      <c r="O12" s="256">
        <v>162.5</v>
      </c>
      <c r="P12" s="256">
        <v>325</v>
      </c>
      <c r="Q12" s="256">
        <v>325</v>
      </c>
      <c r="R12" s="256">
        <v>325</v>
      </c>
      <c r="S12" s="256">
        <v>325</v>
      </c>
      <c r="T12" s="257">
        <f t="shared" si="0"/>
        <v>1625</v>
      </c>
      <c r="U12" s="323">
        <f>K12*Inflation!$F$19</f>
        <v>165.97402597402598</v>
      </c>
      <c r="V12" s="324">
        <f>L12*Inflation!$F$19</f>
        <v>165.97402597402598</v>
      </c>
      <c r="W12" s="324">
        <f>M12*Inflation!$F$19</f>
        <v>331.94805194805195</v>
      </c>
      <c r="X12" s="324">
        <f>N12*Inflation!$F$19*Inflation!$F$20</f>
        <v>169.4597402597403</v>
      </c>
      <c r="Y12" s="324">
        <f>O12*Inflation!$F$19*Inflation!$F$20</f>
        <v>169.4597402597403</v>
      </c>
      <c r="Z12" s="324">
        <f>P12*Inflation!$F$19*Inflation!$F$20</f>
        <v>338.9194805194806</v>
      </c>
      <c r="AA12" s="324">
        <f>Q12*Inflation!$F$19*Inflation!$F$20*Inflation!$F$21</f>
        <v>345.35844155844165</v>
      </c>
      <c r="AB12" s="324">
        <f>R12*Inflation!$F$19*Inflation!$F$20*Inflation!$F$21*Inflation!$F$22</f>
        <v>351.91948051948066</v>
      </c>
      <c r="AC12" s="324">
        <f>S12*Inflation!$F$19*Inflation!$F$20*Inflation!$F$21*Inflation!$F$22*Inflation!$F$23</f>
        <v>358.25454545454556</v>
      </c>
      <c r="AD12" s="326">
        <f t="shared" si="1"/>
        <v>1726.4000000000003</v>
      </c>
      <c r="AE12" s="291">
        <f>U12/U$141*SUM('Common CWIP'!$AV$65:$BA$65)</f>
        <v>1.9252582532475202</v>
      </c>
      <c r="AF12" s="292">
        <f>V12/V$141*SUM('Common CWIP'!$BB$65:$BG$65)</f>
        <v>2.984887740195294</v>
      </c>
      <c r="AG12" s="292">
        <f t="shared" si="2"/>
        <v>4.9101459934428142</v>
      </c>
      <c r="AH12" s="292">
        <f>X12/X$141*SUM('Common CWIP'!$BK$65:$BP$65)</f>
        <v>5.483941647466489</v>
      </c>
      <c r="AI12" s="292">
        <f>Y12/Y$141*SUM('Common CWIP'!$BQ$65:$BV$65)</f>
        <v>9.8605306303832219</v>
      </c>
      <c r="AJ12" s="292">
        <f t="shared" si="3"/>
        <v>15.344472277849711</v>
      </c>
      <c r="AK12" s="292">
        <f>AA12/AA$141*'Common CWIP'!$CL$65</f>
        <v>7.9444084591012105</v>
      </c>
      <c r="AL12" s="292">
        <f>AB12/AB$141*'Common CWIP'!$DA$65</f>
        <v>17.997325634198987</v>
      </c>
      <c r="AM12" s="292">
        <f>AC12/AC$141*'Common CWIP'!$DP$65</f>
        <v>36.623953072742765</v>
      </c>
      <c r="AN12" s="293">
        <f t="shared" si="4"/>
        <v>82.820305437335477</v>
      </c>
      <c r="AO12" s="304">
        <f t="shared" si="14"/>
        <v>167.89928422727348</v>
      </c>
      <c r="AP12" s="305">
        <f t="shared" si="5"/>
        <v>168.95891371422127</v>
      </c>
      <c r="AQ12" s="305">
        <f t="shared" si="6"/>
        <v>336.85819794149478</v>
      </c>
      <c r="AR12" s="305">
        <f t="shared" si="7"/>
        <v>174.94368190720678</v>
      </c>
      <c r="AS12" s="305">
        <f t="shared" si="8"/>
        <v>179.32027089012351</v>
      </c>
      <c r="AT12" s="305">
        <f t="shared" si="9"/>
        <v>354.26395279733032</v>
      </c>
      <c r="AU12" s="305">
        <f t="shared" si="10"/>
        <v>353.30285001754288</v>
      </c>
      <c r="AV12" s="305">
        <f t="shared" si="11"/>
        <v>369.91680615367966</v>
      </c>
      <c r="AW12" s="305">
        <f t="shared" si="12"/>
        <v>394.87849852728834</v>
      </c>
      <c r="AX12" s="306">
        <f t="shared" si="13"/>
        <v>1809.220305437336</v>
      </c>
    </row>
    <row r="13" spans="1:50" ht="14.5">
      <c r="A13" s="44" t="s">
        <v>150</v>
      </c>
      <c r="B13" s="45" t="s">
        <v>154</v>
      </c>
      <c r="C13" s="106">
        <v>0</v>
      </c>
      <c r="D13" s="65">
        <v>41</v>
      </c>
      <c r="E13" s="65"/>
      <c r="F13" s="99" t="s">
        <v>850</v>
      </c>
      <c r="G13" s="240" t="s">
        <v>148</v>
      </c>
      <c r="H13" s="240" t="s">
        <v>180</v>
      </c>
      <c r="I13" s="240" t="s">
        <v>1049</v>
      </c>
      <c r="J13" s="239">
        <v>47453</v>
      </c>
      <c r="K13" s="255">
        <v>0</v>
      </c>
      <c r="L13" s="256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7">
        <f t="shared" si="0"/>
        <v>0</v>
      </c>
      <c r="U13" s="323">
        <f>K13*Inflation!$F$19</f>
        <v>0</v>
      </c>
      <c r="V13" s="324">
        <f>L13*Inflation!$F$19</f>
        <v>0</v>
      </c>
      <c r="W13" s="324">
        <f>M13*Inflation!$F$19</f>
        <v>0</v>
      </c>
      <c r="X13" s="324">
        <f>N13*Inflation!$F$19*Inflation!$F$20</f>
        <v>0</v>
      </c>
      <c r="Y13" s="324">
        <f>O13*Inflation!$F$19*Inflation!$F$20</f>
        <v>0</v>
      </c>
      <c r="Z13" s="324">
        <f>P13*Inflation!$F$19*Inflation!$F$20</f>
        <v>0</v>
      </c>
      <c r="AA13" s="324">
        <f>Q13*Inflation!$F$19*Inflation!$F$20*Inflation!$F$21</f>
        <v>0</v>
      </c>
      <c r="AB13" s="324">
        <f>R13*Inflation!$F$19*Inflation!$F$20*Inflation!$F$21*Inflation!$F$22</f>
        <v>0</v>
      </c>
      <c r="AC13" s="324">
        <f>S13*Inflation!$F$19*Inflation!$F$20*Inflation!$F$21*Inflation!$F$22*Inflation!$F$23</f>
        <v>0</v>
      </c>
      <c r="AD13" s="326">
        <f t="shared" si="1"/>
        <v>0</v>
      </c>
      <c r="AE13" s="291">
        <f>U13/U$141*SUM('Common CWIP'!$AV$65:$BA$65)</f>
        <v>0</v>
      </c>
      <c r="AF13" s="292">
        <f>V13/V$141*SUM('Common CWIP'!$BB$65:$BG$65)</f>
        <v>0</v>
      </c>
      <c r="AG13" s="292">
        <f t="shared" si="2"/>
        <v>0</v>
      </c>
      <c r="AH13" s="292">
        <f>X13/X$141*SUM('Common CWIP'!$BK$65:$BP$65)</f>
        <v>0</v>
      </c>
      <c r="AI13" s="292">
        <f>Y13/Y$141*SUM('Common CWIP'!$BQ$65:$BV$65)</f>
        <v>0</v>
      </c>
      <c r="AJ13" s="292">
        <f t="shared" si="3"/>
        <v>0</v>
      </c>
      <c r="AK13" s="292">
        <f>AA13/AA$141*'Common CWIP'!$CL$65</f>
        <v>0</v>
      </c>
      <c r="AL13" s="292">
        <f>AB13/AB$141*'Common CWIP'!$DA$65</f>
        <v>0</v>
      </c>
      <c r="AM13" s="292">
        <f>AC13/AC$141*'Common CWIP'!$DP$65</f>
        <v>0</v>
      </c>
      <c r="AN13" s="293">
        <f t="shared" si="4"/>
        <v>0</v>
      </c>
      <c r="AO13" s="304">
        <f t="shared" si="14"/>
        <v>0</v>
      </c>
      <c r="AP13" s="305">
        <f t="shared" si="5"/>
        <v>0</v>
      </c>
      <c r="AQ13" s="305">
        <f t="shared" si="6"/>
        <v>0</v>
      </c>
      <c r="AR13" s="305">
        <f t="shared" si="7"/>
        <v>0</v>
      </c>
      <c r="AS13" s="305">
        <f t="shared" si="8"/>
        <v>0</v>
      </c>
      <c r="AT13" s="305">
        <f t="shared" si="9"/>
        <v>0</v>
      </c>
      <c r="AU13" s="305">
        <f t="shared" si="10"/>
        <v>0</v>
      </c>
      <c r="AV13" s="305">
        <f t="shared" si="11"/>
        <v>0</v>
      </c>
      <c r="AW13" s="305">
        <f t="shared" si="12"/>
        <v>0</v>
      </c>
      <c r="AX13" s="306">
        <f t="shared" si="13"/>
        <v>0</v>
      </c>
    </row>
    <row r="14" spans="1:50" ht="14.5">
      <c r="A14" s="44" t="s">
        <v>150</v>
      </c>
      <c r="B14" s="45" t="s">
        <v>154</v>
      </c>
      <c r="C14" s="106">
        <v>0</v>
      </c>
      <c r="D14" s="65">
        <v>41</v>
      </c>
      <c r="E14" s="65"/>
      <c r="F14" s="99" t="s">
        <v>851</v>
      </c>
      <c r="G14" s="240" t="s">
        <v>148</v>
      </c>
      <c r="H14" s="240" t="s">
        <v>180</v>
      </c>
      <c r="I14" s="240" t="s">
        <v>1049</v>
      </c>
      <c r="J14" s="239">
        <v>47453</v>
      </c>
      <c r="K14" s="255">
        <v>0</v>
      </c>
      <c r="L14" s="256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0</v>
      </c>
      <c r="S14" s="256">
        <v>0</v>
      </c>
      <c r="T14" s="257">
        <f t="shared" si="0"/>
        <v>0</v>
      </c>
      <c r="U14" s="323">
        <f>K14*Inflation!$F$19</f>
        <v>0</v>
      </c>
      <c r="V14" s="324">
        <f>L14*Inflation!$F$19</f>
        <v>0</v>
      </c>
      <c r="W14" s="324">
        <f>M14*Inflation!$F$19</f>
        <v>0</v>
      </c>
      <c r="X14" s="324">
        <f>N14*Inflation!$F$19*Inflation!$F$20</f>
        <v>0</v>
      </c>
      <c r="Y14" s="324">
        <f>O14*Inflation!$F$19*Inflation!$F$20</f>
        <v>0</v>
      </c>
      <c r="Z14" s="324">
        <f>P14*Inflation!$F$19*Inflation!$F$20</f>
        <v>0</v>
      </c>
      <c r="AA14" s="324">
        <f>Q14*Inflation!$F$19*Inflation!$F$20*Inflation!$F$21</f>
        <v>0</v>
      </c>
      <c r="AB14" s="324">
        <f>R14*Inflation!$F$19*Inflation!$F$20*Inflation!$F$21*Inflation!$F$22</f>
        <v>0</v>
      </c>
      <c r="AC14" s="324">
        <f>S14*Inflation!$F$19*Inflation!$F$20*Inflation!$F$21*Inflation!$F$22*Inflation!$F$23</f>
        <v>0</v>
      </c>
      <c r="AD14" s="326">
        <f t="shared" si="1"/>
        <v>0</v>
      </c>
      <c r="AE14" s="291">
        <f>U14/U$141*SUM('Common CWIP'!$AV$65:$BA$65)</f>
        <v>0</v>
      </c>
      <c r="AF14" s="292">
        <f>V14/V$141*SUM('Common CWIP'!$BB$65:$BG$65)</f>
        <v>0</v>
      </c>
      <c r="AG14" s="292">
        <f t="shared" si="2"/>
        <v>0</v>
      </c>
      <c r="AH14" s="292">
        <f>X14/X$141*SUM('Common CWIP'!$BK$65:$BP$65)</f>
        <v>0</v>
      </c>
      <c r="AI14" s="292">
        <f>Y14/Y$141*SUM('Common CWIP'!$BQ$65:$BV$65)</f>
        <v>0</v>
      </c>
      <c r="AJ14" s="292">
        <f t="shared" si="3"/>
        <v>0</v>
      </c>
      <c r="AK14" s="292">
        <f>AA14/AA$141*'Common CWIP'!$CL$65</f>
        <v>0</v>
      </c>
      <c r="AL14" s="292">
        <f>AB14/AB$141*'Common CWIP'!$DA$65</f>
        <v>0</v>
      </c>
      <c r="AM14" s="292">
        <f>AC14/AC$141*'Common CWIP'!$DP$65</f>
        <v>0</v>
      </c>
      <c r="AN14" s="293">
        <f t="shared" si="4"/>
        <v>0</v>
      </c>
      <c r="AO14" s="304">
        <f t="shared" si="14"/>
        <v>0</v>
      </c>
      <c r="AP14" s="305">
        <f t="shared" si="5"/>
        <v>0</v>
      </c>
      <c r="AQ14" s="305">
        <f t="shared" si="6"/>
        <v>0</v>
      </c>
      <c r="AR14" s="305">
        <f t="shared" si="7"/>
        <v>0</v>
      </c>
      <c r="AS14" s="305">
        <f t="shared" si="8"/>
        <v>0</v>
      </c>
      <c r="AT14" s="305">
        <f t="shared" si="9"/>
        <v>0</v>
      </c>
      <c r="AU14" s="305">
        <f t="shared" si="10"/>
        <v>0</v>
      </c>
      <c r="AV14" s="305">
        <f t="shared" si="11"/>
        <v>0</v>
      </c>
      <c r="AW14" s="305">
        <f t="shared" si="12"/>
        <v>0</v>
      </c>
      <c r="AX14" s="306">
        <f t="shared" si="13"/>
        <v>0</v>
      </c>
    </row>
    <row r="15" spans="1:50" ht="14.5">
      <c r="A15" s="44" t="s">
        <v>150</v>
      </c>
      <c r="B15" s="45" t="s">
        <v>150</v>
      </c>
      <c r="C15" s="106">
        <v>31500</v>
      </c>
      <c r="D15" s="65">
        <v>41</v>
      </c>
      <c r="E15" s="65"/>
      <c r="F15" s="99" t="s">
        <v>852</v>
      </c>
      <c r="G15" s="240" t="s">
        <v>148</v>
      </c>
      <c r="H15" s="240" t="s">
        <v>180</v>
      </c>
      <c r="I15" s="240" t="s">
        <v>1049</v>
      </c>
      <c r="J15" s="239">
        <v>47453</v>
      </c>
      <c r="K15" s="255">
        <v>0</v>
      </c>
      <c r="L15" s="256">
        <v>0</v>
      </c>
      <c r="M15" s="256">
        <v>0</v>
      </c>
      <c r="N15" s="256">
        <v>0</v>
      </c>
      <c r="O15" s="256">
        <v>0</v>
      </c>
      <c r="P15" s="256">
        <v>0</v>
      </c>
      <c r="Q15" s="256">
        <v>8000</v>
      </c>
      <c r="R15" s="256">
        <v>14000</v>
      </c>
      <c r="S15" s="256">
        <v>6685.0360000000001</v>
      </c>
      <c r="T15" s="257">
        <f t="shared" si="0"/>
        <v>28685.036</v>
      </c>
      <c r="U15" s="323">
        <f>K15*Inflation!$F$19</f>
        <v>0</v>
      </c>
      <c r="V15" s="324">
        <f>L15*Inflation!$F$19</f>
        <v>0</v>
      </c>
      <c r="W15" s="324">
        <f>M15*Inflation!$F$19</f>
        <v>0</v>
      </c>
      <c r="X15" s="324">
        <f>N15*Inflation!$F$19*Inflation!$F$20</f>
        <v>0</v>
      </c>
      <c r="Y15" s="324">
        <f>O15*Inflation!$F$19*Inflation!$F$20</f>
        <v>0</v>
      </c>
      <c r="Z15" s="324">
        <f>P15*Inflation!$F$19*Inflation!$F$20</f>
        <v>0</v>
      </c>
      <c r="AA15" s="324">
        <f>Q15*Inflation!$F$19*Inflation!$F$20*Inflation!$F$21</f>
        <v>8501.1308691308714</v>
      </c>
      <c r="AB15" s="324">
        <f>R15*Inflation!$F$19*Inflation!$F$20*Inflation!$F$21*Inflation!$F$22</f>
        <v>15159.608391608394</v>
      </c>
      <c r="AC15" s="324">
        <f>S15*Inflation!$F$19*Inflation!$F$20*Inflation!$F$21*Inflation!$F$22*Inflation!$F$23</f>
        <v>7369.0601031608403</v>
      </c>
      <c r="AD15" s="326">
        <f t="shared" si="1"/>
        <v>31029.799363900107</v>
      </c>
      <c r="AE15" s="291">
        <f>U15/U$141*SUM('Common CWIP'!$AV$65:$BA$65)</f>
        <v>0</v>
      </c>
      <c r="AF15" s="292">
        <f>V15/V$141*SUM('Common CWIP'!$BB$65:$BG$65)</f>
        <v>0</v>
      </c>
      <c r="AG15" s="292">
        <f t="shared" si="2"/>
        <v>0</v>
      </c>
      <c r="AH15" s="292">
        <f>X15/X$141*SUM('Common CWIP'!$BK$65:$BP$65)</f>
        <v>0</v>
      </c>
      <c r="AI15" s="292">
        <f>Y15/Y$141*SUM('Common CWIP'!$BQ$65:$BV$65)</f>
        <v>0</v>
      </c>
      <c r="AJ15" s="292">
        <f t="shared" si="3"/>
        <v>0</v>
      </c>
      <c r="AK15" s="292">
        <f>AA15/AA$141*'Common CWIP'!$CL$65</f>
        <v>195.5546697624913</v>
      </c>
      <c r="AL15" s="292">
        <f>AB15/AB$141*'Common CWIP'!$DA$65</f>
        <v>775.26941193472533</v>
      </c>
      <c r="AM15" s="292">
        <f>AC15/AC$141*'Common CWIP'!$DP$65</f>
        <v>753.33059924183362</v>
      </c>
      <c r="AN15" s="293">
        <f t="shared" si="4"/>
        <v>1724.1546809390502</v>
      </c>
      <c r="AO15" s="304">
        <f t="shared" si="14"/>
        <v>0</v>
      </c>
      <c r="AP15" s="305">
        <f t="shared" si="5"/>
        <v>0</v>
      </c>
      <c r="AQ15" s="305">
        <f t="shared" si="6"/>
        <v>0</v>
      </c>
      <c r="AR15" s="305">
        <f t="shared" si="7"/>
        <v>0</v>
      </c>
      <c r="AS15" s="305">
        <f t="shared" si="8"/>
        <v>0</v>
      </c>
      <c r="AT15" s="305">
        <f t="shared" si="9"/>
        <v>0</v>
      </c>
      <c r="AU15" s="305">
        <f t="shared" si="10"/>
        <v>8696.6855388933618</v>
      </c>
      <c r="AV15" s="305">
        <f t="shared" si="11"/>
        <v>15934.877803543119</v>
      </c>
      <c r="AW15" s="305">
        <f t="shared" si="12"/>
        <v>8122.3907024026739</v>
      </c>
      <c r="AX15" s="306">
        <f t="shared" si="13"/>
        <v>32753.954044839156</v>
      </c>
    </row>
    <row r="16" spans="1:50" ht="14.5">
      <c r="A16" s="44" t="s">
        <v>154</v>
      </c>
      <c r="B16" s="45" t="s">
        <v>150</v>
      </c>
      <c r="C16" s="106">
        <v>21000</v>
      </c>
      <c r="D16" s="65">
        <v>41</v>
      </c>
      <c r="E16" s="65"/>
      <c r="F16" s="99" t="s">
        <v>853</v>
      </c>
      <c r="G16" s="240" t="s">
        <v>148</v>
      </c>
      <c r="H16" s="240" t="s">
        <v>180</v>
      </c>
      <c r="I16" s="240" t="s">
        <v>1049</v>
      </c>
      <c r="J16" s="238" t="s">
        <v>854</v>
      </c>
      <c r="K16" s="255">
        <v>500</v>
      </c>
      <c r="L16" s="256">
        <v>7000</v>
      </c>
      <c r="M16" s="256">
        <v>7500</v>
      </c>
      <c r="N16" s="256">
        <v>5633.3765000000003</v>
      </c>
      <c r="O16" s="256">
        <v>5633.3765000000003</v>
      </c>
      <c r="P16" s="256">
        <v>11266.753000000001</v>
      </c>
      <c r="Q16" s="256">
        <v>500</v>
      </c>
      <c r="R16" s="256">
        <v>0</v>
      </c>
      <c r="S16" s="256">
        <v>0</v>
      </c>
      <c r="T16" s="257">
        <f t="shared" si="0"/>
        <v>19266.753000000001</v>
      </c>
      <c r="U16" s="323">
        <f>K16*Inflation!$F$19</f>
        <v>510.68931068931067</v>
      </c>
      <c r="V16" s="324">
        <f>L16*Inflation!$F$19</f>
        <v>7149.6503496503492</v>
      </c>
      <c r="W16" s="324">
        <f>M16*Inflation!$F$19</f>
        <v>7660.3396603396604</v>
      </c>
      <c r="X16" s="324">
        <f>N16*Inflation!$F$19*Inflation!$F$20</f>
        <v>5874.649344463538</v>
      </c>
      <c r="Y16" s="324">
        <f>O16*Inflation!$F$19*Inflation!$F$20</f>
        <v>5874.649344463538</v>
      </c>
      <c r="Z16" s="324">
        <f>P16*Inflation!$F$19*Inflation!$F$20</f>
        <v>11749.298688927076</v>
      </c>
      <c r="AA16" s="324">
        <f>Q16*Inflation!$F$19*Inflation!$F$20*Inflation!$F$21</f>
        <v>531.32067932067946</v>
      </c>
      <c r="AB16" s="324">
        <f>R16*Inflation!$F$19*Inflation!$F$20*Inflation!$F$21*Inflation!$F$22</f>
        <v>0</v>
      </c>
      <c r="AC16" s="324">
        <f>S16*Inflation!$F$19*Inflation!$F$20*Inflation!$F$21*Inflation!$F$22*Inflation!$F$23</f>
        <v>0</v>
      </c>
      <c r="AD16" s="326">
        <f t="shared" si="1"/>
        <v>19940.959028587415</v>
      </c>
      <c r="AE16" s="291">
        <f>U16/U$141*SUM('Common CWIP'!$AV$65:$BA$65)</f>
        <v>5.9238715484539082</v>
      </c>
      <c r="AF16" s="292">
        <f>V16/V$141*SUM('Common CWIP'!$BB$65:$BG$65)</f>
        <v>128.57977957764342</v>
      </c>
      <c r="AG16" s="292">
        <f t="shared" si="2"/>
        <v>134.50365112609734</v>
      </c>
      <c r="AH16" s="292">
        <f>X16/X$141*SUM('Common CWIP'!$BK$65:$BP$65)</f>
        <v>190.11143387205541</v>
      </c>
      <c r="AI16" s="292">
        <f>Y16/Y$141*SUM('Common CWIP'!$BQ$65:$BV$65)</f>
        <v>341.83434788142171</v>
      </c>
      <c r="AJ16" s="292">
        <f t="shared" si="3"/>
        <v>531.94578175347715</v>
      </c>
      <c r="AK16" s="292">
        <f>AA16/AA$141*'Common CWIP'!$CL$65</f>
        <v>12.222166860155706</v>
      </c>
      <c r="AL16" s="292">
        <f>AB16/AB$141*'Common CWIP'!$DA$65</f>
        <v>0</v>
      </c>
      <c r="AM16" s="292">
        <f>AC16/AC$141*'Common CWIP'!$DP$65</f>
        <v>0</v>
      </c>
      <c r="AN16" s="293">
        <f t="shared" si="4"/>
        <v>678.67159973973014</v>
      </c>
      <c r="AO16" s="304">
        <f t="shared" si="14"/>
        <v>516.61318223776459</v>
      </c>
      <c r="AP16" s="305">
        <f t="shared" si="5"/>
        <v>7278.2301292279926</v>
      </c>
      <c r="AQ16" s="305">
        <f t="shared" si="6"/>
        <v>7794.8433114657582</v>
      </c>
      <c r="AR16" s="305">
        <f t="shared" si="7"/>
        <v>6064.7607783355934</v>
      </c>
      <c r="AS16" s="305">
        <f t="shared" si="8"/>
        <v>6216.4836923449593</v>
      </c>
      <c r="AT16" s="305">
        <f t="shared" si="9"/>
        <v>12281.244470680553</v>
      </c>
      <c r="AU16" s="305">
        <f t="shared" si="10"/>
        <v>543.54284618083511</v>
      </c>
      <c r="AV16" s="305">
        <f t="shared" si="11"/>
        <v>0</v>
      </c>
      <c r="AW16" s="305">
        <f t="shared" si="12"/>
        <v>0</v>
      </c>
      <c r="AX16" s="306">
        <f t="shared" si="13"/>
        <v>20619.630628327148</v>
      </c>
    </row>
    <row r="17" spans="1:50" ht="14.5">
      <c r="A17" s="44" t="s">
        <v>150</v>
      </c>
      <c r="B17" s="45" t="s">
        <v>150</v>
      </c>
      <c r="C17" s="106">
        <v>9250</v>
      </c>
      <c r="D17" s="65">
        <v>41</v>
      </c>
      <c r="E17" s="65"/>
      <c r="F17" s="99" t="s">
        <v>855</v>
      </c>
      <c r="G17" s="240" t="s">
        <v>148</v>
      </c>
      <c r="H17" s="240" t="s">
        <v>180</v>
      </c>
      <c r="I17" s="240" t="s">
        <v>1049</v>
      </c>
      <c r="J17" s="239">
        <v>47453</v>
      </c>
      <c r="K17" s="255">
        <v>0</v>
      </c>
      <c r="L17" s="256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500</v>
      </c>
      <c r="R17" s="256">
        <v>1750</v>
      </c>
      <c r="S17" s="256">
        <v>7000</v>
      </c>
      <c r="T17" s="257">
        <f t="shared" si="0"/>
        <v>9250</v>
      </c>
      <c r="U17" s="323">
        <f>K17*Inflation!$F$19</f>
        <v>0</v>
      </c>
      <c r="V17" s="324">
        <f>L17*Inflation!$F$19</f>
        <v>0</v>
      </c>
      <c r="W17" s="324">
        <f>M17*Inflation!$F$19</f>
        <v>0</v>
      </c>
      <c r="X17" s="324">
        <f>N17*Inflation!$F$19*Inflation!$F$20</f>
        <v>0</v>
      </c>
      <c r="Y17" s="324">
        <f>O17*Inflation!$F$19*Inflation!$F$20</f>
        <v>0</v>
      </c>
      <c r="Z17" s="324">
        <f>P17*Inflation!$F$19*Inflation!$F$20</f>
        <v>0</v>
      </c>
      <c r="AA17" s="324">
        <f>Q17*Inflation!$F$19*Inflation!$F$20*Inflation!$F$21</f>
        <v>531.32067932067946</v>
      </c>
      <c r="AB17" s="324">
        <f>R17*Inflation!$F$19*Inflation!$F$20*Inflation!$F$21*Inflation!$F$22</f>
        <v>1894.9510489510492</v>
      </c>
      <c r="AC17" s="324">
        <f>S17*Inflation!$F$19*Inflation!$F$20*Inflation!$F$21*Inflation!$F$22*Inflation!$F$23</f>
        <v>7716.2517482517487</v>
      </c>
      <c r="AD17" s="326">
        <f t="shared" si="1"/>
        <v>10142.523476523476</v>
      </c>
      <c r="AE17" s="291">
        <f>U17/U$141*SUM('Common CWIP'!$AV$65:$BA$65)</f>
        <v>0</v>
      </c>
      <c r="AF17" s="292">
        <f>V17/V$141*SUM('Common CWIP'!$BB$65:$BG$65)</f>
        <v>0</v>
      </c>
      <c r="AG17" s="292">
        <f t="shared" si="2"/>
        <v>0</v>
      </c>
      <c r="AH17" s="292">
        <f>X17/X$141*SUM('Common CWIP'!$BK$65:$BP$65)</f>
        <v>0</v>
      </c>
      <c r="AI17" s="292">
        <f>Y17/Y$141*SUM('Common CWIP'!$BQ$65:$BV$65)</f>
        <v>0</v>
      </c>
      <c r="AJ17" s="292">
        <f t="shared" si="3"/>
        <v>0</v>
      </c>
      <c r="AK17" s="292">
        <f>AA17/AA$141*'Common CWIP'!$CL$65</f>
        <v>12.222166860155706</v>
      </c>
      <c r="AL17" s="292">
        <f>AB17/AB$141*'Common CWIP'!$DA$65</f>
        <v>96.908676491840666</v>
      </c>
      <c r="AM17" s="292">
        <f>AC17/AC$141*'Common CWIP'!$DP$65</f>
        <v>788.82360464369003</v>
      </c>
      <c r="AN17" s="293">
        <f t="shared" si="4"/>
        <v>897.95444799568634</v>
      </c>
      <c r="AO17" s="304">
        <f t="shared" si="14"/>
        <v>0</v>
      </c>
      <c r="AP17" s="305">
        <f t="shared" si="5"/>
        <v>0</v>
      </c>
      <c r="AQ17" s="305">
        <f t="shared" si="6"/>
        <v>0</v>
      </c>
      <c r="AR17" s="305">
        <f t="shared" si="7"/>
        <v>0</v>
      </c>
      <c r="AS17" s="305">
        <f t="shared" si="8"/>
        <v>0</v>
      </c>
      <c r="AT17" s="305">
        <f t="shared" si="9"/>
        <v>0</v>
      </c>
      <c r="AU17" s="305">
        <f t="shared" si="10"/>
        <v>543.54284618083511</v>
      </c>
      <c r="AV17" s="305">
        <f t="shared" si="11"/>
        <v>1991.8597254428898</v>
      </c>
      <c r="AW17" s="305">
        <f t="shared" si="12"/>
        <v>8505.0753528954392</v>
      </c>
      <c r="AX17" s="306">
        <f t="shared" si="13"/>
        <v>11040.477924519164</v>
      </c>
    </row>
    <row r="18" spans="1:50" ht="14.5">
      <c r="A18" s="44" t="s">
        <v>154</v>
      </c>
      <c r="B18" s="45" t="s">
        <v>150</v>
      </c>
      <c r="C18" s="106">
        <v>4500</v>
      </c>
      <c r="D18" s="65">
        <v>41</v>
      </c>
      <c r="E18" s="65"/>
      <c r="F18" s="99" t="s">
        <v>856</v>
      </c>
      <c r="G18" s="240" t="s">
        <v>148</v>
      </c>
      <c r="H18" s="240" t="s">
        <v>180</v>
      </c>
      <c r="I18" s="240" t="s">
        <v>1049</v>
      </c>
      <c r="J18" s="238" t="s">
        <v>854</v>
      </c>
      <c r="K18" s="255">
        <v>50</v>
      </c>
      <c r="L18" s="256">
        <v>450</v>
      </c>
      <c r="M18" s="256">
        <v>500</v>
      </c>
      <c r="N18" s="256">
        <v>1817.8789999999999</v>
      </c>
      <c r="O18" s="256">
        <v>1817.8789999999999</v>
      </c>
      <c r="P18" s="256">
        <v>3635.7579999999998</v>
      </c>
      <c r="Q18" s="256">
        <v>0</v>
      </c>
      <c r="R18" s="256">
        <v>0</v>
      </c>
      <c r="S18" s="256">
        <v>0</v>
      </c>
      <c r="T18" s="257">
        <f t="shared" si="0"/>
        <v>4135.7579999999998</v>
      </c>
      <c r="U18" s="323">
        <f>K18*Inflation!$F$19</f>
        <v>51.068931068931064</v>
      </c>
      <c r="V18" s="324">
        <f>L18*Inflation!$F$19</f>
        <v>459.62037962037959</v>
      </c>
      <c r="W18" s="324">
        <f>M18*Inflation!$F$19</f>
        <v>510.68931068931067</v>
      </c>
      <c r="X18" s="324">
        <f>N18*Inflation!$F$19*Inflation!$F$20</f>
        <v>1895.7372502377623</v>
      </c>
      <c r="Y18" s="324">
        <f>O18*Inflation!$F$19*Inflation!$F$20</f>
        <v>1895.7372502377623</v>
      </c>
      <c r="Z18" s="324">
        <f>P18*Inflation!$F$19*Inflation!$F$20</f>
        <v>3791.4745004755246</v>
      </c>
      <c r="AA18" s="324">
        <f>Q18*Inflation!$F$19*Inflation!$F$20*Inflation!$F$21</f>
        <v>0</v>
      </c>
      <c r="AB18" s="324">
        <f>R18*Inflation!$F$19*Inflation!$F$20*Inflation!$F$21*Inflation!$F$22</f>
        <v>0</v>
      </c>
      <c r="AC18" s="324">
        <f>S18*Inflation!$F$19*Inflation!$F$20*Inflation!$F$21*Inflation!$F$22*Inflation!$F$23</f>
        <v>0</v>
      </c>
      <c r="AD18" s="326">
        <f t="shared" si="1"/>
        <v>4302.1638111648354</v>
      </c>
      <c r="AE18" s="291">
        <f>U18/U$141*SUM('Common CWIP'!$AV$65:$BA$65)</f>
        <v>0.59238715484539073</v>
      </c>
      <c r="AF18" s="292">
        <f>V18/V$141*SUM('Common CWIP'!$BB$65:$BG$65)</f>
        <v>8.265842972848505</v>
      </c>
      <c r="AG18" s="292">
        <f t="shared" si="2"/>
        <v>8.8582301276938953</v>
      </c>
      <c r="AH18" s="292">
        <f>X18/X$141*SUM('Common CWIP'!$BK$65:$BP$65)</f>
        <v>61.348568357875266</v>
      </c>
      <c r="AI18" s="292">
        <f>Y18/Y$141*SUM('Common CWIP'!$BQ$65:$BV$65)</f>
        <v>110.30924038049486</v>
      </c>
      <c r="AJ18" s="292">
        <f t="shared" si="3"/>
        <v>171.65780873837014</v>
      </c>
      <c r="AK18" s="292">
        <f>AA18/AA$141*'Common CWIP'!$CL$65</f>
        <v>0</v>
      </c>
      <c r="AL18" s="292">
        <f>AB18/AB$141*'Common CWIP'!$DA$65</f>
        <v>0</v>
      </c>
      <c r="AM18" s="292">
        <f>AC18/AC$141*'Common CWIP'!$DP$65</f>
        <v>0</v>
      </c>
      <c r="AN18" s="293">
        <f t="shared" si="4"/>
        <v>180.51603886606404</v>
      </c>
      <c r="AO18" s="304">
        <f t="shared" si="14"/>
        <v>51.661318223776455</v>
      </c>
      <c r="AP18" s="305">
        <f t="shared" si="5"/>
        <v>467.88622259322813</v>
      </c>
      <c r="AQ18" s="305">
        <f t="shared" si="6"/>
        <v>519.54754081700457</v>
      </c>
      <c r="AR18" s="305">
        <f t="shared" si="7"/>
        <v>1957.0858185956376</v>
      </c>
      <c r="AS18" s="305">
        <f t="shared" si="8"/>
        <v>2006.0464906182572</v>
      </c>
      <c r="AT18" s="305">
        <f t="shared" si="9"/>
        <v>3963.1323092138946</v>
      </c>
      <c r="AU18" s="305">
        <f t="shared" si="10"/>
        <v>0</v>
      </c>
      <c r="AV18" s="305">
        <f t="shared" si="11"/>
        <v>0</v>
      </c>
      <c r="AW18" s="305">
        <f t="shared" si="12"/>
        <v>0</v>
      </c>
      <c r="AX18" s="306">
        <f t="shared" si="13"/>
        <v>4482.6798500308996</v>
      </c>
    </row>
    <row r="19" spans="1:50" ht="14.5">
      <c r="A19" s="44" t="s">
        <v>150</v>
      </c>
      <c r="B19" s="45" t="s">
        <v>150</v>
      </c>
      <c r="C19" s="106">
        <v>4500</v>
      </c>
      <c r="D19" s="65">
        <v>41</v>
      </c>
      <c r="E19" s="65"/>
      <c r="F19" s="99" t="s">
        <v>857</v>
      </c>
      <c r="G19" s="240" t="s">
        <v>148</v>
      </c>
      <c r="H19" s="240" t="s">
        <v>180</v>
      </c>
      <c r="I19" s="240" t="s">
        <v>1049</v>
      </c>
      <c r="J19" s="239">
        <v>47453</v>
      </c>
      <c r="K19" s="255">
        <v>50</v>
      </c>
      <c r="L19" s="256">
        <v>450</v>
      </c>
      <c r="M19" s="256">
        <v>500</v>
      </c>
      <c r="N19" s="256">
        <v>1803.1424999999999</v>
      </c>
      <c r="O19" s="256">
        <v>1803.1424999999999</v>
      </c>
      <c r="P19" s="256">
        <v>3606.2849999999999</v>
      </c>
      <c r="Q19" s="256">
        <v>0</v>
      </c>
      <c r="R19" s="256">
        <v>0</v>
      </c>
      <c r="S19" s="256">
        <v>0</v>
      </c>
      <c r="T19" s="257">
        <f t="shared" si="0"/>
        <v>4106.2849999999999</v>
      </c>
      <c r="U19" s="323">
        <f>K19*Inflation!$F$19</f>
        <v>51.068931068931064</v>
      </c>
      <c r="V19" s="324">
        <f>L19*Inflation!$F$19</f>
        <v>459.62037962037959</v>
      </c>
      <c r="W19" s="324">
        <f>M19*Inflation!$F$19</f>
        <v>510.68931068931067</v>
      </c>
      <c r="X19" s="324">
        <f>N19*Inflation!$F$19*Inflation!$F$20</f>
        <v>1880.3695981618384</v>
      </c>
      <c r="Y19" s="324">
        <f>O19*Inflation!$F$19*Inflation!$F$20</f>
        <v>1880.3695981618384</v>
      </c>
      <c r="Z19" s="324">
        <f>P19*Inflation!$F$19*Inflation!$F$20</f>
        <v>3760.7391963236769</v>
      </c>
      <c r="AA19" s="324">
        <f>Q19*Inflation!$F$19*Inflation!$F$20*Inflation!$F$21</f>
        <v>0</v>
      </c>
      <c r="AB19" s="324">
        <f>R19*Inflation!$F$19*Inflation!$F$20*Inflation!$F$21*Inflation!$F$22</f>
        <v>0</v>
      </c>
      <c r="AC19" s="324">
        <f>S19*Inflation!$F$19*Inflation!$F$20*Inflation!$F$21*Inflation!$F$22*Inflation!$F$23</f>
        <v>0</v>
      </c>
      <c r="AD19" s="326">
        <f t="shared" si="1"/>
        <v>4271.4285070129872</v>
      </c>
      <c r="AE19" s="291">
        <f>U19/U$141*SUM('Common CWIP'!$AV$65:$BA$65)</f>
        <v>0.59238715484539073</v>
      </c>
      <c r="AF19" s="292">
        <f>V19/V$141*SUM('Common CWIP'!$BB$65:$BG$65)</f>
        <v>8.265842972848505</v>
      </c>
      <c r="AG19" s="292">
        <f t="shared" si="2"/>
        <v>8.8582301276938953</v>
      </c>
      <c r="AH19" s="292">
        <f>X19/X$141*SUM('Common CWIP'!$BK$65:$BP$65)</f>
        <v>60.851250781949801</v>
      </c>
      <c r="AI19" s="292">
        <f>Y19/Y$141*SUM('Common CWIP'!$BQ$65:$BV$65)</f>
        <v>109.41502678274324</v>
      </c>
      <c r="AJ19" s="292">
        <f t="shared" si="3"/>
        <v>170.26627756469304</v>
      </c>
      <c r="AK19" s="292">
        <f>AA19/AA$141*'Common CWIP'!$CL$65</f>
        <v>0</v>
      </c>
      <c r="AL19" s="292">
        <f>AB19/AB$141*'Common CWIP'!$DA$65</f>
        <v>0</v>
      </c>
      <c r="AM19" s="292">
        <f>AC19/AC$141*'Common CWIP'!$DP$65</f>
        <v>0</v>
      </c>
      <c r="AN19" s="293">
        <f t="shared" si="4"/>
        <v>179.12450769238694</v>
      </c>
      <c r="AO19" s="304">
        <f t="shared" si="14"/>
        <v>51.661318223776455</v>
      </c>
      <c r="AP19" s="305">
        <f t="shared" si="5"/>
        <v>467.88622259322813</v>
      </c>
      <c r="AQ19" s="305">
        <f t="shared" si="6"/>
        <v>519.54754081700457</v>
      </c>
      <c r="AR19" s="305">
        <f t="shared" si="7"/>
        <v>1941.2208489437883</v>
      </c>
      <c r="AS19" s="305">
        <f t="shared" si="8"/>
        <v>1989.7846249445818</v>
      </c>
      <c r="AT19" s="305">
        <f t="shared" si="9"/>
        <v>3931.00547388837</v>
      </c>
      <c r="AU19" s="305">
        <f t="shared" si="10"/>
        <v>0</v>
      </c>
      <c r="AV19" s="305">
        <f t="shared" si="11"/>
        <v>0</v>
      </c>
      <c r="AW19" s="305">
        <f t="shared" si="12"/>
        <v>0</v>
      </c>
      <c r="AX19" s="306">
        <f t="shared" si="13"/>
        <v>4450.5530147053742</v>
      </c>
    </row>
    <row r="20" spans="1:50" ht="14.5">
      <c r="A20" s="44" t="s">
        <v>154</v>
      </c>
      <c r="B20" s="45" t="s">
        <v>150</v>
      </c>
      <c r="C20" s="106">
        <v>3000</v>
      </c>
      <c r="D20" s="65">
        <v>41</v>
      </c>
      <c r="E20" s="65"/>
      <c r="F20" s="99" t="s">
        <v>858</v>
      </c>
      <c r="G20" s="240" t="s">
        <v>148</v>
      </c>
      <c r="H20" s="240" t="s">
        <v>180</v>
      </c>
      <c r="I20" s="240" t="s">
        <v>1049</v>
      </c>
      <c r="J20" s="238" t="s">
        <v>859</v>
      </c>
      <c r="K20" s="255">
        <v>1500</v>
      </c>
      <c r="L20" s="256">
        <v>1500</v>
      </c>
      <c r="M20" s="256">
        <v>3000</v>
      </c>
      <c r="N20" s="256">
        <v>0</v>
      </c>
      <c r="O20" s="256">
        <v>0</v>
      </c>
      <c r="P20" s="256">
        <v>0</v>
      </c>
      <c r="Q20" s="256">
        <v>0</v>
      </c>
      <c r="R20" s="256">
        <v>0</v>
      </c>
      <c r="S20" s="256">
        <v>0</v>
      </c>
      <c r="T20" s="257">
        <f t="shared" si="0"/>
        <v>3000</v>
      </c>
      <c r="U20" s="323">
        <f>K20*Inflation!$F$19</f>
        <v>1532.0679320679319</v>
      </c>
      <c r="V20" s="324">
        <f>L20*Inflation!$F$19</f>
        <v>1532.0679320679319</v>
      </c>
      <c r="W20" s="324">
        <f>M20*Inflation!$F$19</f>
        <v>3064.1358641358638</v>
      </c>
      <c r="X20" s="324">
        <f>N20*Inflation!$F$19*Inflation!$F$20</f>
        <v>0</v>
      </c>
      <c r="Y20" s="324">
        <f>O20*Inflation!$F$19*Inflation!$F$20</f>
        <v>0</v>
      </c>
      <c r="Z20" s="324">
        <f>P20*Inflation!$F$19*Inflation!$F$20</f>
        <v>0</v>
      </c>
      <c r="AA20" s="324">
        <f>Q20*Inflation!$F$19*Inflation!$F$20*Inflation!$F$21</f>
        <v>0</v>
      </c>
      <c r="AB20" s="324">
        <f>R20*Inflation!$F$19*Inflation!$F$20*Inflation!$F$21*Inflation!$F$22</f>
        <v>0</v>
      </c>
      <c r="AC20" s="324">
        <f>S20*Inflation!$F$19*Inflation!$F$20*Inflation!$F$21*Inflation!$F$22*Inflation!$F$23</f>
        <v>0</v>
      </c>
      <c r="AD20" s="326">
        <f t="shared" si="1"/>
        <v>3064.1358641358638</v>
      </c>
      <c r="AE20" s="291">
        <f>U20/U$141*SUM('Common CWIP'!$AV$65:$BA$65)</f>
        <v>17.771614645361723</v>
      </c>
      <c r="AF20" s="292">
        <f>V20/V$141*SUM('Common CWIP'!$BB$65:$BG$65)</f>
        <v>27.552809909495018</v>
      </c>
      <c r="AG20" s="292">
        <f t="shared" si="2"/>
        <v>45.324424554856741</v>
      </c>
      <c r="AH20" s="292">
        <f>X20/X$141*SUM('Common CWIP'!$BK$65:$BP$65)</f>
        <v>0</v>
      </c>
      <c r="AI20" s="292">
        <f>Y20/Y$141*SUM('Common CWIP'!$BQ$65:$BV$65)</f>
        <v>0</v>
      </c>
      <c r="AJ20" s="292">
        <f t="shared" si="3"/>
        <v>0</v>
      </c>
      <c r="AK20" s="292">
        <f>AA20/AA$141*'Common CWIP'!$CL$65</f>
        <v>0</v>
      </c>
      <c r="AL20" s="292">
        <f>AB20/AB$141*'Common CWIP'!$DA$65</f>
        <v>0</v>
      </c>
      <c r="AM20" s="292">
        <f>AC20/AC$141*'Common CWIP'!$DP$65</f>
        <v>0</v>
      </c>
      <c r="AN20" s="293">
        <f t="shared" si="4"/>
        <v>45.324424554856741</v>
      </c>
      <c r="AO20" s="304">
        <f t="shared" si="14"/>
        <v>1549.8395467132937</v>
      </c>
      <c r="AP20" s="305">
        <f t="shared" si="5"/>
        <v>1559.6207419774269</v>
      </c>
      <c r="AQ20" s="305">
        <f t="shared" si="6"/>
        <v>3109.4602886907205</v>
      </c>
      <c r="AR20" s="305">
        <f t="shared" si="7"/>
        <v>0</v>
      </c>
      <c r="AS20" s="305">
        <f t="shared" si="8"/>
        <v>0</v>
      </c>
      <c r="AT20" s="305">
        <f t="shared" si="9"/>
        <v>0</v>
      </c>
      <c r="AU20" s="305">
        <f t="shared" si="10"/>
        <v>0</v>
      </c>
      <c r="AV20" s="305">
        <f t="shared" si="11"/>
        <v>0</v>
      </c>
      <c r="AW20" s="305">
        <f t="shared" si="12"/>
        <v>0</v>
      </c>
      <c r="AX20" s="306">
        <f t="shared" si="13"/>
        <v>3109.4602886907205</v>
      </c>
    </row>
    <row r="21" spans="1:50" ht="14.5">
      <c r="A21" s="44" t="s">
        <v>150</v>
      </c>
      <c r="B21" s="45" t="s">
        <v>150</v>
      </c>
      <c r="C21" s="106">
        <v>1750</v>
      </c>
      <c r="D21" s="65">
        <v>41</v>
      </c>
      <c r="E21" s="65"/>
      <c r="F21" s="99" t="s">
        <v>860</v>
      </c>
      <c r="G21" s="240" t="s">
        <v>148</v>
      </c>
      <c r="H21" s="240" t="s">
        <v>180</v>
      </c>
      <c r="I21" s="240" t="s">
        <v>1049</v>
      </c>
      <c r="J21" s="239">
        <v>47453</v>
      </c>
      <c r="K21" s="255">
        <v>0</v>
      </c>
      <c r="L21" s="256">
        <v>0</v>
      </c>
      <c r="M21" s="256">
        <v>0</v>
      </c>
      <c r="N21" s="256">
        <v>125</v>
      </c>
      <c r="O21" s="256">
        <v>125</v>
      </c>
      <c r="P21" s="256">
        <v>250</v>
      </c>
      <c r="Q21" s="256">
        <v>0</v>
      </c>
      <c r="R21" s="256">
        <v>0</v>
      </c>
      <c r="S21" s="256">
        <v>1500</v>
      </c>
      <c r="T21" s="257">
        <f t="shared" si="0"/>
        <v>1750</v>
      </c>
      <c r="U21" s="323">
        <f>K21*Inflation!$F$19</f>
        <v>0</v>
      </c>
      <c r="V21" s="324">
        <f>L21*Inflation!$F$19</f>
        <v>0</v>
      </c>
      <c r="W21" s="324">
        <f>M21*Inflation!$F$19</f>
        <v>0</v>
      </c>
      <c r="X21" s="324">
        <f>N21*Inflation!$F$19*Inflation!$F$20</f>
        <v>130.35364635364638</v>
      </c>
      <c r="Y21" s="324">
        <f>O21*Inflation!$F$19*Inflation!$F$20</f>
        <v>130.35364635364638</v>
      </c>
      <c r="Z21" s="324">
        <f>P21*Inflation!$F$19*Inflation!$F$20</f>
        <v>260.70729270729277</v>
      </c>
      <c r="AA21" s="324">
        <f>Q21*Inflation!$F$19*Inflation!$F$20*Inflation!$F$21</f>
        <v>0</v>
      </c>
      <c r="AB21" s="324">
        <f>R21*Inflation!$F$19*Inflation!$F$20*Inflation!$F$21*Inflation!$F$22</f>
        <v>0</v>
      </c>
      <c r="AC21" s="324">
        <f>S21*Inflation!$F$19*Inflation!$F$20*Inflation!$F$21*Inflation!$F$22*Inflation!$F$23</f>
        <v>1653.4825174825176</v>
      </c>
      <c r="AD21" s="326">
        <f t="shared" si="1"/>
        <v>1914.1898101898103</v>
      </c>
      <c r="AE21" s="291">
        <f>U21/U$141*SUM('Common CWIP'!$AV$65:$BA$65)</f>
        <v>0</v>
      </c>
      <c r="AF21" s="292">
        <f>V21/V$141*SUM('Common CWIP'!$BB$65:$BG$65)</f>
        <v>0</v>
      </c>
      <c r="AG21" s="292">
        <f t="shared" si="2"/>
        <v>0</v>
      </c>
      <c r="AH21" s="292">
        <f>X21/X$141*SUM('Common CWIP'!$BK$65:$BP$65)</f>
        <v>4.2184166518972992</v>
      </c>
      <c r="AI21" s="292">
        <f>Y21/Y$141*SUM('Common CWIP'!$BQ$65:$BV$65)</f>
        <v>7.5850235618332471</v>
      </c>
      <c r="AJ21" s="292">
        <f t="shared" si="3"/>
        <v>11.803440213730546</v>
      </c>
      <c r="AK21" s="292">
        <f>AA21/AA$141*'Common CWIP'!$CL$65</f>
        <v>0</v>
      </c>
      <c r="AL21" s="292">
        <f>AB21/AB$141*'Common CWIP'!$DA$65</f>
        <v>0</v>
      </c>
      <c r="AM21" s="292">
        <f>AC21/AC$141*'Common CWIP'!$DP$65</f>
        <v>169.033629566505</v>
      </c>
      <c r="AN21" s="293">
        <f t="shared" si="4"/>
        <v>180.83706978023554</v>
      </c>
      <c r="AO21" s="304">
        <f t="shared" si="14"/>
        <v>0</v>
      </c>
      <c r="AP21" s="305">
        <f t="shared" si="5"/>
        <v>0</v>
      </c>
      <c r="AQ21" s="305">
        <f t="shared" si="6"/>
        <v>0</v>
      </c>
      <c r="AR21" s="305">
        <f t="shared" si="7"/>
        <v>134.57206300554367</v>
      </c>
      <c r="AS21" s="305">
        <f t="shared" si="8"/>
        <v>137.93866991547964</v>
      </c>
      <c r="AT21" s="305">
        <f t="shared" si="9"/>
        <v>272.5107329210233</v>
      </c>
      <c r="AU21" s="305">
        <f t="shared" si="10"/>
        <v>0</v>
      </c>
      <c r="AV21" s="305">
        <f t="shared" si="11"/>
        <v>0</v>
      </c>
      <c r="AW21" s="305">
        <f t="shared" si="12"/>
        <v>1822.5161470490225</v>
      </c>
      <c r="AX21" s="306">
        <f t="shared" si="13"/>
        <v>2095.0268799700457</v>
      </c>
    </row>
    <row r="22" spans="1:50" ht="14.5">
      <c r="A22" s="44" t="s">
        <v>150</v>
      </c>
      <c r="B22" s="45" t="s">
        <v>150</v>
      </c>
      <c r="C22" s="106">
        <v>1175</v>
      </c>
      <c r="D22" s="65">
        <v>41</v>
      </c>
      <c r="E22" s="65"/>
      <c r="F22" s="99" t="s">
        <v>861</v>
      </c>
      <c r="G22" s="240" t="s">
        <v>148</v>
      </c>
      <c r="H22" s="240" t="s">
        <v>180</v>
      </c>
      <c r="I22" s="240" t="s">
        <v>1049</v>
      </c>
      <c r="J22" s="239">
        <v>47453</v>
      </c>
      <c r="K22" s="255">
        <v>0</v>
      </c>
      <c r="L22" s="256">
        <v>0</v>
      </c>
      <c r="M22" s="256">
        <v>0</v>
      </c>
      <c r="N22" s="256">
        <v>37.5</v>
      </c>
      <c r="O22" s="256">
        <v>37.5</v>
      </c>
      <c r="P22" s="256">
        <v>75</v>
      </c>
      <c r="Q22" s="256">
        <v>1100</v>
      </c>
      <c r="R22" s="256">
        <v>0</v>
      </c>
      <c r="S22" s="256">
        <v>0</v>
      </c>
      <c r="T22" s="257">
        <f t="shared" si="0"/>
        <v>1175</v>
      </c>
      <c r="U22" s="323">
        <f>K22*Inflation!$F$19</f>
        <v>0</v>
      </c>
      <c r="V22" s="324">
        <f>L22*Inflation!$F$19</f>
        <v>0</v>
      </c>
      <c r="W22" s="324">
        <f>M22*Inflation!$F$19</f>
        <v>0</v>
      </c>
      <c r="X22" s="324">
        <f>N22*Inflation!$F$19*Inflation!$F$20</f>
        <v>39.106093906093911</v>
      </c>
      <c r="Y22" s="324">
        <f>O22*Inflation!$F$19*Inflation!$F$20</f>
        <v>39.106093906093911</v>
      </c>
      <c r="Z22" s="324">
        <f>P22*Inflation!$F$19*Inflation!$F$20</f>
        <v>78.212187812187821</v>
      </c>
      <c r="AA22" s="324">
        <f>Q22*Inflation!$F$19*Inflation!$F$20*Inflation!$F$21</f>
        <v>1168.9054945054947</v>
      </c>
      <c r="AB22" s="324">
        <f>R22*Inflation!$F$19*Inflation!$F$20*Inflation!$F$21*Inflation!$F$22</f>
        <v>0</v>
      </c>
      <c r="AC22" s="324">
        <f>S22*Inflation!$F$19*Inflation!$F$20*Inflation!$F$21*Inflation!$F$22*Inflation!$F$23</f>
        <v>0</v>
      </c>
      <c r="AD22" s="326">
        <f t="shared" si="1"/>
        <v>1247.1176823176825</v>
      </c>
      <c r="AE22" s="291">
        <f>U22/U$141*SUM('Common CWIP'!$AV$65:$BA$65)</f>
        <v>0</v>
      </c>
      <c r="AF22" s="292">
        <f>V22/V$141*SUM('Common CWIP'!$BB$65:$BG$65)</f>
        <v>0</v>
      </c>
      <c r="AG22" s="292">
        <f t="shared" si="2"/>
        <v>0</v>
      </c>
      <c r="AH22" s="292">
        <f>X22/X$141*SUM('Common CWIP'!$BK$65:$BP$65)</f>
        <v>1.2655249955691896</v>
      </c>
      <c r="AI22" s="292">
        <f>Y22/Y$141*SUM('Common CWIP'!$BQ$65:$BV$65)</f>
        <v>2.2755070685499739</v>
      </c>
      <c r="AJ22" s="292">
        <f t="shared" si="3"/>
        <v>3.5410320641191637</v>
      </c>
      <c r="AK22" s="292">
        <f>AA22/AA$141*'Common CWIP'!$CL$65</f>
        <v>26.888767092342555</v>
      </c>
      <c r="AL22" s="292">
        <f>AB22/AB$141*'Common CWIP'!$DA$65</f>
        <v>0</v>
      </c>
      <c r="AM22" s="292">
        <f>AC22/AC$141*'Common CWIP'!$DP$65</f>
        <v>0</v>
      </c>
      <c r="AN22" s="293">
        <f t="shared" si="4"/>
        <v>30.429799156461719</v>
      </c>
      <c r="AO22" s="304">
        <f t="shared" si="14"/>
        <v>0</v>
      </c>
      <c r="AP22" s="305">
        <f t="shared" si="5"/>
        <v>0</v>
      </c>
      <c r="AQ22" s="305">
        <f t="shared" si="6"/>
        <v>0</v>
      </c>
      <c r="AR22" s="305">
        <f t="shared" si="7"/>
        <v>40.371618901663098</v>
      </c>
      <c r="AS22" s="305">
        <f t="shared" si="8"/>
        <v>41.381600974643888</v>
      </c>
      <c r="AT22" s="305">
        <f t="shared" si="9"/>
        <v>81.753219876306986</v>
      </c>
      <c r="AU22" s="305">
        <f t="shared" si="10"/>
        <v>1195.7942615978372</v>
      </c>
      <c r="AV22" s="305">
        <f t="shared" si="11"/>
        <v>0</v>
      </c>
      <c r="AW22" s="305">
        <f t="shared" si="12"/>
        <v>0</v>
      </c>
      <c r="AX22" s="306">
        <f t="shared" si="13"/>
        <v>1277.5474814741442</v>
      </c>
    </row>
    <row r="23" spans="1:50" ht="14.5">
      <c r="A23" s="44" t="s">
        <v>150</v>
      </c>
      <c r="B23" s="45" t="s">
        <v>154</v>
      </c>
      <c r="C23" s="106">
        <v>0</v>
      </c>
      <c r="D23" s="65">
        <v>41</v>
      </c>
      <c r="E23" s="65"/>
      <c r="F23" s="99" t="s">
        <v>862</v>
      </c>
      <c r="G23" s="240" t="s">
        <v>148</v>
      </c>
      <c r="H23" s="240" t="s">
        <v>180</v>
      </c>
      <c r="I23" s="240" t="s">
        <v>1049</v>
      </c>
      <c r="J23" s="239">
        <v>45992</v>
      </c>
      <c r="K23" s="255">
        <v>97.5</v>
      </c>
      <c r="L23" s="256">
        <v>97.5</v>
      </c>
      <c r="M23" s="256">
        <v>195</v>
      </c>
      <c r="N23" s="256">
        <v>0</v>
      </c>
      <c r="O23" s="256">
        <v>0</v>
      </c>
      <c r="P23" s="256">
        <v>0</v>
      </c>
      <c r="Q23" s="256">
        <v>0</v>
      </c>
      <c r="R23" s="256">
        <v>0</v>
      </c>
      <c r="S23" s="256">
        <v>0</v>
      </c>
      <c r="T23" s="257">
        <f t="shared" si="0"/>
        <v>195</v>
      </c>
      <c r="U23" s="323">
        <f>K23*Inflation!$F$19</f>
        <v>99.584415584415581</v>
      </c>
      <c r="V23" s="324">
        <f>L23*Inflation!$F$19</f>
        <v>99.584415584415581</v>
      </c>
      <c r="W23" s="324">
        <f>M23*Inflation!$F$19</f>
        <v>199.16883116883116</v>
      </c>
      <c r="X23" s="324">
        <f>N23*Inflation!$F$19*Inflation!$F$20</f>
        <v>0</v>
      </c>
      <c r="Y23" s="324">
        <f>O23*Inflation!$F$19*Inflation!$F$20</f>
        <v>0</v>
      </c>
      <c r="Z23" s="324">
        <f>P23*Inflation!$F$19*Inflation!$F$20</f>
        <v>0</v>
      </c>
      <c r="AA23" s="324">
        <f>Q23*Inflation!$F$19*Inflation!$F$20*Inflation!$F$21</f>
        <v>0</v>
      </c>
      <c r="AB23" s="324">
        <f>R23*Inflation!$F$19*Inflation!$F$20*Inflation!$F$21*Inflation!$F$22</f>
        <v>0</v>
      </c>
      <c r="AC23" s="324">
        <f>S23*Inflation!$F$19*Inflation!$F$20*Inflation!$F$21*Inflation!$F$22*Inflation!$F$23</f>
        <v>0</v>
      </c>
      <c r="AD23" s="326">
        <f t="shared" si="1"/>
        <v>199.16883116883116</v>
      </c>
      <c r="AE23" s="291">
        <f>U23/U$141*SUM('Common CWIP'!$AV$65:$BA$65)</f>
        <v>1.1551549519485123</v>
      </c>
      <c r="AF23" s="292">
        <f>V23/V$141*SUM('Common CWIP'!$BB$65:$BG$65)</f>
        <v>1.7909326441171765</v>
      </c>
      <c r="AG23" s="292">
        <f t="shared" si="2"/>
        <v>2.9460875960656887</v>
      </c>
      <c r="AH23" s="292">
        <f>X23/X$141*SUM('Common CWIP'!$BK$65:$BP$65)</f>
        <v>0</v>
      </c>
      <c r="AI23" s="292">
        <f>Y23/Y$141*SUM('Common CWIP'!$BQ$65:$BV$65)</f>
        <v>0</v>
      </c>
      <c r="AJ23" s="292">
        <f t="shared" si="3"/>
        <v>0</v>
      </c>
      <c r="AK23" s="292">
        <f>AA23/AA$141*'Common CWIP'!$CL$65</f>
        <v>0</v>
      </c>
      <c r="AL23" s="292">
        <f>AB23/AB$141*'Common CWIP'!$DA$65</f>
        <v>0</v>
      </c>
      <c r="AM23" s="292">
        <f>AC23/AC$141*'Common CWIP'!$DP$65</f>
        <v>0</v>
      </c>
      <c r="AN23" s="293">
        <f t="shared" si="4"/>
        <v>2.9460875960656887</v>
      </c>
      <c r="AO23" s="304">
        <f t="shared" si="14"/>
        <v>100.7395705363641</v>
      </c>
      <c r="AP23" s="305">
        <f t="shared" si="5"/>
        <v>101.37534822853276</v>
      </c>
      <c r="AQ23" s="305">
        <f t="shared" si="6"/>
        <v>202.11491876489686</v>
      </c>
      <c r="AR23" s="305">
        <f t="shared" si="7"/>
        <v>0</v>
      </c>
      <c r="AS23" s="305">
        <f t="shared" si="8"/>
        <v>0</v>
      </c>
      <c r="AT23" s="305">
        <f t="shared" si="9"/>
        <v>0</v>
      </c>
      <c r="AU23" s="305">
        <f t="shared" si="10"/>
        <v>0</v>
      </c>
      <c r="AV23" s="305">
        <f t="shared" si="11"/>
        <v>0</v>
      </c>
      <c r="AW23" s="305">
        <f t="shared" si="12"/>
        <v>0</v>
      </c>
      <c r="AX23" s="306">
        <f t="shared" si="13"/>
        <v>202.11491876489686</v>
      </c>
    </row>
    <row r="24" spans="1:50" ht="14.5">
      <c r="A24" s="44" t="s">
        <v>150</v>
      </c>
      <c r="B24" s="45" t="s">
        <v>154</v>
      </c>
      <c r="C24" s="106">
        <v>0</v>
      </c>
      <c r="D24" s="65">
        <v>41</v>
      </c>
      <c r="E24" s="65"/>
      <c r="F24" s="99" t="s">
        <v>863</v>
      </c>
      <c r="G24" s="240" t="s">
        <v>148</v>
      </c>
      <c r="H24" s="240" t="s">
        <v>180</v>
      </c>
      <c r="I24" s="240" t="s">
        <v>1049</v>
      </c>
      <c r="J24" s="239">
        <v>45992</v>
      </c>
      <c r="K24" s="255">
        <v>22.5</v>
      </c>
      <c r="L24" s="256">
        <v>22.5</v>
      </c>
      <c r="M24" s="256">
        <v>45</v>
      </c>
      <c r="N24" s="256">
        <v>0</v>
      </c>
      <c r="O24" s="256">
        <v>0</v>
      </c>
      <c r="P24" s="256">
        <v>0</v>
      </c>
      <c r="Q24" s="256">
        <v>0</v>
      </c>
      <c r="R24" s="256">
        <v>0</v>
      </c>
      <c r="S24" s="256">
        <v>0</v>
      </c>
      <c r="T24" s="257">
        <f t="shared" si="0"/>
        <v>45</v>
      </c>
      <c r="U24" s="323">
        <f>K24*Inflation!$F$19</f>
        <v>22.98101898101898</v>
      </c>
      <c r="V24" s="324">
        <f>L24*Inflation!$F$19</f>
        <v>22.98101898101898</v>
      </c>
      <c r="W24" s="324">
        <f>M24*Inflation!$F$19</f>
        <v>45.962037962037961</v>
      </c>
      <c r="X24" s="324">
        <f>N24*Inflation!$F$19*Inflation!$F$20</f>
        <v>0</v>
      </c>
      <c r="Y24" s="324">
        <f>O24*Inflation!$F$19*Inflation!$F$20</f>
        <v>0</v>
      </c>
      <c r="Z24" s="324">
        <f>P24*Inflation!$F$19*Inflation!$F$20</f>
        <v>0</v>
      </c>
      <c r="AA24" s="324">
        <f>Q24*Inflation!$F$19*Inflation!$F$20*Inflation!$F$21</f>
        <v>0</v>
      </c>
      <c r="AB24" s="324">
        <f>R24*Inflation!$F$19*Inflation!$F$20*Inflation!$F$21*Inflation!$F$22</f>
        <v>0</v>
      </c>
      <c r="AC24" s="324">
        <f>S24*Inflation!$F$19*Inflation!$F$20*Inflation!$F$21*Inflation!$F$22*Inflation!$F$23</f>
        <v>0</v>
      </c>
      <c r="AD24" s="326">
        <f t="shared" si="1"/>
        <v>45.962037962037961</v>
      </c>
      <c r="AE24" s="291">
        <f>U24/U$141*SUM('Common CWIP'!$AV$65:$BA$65)</f>
        <v>0.26657421968042583</v>
      </c>
      <c r="AF24" s="292">
        <f>V24/V$141*SUM('Common CWIP'!$BB$65:$BG$65)</f>
        <v>0.41329214864242536</v>
      </c>
      <c r="AG24" s="292">
        <f t="shared" si="2"/>
        <v>0.67986636832285119</v>
      </c>
      <c r="AH24" s="292">
        <f>X24/X$141*SUM('Common CWIP'!$BK$65:$BP$65)</f>
        <v>0</v>
      </c>
      <c r="AI24" s="292">
        <f>Y24/Y$141*SUM('Common CWIP'!$BQ$65:$BV$65)</f>
        <v>0</v>
      </c>
      <c r="AJ24" s="292">
        <f t="shared" si="3"/>
        <v>0</v>
      </c>
      <c r="AK24" s="292">
        <f>AA24/AA$141*'Common CWIP'!$CL$65</f>
        <v>0</v>
      </c>
      <c r="AL24" s="292">
        <f>AB24/AB$141*'Common CWIP'!$DA$65</f>
        <v>0</v>
      </c>
      <c r="AM24" s="292">
        <f>AC24/AC$141*'Common CWIP'!$DP$65</f>
        <v>0</v>
      </c>
      <c r="AN24" s="293">
        <f t="shared" si="4"/>
        <v>0.67986636832285119</v>
      </c>
      <c r="AO24" s="304">
        <f t="shared" si="14"/>
        <v>23.247593200699406</v>
      </c>
      <c r="AP24" s="305">
        <f t="shared" si="5"/>
        <v>23.394311129661407</v>
      </c>
      <c r="AQ24" s="305">
        <f t="shared" si="6"/>
        <v>46.641904330360809</v>
      </c>
      <c r="AR24" s="305">
        <f t="shared" si="7"/>
        <v>0</v>
      </c>
      <c r="AS24" s="305">
        <f t="shared" si="8"/>
        <v>0</v>
      </c>
      <c r="AT24" s="305">
        <f t="shared" si="9"/>
        <v>0</v>
      </c>
      <c r="AU24" s="305">
        <f t="shared" si="10"/>
        <v>0</v>
      </c>
      <c r="AV24" s="305">
        <f t="shared" si="11"/>
        <v>0</v>
      </c>
      <c r="AW24" s="305">
        <f t="shared" si="12"/>
        <v>0</v>
      </c>
      <c r="AX24" s="306">
        <f t="shared" si="13"/>
        <v>46.641904330360809</v>
      </c>
    </row>
    <row r="25" spans="1:50" ht="14.5">
      <c r="A25" s="44" t="s">
        <v>150</v>
      </c>
      <c r="B25" s="45" t="s">
        <v>154</v>
      </c>
      <c r="C25" s="106">
        <v>0</v>
      </c>
      <c r="D25" s="65">
        <v>41</v>
      </c>
      <c r="E25" s="65"/>
      <c r="F25" s="99" t="s">
        <v>864</v>
      </c>
      <c r="G25" s="240" t="s">
        <v>148</v>
      </c>
      <c r="H25" s="240" t="s">
        <v>180</v>
      </c>
      <c r="I25" s="240" t="s">
        <v>1049</v>
      </c>
      <c r="J25" s="239">
        <v>45992</v>
      </c>
      <c r="K25" s="255">
        <v>96.250000000000014</v>
      </c>
      <c r="L25" s="256">
        <v>96.250000000000014</v>
      </c>
      <c r="M25" s="256">
        <v>192.50000000000003</v>
      </c>
      <c r="N25" s="256">
        <v>0</v>
      </c>
      <c r="O25" s="256">
        <v>0</v>
      </c>
      <c r="P25" s="256">
        <v>0</v>
      </c>
      <c r="Q25" s="256">
        <v>0</v>
      </c>
      <c r="R25" s="256">
        <v>0</v>
      </c>
      <c r="S25" s="256">
        <v>0</v>
      </c>
      <c r="T25" s="257">
        <f t="shared" si="0"/>
        <v>192.50000000000003</v>
      </c>
      <c r="U25" s="323">
        <f>K25*Inflation!$F$19</f>
        <v>98.307692307692321</v>
      </c>
      <c r="V25" s="324">
        <f>L25*Inflation!$F$19</f>
        <v>98.307692307692321</v>
      </c>
      <c r="W25" s="324">
        <f>M25*Inflation!$F$19</f>
        <v>196.61538461538464</v>
      </c>
      <c r="X25" s="324">
        <f>N25*Inflation!$F$19*Inflation!$F$20</f>
        <v>0</v>
      </c>
      <c r="Y25" s="324">
        <f>O25*Inflation!$F$19*Inflation!$F$20</f>
        <v>0</v>
      </c>
      <c r="Z25" s="324">
        <f>P25*Inflation!$F$19*Inflation!$F$20</f>
        <v>0</v>
      </c>
      <c r="AA25" s="324">
        <f>Q25*Inflation!$F$19*Inflation!$F$20*Inflation!$F$21</f>
        <v>0</v>
      </c>
      <c r="AB25" s="324">
        <f>R25*Inflation!$F$19*Inflation!$F$20*Inflation!$F$21*Inflation!$F$22</f>
        <v>0</v>
      </c>
      <c r="AC25" s="324">
        <f>S25*Inflation!$F$19*Inflation!$F$20*Inflation!$F$21*Inflation!$F$22*Inflation!$F$23</f>
        <v>0</v>
      </c>
      <c r="AD25" s="326">
        <f t="shared" si="1"/>
        <v>196.61538461538464</v>
      </c>
      <c r="AE25" s="291">
        <f>U25/U$141*SUM('Common CWIP'!$AV$65:$BA$65)</f>
        <v>1.1403452730773775</v>
      </c>
      <c r="AF25" s="292">
        <f>V25/V$141*SUM('Common CWIP'!$BB$65:$BG$65)</f>
        <v>1.7679719691925975</v>
      </c>
      <c r="AG25" s="292">
        <f t="shared" si="2"/>
        <v>2.908317242269975</v>
      </c>
      <c r="AH25" s="292">
        <f>X25/X$141*SUM('Common CWIP'!$BK$65:$BP$65)</f>
        <v>0</v>
      </c>
      <c r="AI25" s="292">
        <f>Y25/Y$141*SUM('Common CWIP'!$BQ$65:$BV$65)</f>
        <v>0</v>
      </c>
      <c r="AJ25" s="292">
        <f t="shared" si="3"/>
        <v>0</v>
      </c>
      <c r="AK25" s="292">
        <f>AA25/AA$141*'Common CWIP'!$CL$65</f>
        <v>0</v>
      </c>
      <c r="AL25" s="292">
        <f>AB25/AB$141*'Common CWIP'!$DA$65</f>
        <v>0</v>
      </c>
      <c r="AM25" s="292">
        <f>AC25/AC$141*'Common CWIP'!$DP$65</f>
        <v>0</v>
      </c>
      <c r="AN25" s="293">
        <f t="shared" si="4"/>
        <v>2.908317242269975</v>
      </c>
      <c r="AO25" s="304">
        <f t="shared" si="14"/>
        <v>99.448037580769693</v>
      </c>
      <c r="AP25" s="305">
        <f t="shared" si="5"/>
        <v>100.07566427688492</v>
      </c>
      <c r="AQ25" s="305">
        <f t="shared" si="6"/>
        <v>199.52370185765463</v>
      </c>
      <c r="AR25" s="305">
        <f t="shared" si="7"/>
        <v>0</v>
      </c>
      <c r="AS25" s="305">
        <f t="shared" si="8"/>
        <v>0</v>
      </c>
      <c r="AT25" s="305">
        <f t="shared" si="9"/>
        <v>0</v>
      </c>
      <c r="AU25" s="305">
        <f t="shared" si="10"/>
        <v>0</v>
      </c>
      <c r="AV25" s="305">
        <f t="shared" si="11"/>
        <v>0</v>
      </c>
      <c r="AW25" s="305">
        <f t="shared" si="12"/>
        <v>0</v>
      </c>
      <c r="AX25" s="306">
        <f t="shared" si="13"/>
        <v>199.52370185765463</v>
      </c>
    </row>
    <row r="26" spans="1:50" ht="14.5">
      <c r="A26" s="44" t="s">
        <v>150</v>
      </c>
      <c r="B26" s="45" t="s">
        <v>154</v>
      </c>
      <c r="C26" s="106">
        <v>0</v>
      </c>
      <c r="D26" s="65">
        <v>41</v>
      </c>
      <c r="E26" s="65"/>
      <c r="F26" s="99" t="s">
        <v>865</v>
      </c>
      <c r="G26" s="240" t="s">
        <v>148</v>
      </c>
      <c r="H26" s="240" t="s">
        <v>180</v>
      </c>
      <c r="I26" s="240" t="s">
        <v>1049</v>
      </c>
      <c r="J26" s="239">
        <v>45992</v>
      </c>
      <c r="K26" s="255">
        <v>41.25</v>
      </c>
      <c r="L26" s="256">
        <v>41.25</v>
      </c>
      <c r="M26" s="256">
        <v>82.5</v>
      </c>
      <c r="N26" s="256">
        <v>0</v>
      </c>
      <c r="O26" s="256">
        <v>0</v>
      </c>
      <c r="P26" s="256">
        <v>0</v>
      </c>
      <c r="Q26" s="256">
        <v>0</v>
      </c>
      <c r="R26" s="256">
        <v>0</v>
      </c>
      <c r="S26" s="256">
        <v>0</v>
      </c>
      <c r="T26" s="257">
        <f t="shared" si="0"/>
        <v>82.5</v>
      </c>
      <c r="U26" s="323">
        <f>K26*Inflation!$F$19</f>
        <v>42.131868131868131</v>
      </c>
      <c r="V26" s="324">
        <f>L26*Inflation!$F$19</f>
        <v>42.131868131868131</v>
      </c>
      <c r="W26" s="324">
        <f>M26*Inflation!$F$19</f>
        <v>84.263736263736263</v>
      </c>
      <c r="X26" s="324">
        <f>N26*Inflation!$F$19*Inflation!$F$20</f>
        <v>0</v>
      </c>
      <c r="Y26" s="324">
        <f>O26*Inflation!$F$19*Inflation!$F$20</f>
        <v>0</v>
      </c>
      <c r="Z26" s="324">
        <f>P26*Inflation!$F$19*Inflation!$F$20</f>
        <v>0</v>
      </c>
      <c r="AA26" s="324">
        <f>Q26*Inflation!$F$19*Inflation!$F$20*Inflation!$F$21</f>
        <v>0</v>
      </c>
      <c r="AB26" s="324">
        <f>R26*Inflation!$F$19*Inflation!$F$20*Inflation!$F$21*Inflation!$F$22</f>
        <v>0</v>
      </c>
      <c r="AC26" s="324">
        <f>S26*Inflation!$F$19*Inflation!$F$20*Inflation!$F$21*Inflation!$F$22*Inflation!$F$23</f>
        <v>0</v>
      </c>
      <c r="AD26" s="326">
        <f t="shared" si="1"/>
        <v>84.263736263736263</v>
      </c>
      <c r="AE26" s="291">
        <f>U26/U$141*SUM('Common CWIP'!$AV$65:$BA$65)</f>
        <v>0.48871940274744741</v>
      </c>
      <c r="AF26" s="292">
        <f>V26/V$141*SUM('Common CWIP'!$BB$65:$BG$65)</f>
        <v>0.75770227251111311</v>
      </c>
      <c r="AG26" s="292">
        <f t="shared" si="2"/>
        <v>1.2464216752585604</v>
      </c>
      <c r="AH26" s="292">
        <f>X26/X$141*SUM('Common CWIP'!$BK$65:$BP$65)</f>
        <v>0</v>
      </c>
      <c r="AI26" s="292">
        <f>Y26/Y$141*SUM('Common CWIP'!$BQ$65:$BV$65)</f>
        <v>0</v>
      </c>
      <c r="AJ26" s="292">
        <f t="shared" si="3"/>
        <v>0</v>
      </c>
      <c r="AK26" s="292">
        <f>AA26/AA$141*'Common CWIP'!$CL$65</f>
        <v>0</v>
      </c>
      <c r="AL26" s="292">
        <f>AB26/AB$141*'Common CWIP'!$DA$65</f>
        <v>0</v>
      </c>
      <c r="AM26" s="292">
        <f>AC26/AC$141*'Common CWIP'!$DP$65</f>
        <v>0</v>
      </c>
      <c r="AN26" s="293">
        <f t="shared" si="4"/>
        <v>1.2464216752585604</v>
      </c>
      <c r="AO26" s="304">
        <f t="shared" si="14"/>
        <v>42.620587534615581</v>
      </c>
      <c r="AP26" s="305">
        <f t="shared" si="5"/>
        <v>42.889570404379242</v>
      </c>
      <c r="AQ26" s="305">
        <f t="shared" si="6"/>
        <v>85.510157938994823</v>
      </c>
      <c r="AR26" s="305">
        <f t="shared" si="7"/>
        <v>0</v>
      </c>
      <c r="AS26" s="305">
        <f t="shared" si="8"/>
        <v>0</v>
      </c>
      <c r="AT26" s="305">
        <f t="shared" si="9"/>
        <v>0</v>
      </c>
      <c r="AU26" s="305">
        <f t="shared" si="10"/>
        <v>0</v>
      </c>
      <c r="AV26" s="305">
        <f t="shared" si="11"/>
        <v>0</v>
      </c>
      <c r="AW26" s="305">
        <f t="shared" si="12"/>
        <v>0</v>
      </c>
      <c r="AX26" s="306">
        <f t="shared" si="13"/>
        <v>85.510157938994823</v>
      </c>
    </row>
    <row r="27" spans="1:50" ht="14.5">
      <c r="A27" s="44" t="s">
        <v>150</v>
      </c>
      <c r="B27" s="45" t="s">
        <v>154</v>
      </c>
      <c r="C27" s="106">
        <v>0</v>
      </c>
      <c r="D27" s="65">
        <v>41</v>
      </c>
      <c r="E27" s="65"/>
      <c r="F27" s="99" t="s">
        <v>866</v>
      </c>
      <c r="G27" s="240" t="s">
        <v>148</v>
      </c>
      <c r="H27" s="240" t="s">
        <v>180</v>
      </c>
      <c r="I27" s="240" t="s">
        <v>1049</v>
      </c>
      <c r="J27" s="239">
        <v>45992</v>
      </c>
      <c r="K27" s="255">
        <v>220.00000000000003</v>
      </c>
      <c r="L27" s="256">
        <v>220.00000000000003</v>
      </c>
      <c r="M27" s="256">
        <v>440.00000000000006</v>
      </c>
      <c r="N27" s="256">
        <v>0</v>
      </c>
      <c r="O27" s="256">
        <v>0</v>
      </c>
      <c r="P27" s="256">
        <v>0</v>
      </c>
      <c r="Q27" s="256">
        <v>0</v>
      </c>
      <c r="R27" s="256">
        <v>0</v>
      </c>
      <c r="S27" s="256">
        <v>0</v>
      </c>
      <c r="T27" s="257">
        <f t="shared" si="0"/>
        <v>440.00000000000006</v>
      </c>
      <c r="U27" s="323">
        <f>K27*Inflation!$F$19</f>
        <v>224.70329670329673</v>
      </c>
      <c r="V27" s="324">
        <f>L27*Inflation!$F$19</f>
        <v>224.70329670329673</v>
      </c>
      <c r="W27" s="324">
        <f>M27*Inflation!$F$19</f>
        <v>449.40659340659346</v>
      </c>
      <c r="X27" s="324">
        <f>N27*Inflation!$F$19*Inflation!$F$20</f>
        <v>0</v>
      </c>
      <c r="Y27" s="324">
        <f>O27*Inflation!$F$19*Inflation!$F$20</f>
        <v>0</v>
      </c>
      <c r="Z27" s="324">
        <f>P27*Inflation!$F$19*Inflation!$F$20</f>
        <v>0</v>
      </c>
      <c r="AA27" s="324">
        <f>Q27*Inflation!$F$19*Inflation!$F$20*Inflation!$F$21</f>
        <v>0</v>
      </c>
      <c r="AB27" s="324">
        <f>R27*Inflation!$F$19*Inflation!$F$20*Inflation!$F$21*Inflation!$F$22</f>
        <v>0</v>
      </c>
      <c r="AC27" s="324">
        <f>S27*Inflation!$F$19*Inflation!$F$20*Inflation!$F$21*Inflation!$F$22*Inflation!$F$23</f>
        <v>0</v>
      </c>
      <c r="AD27" s="326">
        <f t="shared" si="1"/>
        <v>449.40659340659346</v>
      </c>
      <c r="AE27" s="291">
        <f>U27/U$141*SUM('Common CWIP'!$AV$65:$BA$65)</f>
        <v>2.6065034813197201</v>
      </c>
      <c r="AF27" s="292">
        <f>V27/V$141*SUM('Common CWIP'!$BB$65:$BG$65)</f>
        <v>4.0410787867259375</v>
      </c>
      <c r="AG27" s="292">
        <f t="shared" si="2"/>
        <v>6.6475822680456575</v>
      </c>
      <c r="AH27" s="292">
        <f>X27/X$141*SUM('Common CWIP'!$BK$65:$BP$65)</f>
        <v>0</v>
      </c>
      <c r="AI27" s="292">
        <f>Y27/Y$141*SUM('Common CWIP'!$BQ$65:$BV$65)</f>
        <v>0</v>
      </c>
      <c r="AJ27" s="292">
        <f t="shared" si="3"/>
        <v>0</v>
      </c>
      <c r="AK27" s="292">
        <f>AA27/AA$141*'Common CWIP'!$CL$65</f>
        <v>0</v>
      </c>
      <c r="AL27" s="292">
        <f>AB27/AB$141*'Common CWIP'!$DA$65</f>
        <v>0</v>
      </c>
      <c r="AM27" s="292">
        <f>AC27/AC$141*'Common CWIP'!$DP$65</f>
        <v>0</v>
      </c>
      <c r="AN27" s="293">
        <f t="shared" si="4"/>
        <v>6.6475822680456575</v>
      </c>
      <c r="AO27" s="304">
        <f t="shared" si="14"/>
        <v>227.30980018461645</v>
      </c>
      <c r="AP27" s="305">
        <f t="shared" si="5"/>
        <v>228.74437549002266</v>
      </c>
      <c r="AQ27" s="305">
        <f t="shared" si="6"/>
        <v>456.05417567463911</v>
      </c>
      <c r="AR27" s="305">
        <f t="shared" si="7"/>
        <v>0</v>
      </c>
      <c r="AS27" s="305">
        <f t="shared" si="8"/>
        <v>0</v>
      </c>
      <c r="AT27" s="305">
        <f t="shared" si="9"/>
        <v>0</v>
      </c>
      <c r="AU27" s="305">
        <f t="shared" si="10"/>
        <v>0</v>
      </c>
      <c r="AV27" s="305">
        <f t="shared" si="11"/>
        <v>0</v>
      </c>
      <c r="AW27" s="305">
        <f t="shared" si="12"/>
        <v>0</v>
      </c>
      <c r="AX27" s="306">
        <f t="shared" si="13"/>
        <v>456.05417567463911</v>
      </c>
    </row>
    <row r="28" spans="1:50" ht="14.5">
      <c r="A28" s="44" t="s">
        <v>150</v>
      </c>
      <c r="B28" s="45" t="s">
        <v>150</v>
      </c>
      <c r="C28" s="106">
        <v>500</v>
      </c>
      <c r="D28" s="65">
        <v>41</v>
      </c>
      <c r="E28" s="65"/>
      <c r="F28" s="99" t="s">
        <v>867</v>
      </c>
      <c r="G28" s="240" t="s">
        <v>148</v>
      </c>
      <c r="H28" s="240" t="s">
        <v>180</v>
      </c>
      <c r="I28" s="240" t="s">
        <v>1049</v>
      </c>
      <c r="J28" s="239">
        <v>45992</v>
      </c>
      <c r="K28" s="255">
        <v>250</v>
      </c>
      <c r="L28" s="256">
        <v>250</v>
      </c>
      <c r="M28" s="256">
        <v>500</v>
      </c>
      <c r="N28" s="256">
        <v>0</v>
      </c>
      <c r="O28" s="256">
        <v>0</v>
      </c>
      <c r="P28" s="256">
        <v>0</v>
      </c>
      <c r="Q28" s="256">
        <v>0</v>
      </c>
      <c r="R28" s="256">
        <v>0</v>
      </c>
      <c r="S28" s="256">
        <v>0</v>
      </c>
      <c r="T28" s="257">
        <f t="shared" si="0"/>
        <v>500</v>
      </c>
      <c r="U28" s="323">
        <f>K28*Inflation!$F$19</f>
        <v>255.34465534465534</v>
      </c>
      <c r="V28" s="324">
        <f>L28*Inflation!$F$19</f>
        <v>255.34465534465534</v>
      </c>
      <c r="W28" s="324">
        <f>M28*Inflation!$F$19</f>
        <v>510.68931068931067</v>
      </c>
      <c r="X28" s="324">
        <f>N28*Inflation!$F$19*Inflation!$F$20</f>
        <v>0</v>
      </c>
      <c r="Y28" s="324">
        <f>O28*Inflation!$F$19*Inflation!$F$20</f>
        <v>0</v>
      </c>
      <c r="Z28" s="324">
        <f>P28*Inflation!$F$19*Inflation!$F$20</f>
        <v>0</v>
      </c>
      <c r="AA28" s="324">
        <f>Q28*Inflation!$F$19*Inflation!$F$20*Inflation!$F$21</f>
        <v>0</v>
      </c>
      <c r="AB28" s="324">
        <f>R28*Inflation!$F$19*Inflation!$F$20*Inflation!$F$21*Inflation!$F$22</f>
        <v>0</v>
      </c>
      <c r="AC28" s="324">
        <f>S28*Inflation!$F$19*Inflation!$F$20*Inflation!$F$21*Inflation!$F$22*Inflation!$F$23</f>
        <v>0</v>
      </c>
      <c r="AD28" s="326">
        <f t="shared" si="1"/>
        <v>510.68931068931067</v>
      </c>
      <c r="AE28" s="291">
        <f>U28/U$141*SUM('Common CWIP'!$AV$65:$BA$65)</f>
        <v>2.9619357742269541</v>
      </c>
      <c r="AF28" s="292">
        <f>V28/V$141*SUM('Common CWIP'!$BB$65:$BG$65)</f>
        <v>4.5921349849158366</v>
      </c>
      <c r="AG28" s="292">
        <f t="shared" si="2"/>
        <v>7.5540707591427907</v>
      </c>
      <c r="AH28" s="292">
        <f>X28/X$141*SUM('Common CWIP'!$BK$65:$BP$65)</f>
        <v>0</v>
      </c>
      <c r="AI28" s="292">
        <f>Y28/Y$141*SUM('Common CWIP'!$BQ$65:$BV$65)</f>
        <v>0</v>
      </c>
      <c r="AJ28" s="292">
        <f t="shared" si="3"/>
        <v>0</v>
      </c>
      <c r="AK28" s="292">
        <f>AA28/AA$141*'Common CWIP'!$CL$65</f>
        <v>0</v>
      </c>
      <c r="AL28" s="292">
        <f>AB28/AB$141*'Common CWIP'!$DA$65</f>
        <v>0</v>
      </c>
      <c r="AM28" s="292">
        <f>AC28/AC$141*'Common CWIP'!$DP$65</f>
        <v>0</v>
      </c>
      <c r="AN28" s="293">
        <f t="shared" si="4"/>
        <v>7.5540707591427907</v>
      </c>
      <c r="AO28" s="304">
        <f t="shared" si="14"/>
        <v>258.3065911188823</v>
      </c>
      <c r="AP28" s="305">
        <f t="shared" si="5"/>
        <v>259.93679032957118</v>
      </c>
      <c r="AQ28" s="305">
        <f t="shared" si="6"/>
        <v>518.24338144845342</v>
      </c>
      <c r="AR28" s="305">
        <f t="shared" si="7"/>
        <v>0</v>
      </c>
      <c r="AS28" s="305">
        <f t="shared" si="8"/>
        <v>0</v>
      </c>
      <c r="AT28" s="305">
        <f t="shared" si="9"/>
        <v>0</v>
      </c>
      <c r="AU28" s="305">
        <f t="shared" si="10"/>
        <v>0</v>
      </c>
      <c r="AV28" s="305">
        <f t="shared" si="11"/>
        <v>0</v>
      </c>
      <c r="AW28" s="305">
        <f t="shared" si="12"/>
        <v>0</v>
      </c>
      <c r="AX28" s="306">
        <f t="shared" si="13"/>
        <v>518.24338144845342</v>
      </c>
    </row>
    <row r="29" spans="1:50" ht="14.5">
      <c r="A29" s="44" t="s">
        <v>150</v>
      </c>
      <c r="B29" s="45" t="s">
        <v>154</v>
      </c>
      <c r="C29" s="106">
        <v>0</v>
      </c>
      <c r="D29" s="65">
        <v>41</v>
      </c>
      <c r="E29" s="65"/>
      <c r="F29" s="99" t="s">
        <v>868</v>
      </c>
      <c r="G29" s="240" t="s">
        <v>148</v>
      </c>
      <c r="H29" s="240" t="s">
        <v>180</v>
      </c>
      <c r="I29" s="240" t="s">
        <v>1049</v>
      </c>
      <c r="J29" s="239">
        <v>45992</v>
      </c>
      <c r="K29" s="255">
        <v>57.5</v>
      </c>
      <c r="L29" s="256">
        <v>57.5</v>
      </c>
      <c r="M29" s="256">
        <v>115</v>
      </c>
      <c r="N29" s="256">
        <v>0</v>
      </c>
      <c r="O29" s="256">
        <v>0</v>
      </c>
      <c r="P29" s="256">
        <v>0</v>
      </c>
      <c r="Q29" s="256">
        <v>0</v>
      </c>
      <c r="R29" s="256">
        <v>0</v>
      </c>
      <c r="S29" s="256">
        <v>0</v>
      </c>
      <c r="T29" s="257">
        <f t="shared" si="0"/>
        <v>115</v>
      </c>
      <c r="U29" s="323">
        <f>K29*Inflation!$F$19</f>
        <v>58.729270729270731</v>
      </c>
      <c r="V29" s="324">
        <f>L29*Inflation!$F$19</f>
        <v>58.729270729270731</v>
      </c>
      <c r="W29" s="324">
        <f>M29*Inflation!$F$19</f>
        <v>117.45854145854146</v>
      </c>
      <c r="X29" s="324">
        <f>N29*Inflation!$F$19*Inflation!$F$20</f>
        <v>0</v>
      </c>
      <c r="Y29" s="324">
        <f>O29*Inflation!$F$19*Inflation!$F$20</f>
        <v>0</v>
      </c>
      <c r="Z29" s="324">
        <f>P29*Inflation!$F$19*Inflation!$F$20</f>
        <v>0</v>
      </c>
      <c r="AA29" s="324">
        <f>Q29*Inflation!$F$19*Inflation!$F$20*Inflation!$F$21</f>
        <v>0</v>
      </c>
      <c r="AB29" s="324">
        <f>R29*Inflation!$F$19*Inflation!$F$20*Inflation!$F$21*Inflation!$F$22</f>
        <v>0</v>
      </c>
      <c r="AC29" s="324">
        <f>S29*Inflation!$F$19*Inflation!$F$20*Inflation!$F$21*Inflation!$F$22*Inflation!$F$23</f>
        <v>0</v>
      </c>
      <c r="AD29" s="326">
        <f t="shared" si="1"/>
        <v>117.45854145854146</v>
      </c>
      <c r="AE29" s="291">
        <f>U29/U$141*SUM('Common CWIP'!$AV$65:$BA$65)</f>
        <v>0.68124522807219945</v>
      </c>
      <c r="AF29" s="292">
        <f>V29/V$141*SUM('Common CWIP'!$BB$65:$BG$65)</f>
        <v>1.0561910465306426</v>
      </c>
      <c r="AG29" s="292">
        <f t="shared" si="2"/>
        <v>1.737436274602842</v>
      </c>
      <c r="AH29" s="292">
        <f>X29/X$141*SUM('Common CWIP'!$BK$65:$BP$65)</f>
        <v>0</v>
      </c>
      <c r="AI29" s="292">
        <f>Y29/Y$141*SUM('Common CWIP'!$BQ$65:$BV$65)</f>
        <v>0</v>
      </c>
      <c r="AJ29" s="292">
        <f t="shared" si="3"/>
        <v>0</v>
      </c>
      <c r="AK29" s="292">
        <f>AA29/AA$141*'Common CWIP'!$CL$65</f>
        <v>0</v>
      </c>
      <c r="AL29" s="292">
        <f>AB29/AB$141*'Common CWIP'!$DA$65</f>
        <v>0</v>
      </c>
      <c r="AM29" s="292">
        <f>AC29/AC$141*'Common CWIP'!$DP$65</f>
        <v>0</v>
      </c>
      <c r="AN29" s="293">
        <f t="shared" si="4"/>
        <v>1.737436274602842</v>
      </c>
      <c r="AO29" s="304">
        <f t="shared" si="14"/>
        <v>59.41051595734293</v>
      </c>
      <c r="AP29" s="305">
        <f t="shared" si="5"/>
        <v>59.785461775801373</v>
      </c>
      <c r="AQ29" s="305">
        <f t="shared" si="6"/>
        <v>119.1959777331443</v>
      </c>
      <c r="AR29" s="305">
        <f t="shared" si="7"/>
        <v>0</v>
      </c>
      <c r="AS29" s="305">
        <f t="shared" si="8"/>
        <v>0</v>
      </c>
      <c r="AT29" s="305">
        <f t="shared" si="9"/>
        <v>0</v>
      </c>
      <c r="AU29" s="305">
        <f t="shared" si="10"/>
        <v>0</v>
      </c>
      <c r="AV29" s="305">
        <f t="shared" si="11"/>
        <v>0</v>
      </c>
      <c r="AW29" s="305">
        <f t="shared" si="12"/>
        <v>0</v>
      </c>
      <c r="AX29" s="306">
        <f t="shared" si="13"/>
        <v>119.1959777331443</v>
      </c>
    </row>
    <row r="30" spans="1:50" ht="14.5">
      <c r="A30" s="44" t="s">
        <v>150</v>
      </c>
      <c r="B30" s="45" t="s">
        <v>154</v>
      </c>
      <c r="C30" s="106">
        <v>0</v>
      </c>
      <c r="D30" s="65">
        <v>41</v>
      </c>
      <c r="E30" s="65"/>
      <c r="F30" s="99" t="s">
        <v>869</v>
      </c>
      <c r="G30" s="240" t="s">
        <v>148</v>
      </c>
      <c r="H30" s="240" t="s">
        <v>180</v>
      </c>
      <c r="I30" s="240" t="s">
        <v>1049</v>
      </c>
      <c r="J30" s="239">
        <v>45992</v>
      </c>
      <c r="K30" s="255">
        <v>87.5</v>
      </c>
      <c r="L30" s="256">
        <v>87.5</v>
      </c>
      <c r="M30" s="256">
        <v>175</v>
      </c>
      <c r="N30" s="256">
        <v>0</v>
      </c>
      <c r="O30" s="256">
        <v>0</v>
      </c>
      <c r="P30" s="256">
        <v>0</v>
      </c>
      <c r="Q30" s="256">
        <v>0</v>
      </c>
      <c r="R30" s="256">
        <v>0</v>
      </c>
      <c r="S30" s="256">
        <v>0</v>
      </c>
      <c r="T30" s="257">
        <f t="shared" si="0"/>
        <v>175</v>
      </c>
      <c r="U30" s="323">
        <f>K30*Inflation!$F$19</f>
        <v>89.370629370629374</v>
      </c>
      <c r="V30" s="324">
        <f>L30*Inflation!$F$19</f>
        <v>89.370629370629374</v>
      </c>
      <c r="W30" s="324">
        <f>M30*Inflation!$F$19</f>
        <v>178.74125874125875</v>
      </c>
      <c r="X30" s="324">
        <f>N30*Inflation!$F$19*Inflation!$F$20</f>
        <v>0</v>
      </c>
      <c r="Y30" s="324">
        <f>O30*Inflation!$F$19*Inflation!$F$20</f>
        <v>0</v>
      </c>
      <c r="Z30" s="324">
        <f>P30*Inflation!$F$19*Inflation!$F$20</f>
        <v>0</v>
      </c>
      <c r="AA30" s="324">
        <f>Q30*Inflation!$F$19*Inflation!$F$20*Inflation!$F$21</f>
        <v>0</v>
      </c>
      <c r="AB30" s="324">
        <f>R30*Inflation!$F$19*Inflation!$F$20*Inflation!$F$21*Inflation!$F$22</f>
        <v>0</v>
      </c>
      <c r="AC30" s="324">
        <f>S30*Inflation!$F$19*Inflation!$F$20*Inflation!$F$21*Inflation!$F$22*Inflation!$F$23</f>
        <v>0</v>
      </c>
      <c r="AD30" s="326">
        <f t="shared" si="1"/>
        <v>178.74125874125875</v>
      </c>
      <c r="AE30" s="291">
        <f>U30/U$141*SUM('Common CWIP'!$AV$65:$BA$65)</f>
        <v>1.0366775209794339</v>
      </c>
      <c r="AF30" s="292">
        <f>V30/V$141*SUM('Common CWIP'!$BB$65:$BG$65)</f>
        <v>1.607247244720543</v>
      </c>
      <c r="AG30" s="292">
        <f t="shared" si="2"/>
        <v>2.6439247656999769</v>
      </c>
      <c r="AH30" s="292">
        <f>X30/X$141*SUM('Common CWIP'!$BK$65:$BP$65)</f>
        <v>0</v>
      </c>
      <c r="AI30" s="292">
        <f>Y30/Y$141*SUM('Common CWIP'!$BQ$65:$BV$65)</f>
        <v>0</v>
      </c>
      <c r="AJ30" s="292">
        <f t="shared" si="3"/>
        <v>0</v>
      </c>
      <c r="AK30" s="292">
        <f>AA30/AA$141*'Common CWIP'!$CL$65</f>
        <v>0</v>
      </c>
      <c r="AL30" s="292">
        <f>AB30/AB$141*'Common CWIP'!$DA$65</f>
        <v>0</v>
      </c>
      <c r="AM30" s="292">
        <f>AC30/AC$141*'Common CWIP'!$DP$65</f>
        <v>0</v>
      </c>
      <c r="AN30" s="293">
        <f t="shared" si="4"/>
        <v>2.6439247656999769</v>
      </c>
      <c r="AO30" s="304">
        <f t="shared" si="14"/>
        <v>90.407306891608812</v>
      </c>
      <c r="AP30" s="305">
        <f t="shared" si="5"/>
        <v>90.977876615349913</v>
      </c>
      <c r="AQ30" s="305">
        <f t="shared" si="6"/>
        <v>181.38518350695873</v>
      </c>
      <c r="AR30" s="305">
        <f t="shared" si="7"/>
        <v>0</v>
      </c>
      <c r="AS30" s="305">
        <f t="shared" si="8"/>
        <v>0</v>
      </c>
      <c r="AT30" s="305">
        <f t="shared" si="9"/>
        <v>0</v>
      </c>
      <c r="AU30" s="305">
        <f t="shared" si="10"/>
        <v>0</v>
      </c>
      <c r="AV30" s="305">
        <f t="shared" si="11"/>
        <v>0</v>
      </c>
      <c r="AW30" s="305">
        <f t="shared" si="12"/>
        <v>0</v>
      </c>
      <c r="AX30" s="306">
        <f t="shared" si="13"/>
        <v>181.38518350695873</v>
      </c>
    </row>
    <row r="31" spans="1:50" ht="14.5">
      <c r="A31" s="44" t="s">
        <v>150</v>
      </c>
      <c r="B31" s="45" t="s">
        <v>154</v>
      </c>
      <c r="C31" s="106">
        <v>0</v>
      </c>
      <c r="D31" s="65">
        <v>41</v>
      </c>
      <c r="E31" s="65"/>
      <c r="F31" s="99" t="s">
        <v>870</v>
      </c>
      <c r="G31" s="240" t="s">
        <v>148</v>
      </c>
      <c r="H31" s="240" t="s">
        <v>180</v>
      </c>
      <c r="I31" s="240" t="s">
        <v>1049</v>
      </c>
      <c r="J31" s="239">
        <v>45992</v>
      </c>
      <c r="K31" s="255">
        <v>50</v>
      </c>
      <c r="L31" s="256">
        <v>50</v>
      </c>
      <c r="M31" s="256">
        <v>100</v>
      </c>
      <c r="N31" s="256">
        <v>0</v>
      </c>
      <c r="O31" s="256">
        <v>0</v>
      </c>
      <c r="P31" s="256">
        <v>0</v>
      </c>
      <c r="Q31" s="256">
        <v>0</v>
      </c>
      <c r="R31" s="256">
        <v>0</v>
      </c>
      <c r="S31" s="256">
        <v>0</v>
      </c>
      <c r="T31" s="257">
        <f t="shared" si="0"/>
        <v>100</v>
      </c>
      <c r="U31" s="323">
        <f>K31*Inflation!$F$19</f>
        <v>51.068931068931064</v>
      </c>
      <c r="V31" s="324">
        <f>L31*Inflation!$F$19</f>
        <v>51.068931068931064</v>
      </c>
      <c r="W31" s="324">
        <f>M31*Inflation!$F$19</f>
        <v>102.13786213786213</v>
      </c>
      <c r="X31" s="324">
        <f>N31*Inflation!$F$19*Inflation!$F$20</f>
        <v>0</v>
      </c>
      <c r="Y31" s="324">
        <f>O31*Inflation!$F$19*Inflation!$F$20</f>
        <v>0</v>
      </c>
      <c r="Z31" s="324">
        <f>P31*Inflation!$F$19*Inflation!$F$20</f>
        <v>0</v>
      </c>
      <c r="AA31" s="324">
        <f>Q31*Inflation!$F$19*Inflation!$F$20*Inflation!$F$21</f>
        <v>0</v>
      </c>
      <c r="AB31" s="324">
        <f>R31*Inflation!$F$19*Inflation!$F$20*Inflation!$F$21*Inflation!$F$22</f>
        <v>0</v>
      </c>
      <c r="AC31" s="324">
        <f>S31*Inflation!$F$19*Inflation!$F$20*Inflation!$F$21*Inflation!$F$22*Inflation!$F$23</f>
        <v>0</v>
      </c>
      <c r="AD31" s="326">
        <f t="shared" si="1"/>
        <v>102.13786213786213</v>
      </c>
      <c r="AE31" s="291">
        <f>U31/U$141*SUM('Common CWIP'!$AV$65:$BA$65)</f>
        <v>0.59238715484539073</v>
      </c>
      <c r="AF31" s="292">
        <f>V31/V$141*SUM('Common CWIP'!$BB$65:$BG$65)</f>
        <v>0.91842699698316732</v>
      </c>
      <c r="AG31" s="292">
        <f t="shared" si="2"/>
        <v>1.510814151828558</v>
      </c>
      <c r="AH31" s="292">
        <f>X31/X$141*SUM('Common CWIP'!$BK$65:$BP$65)</f>
        <v>0</v>
      </c>
      <c r="AI31" s="292">
        <f>Y31/Y$141*SUM('Common CWIP'!$BQ$65:$BV$65)</f>
        <v>0</v>
      </c>
      <c r="AJ31" s="292">
        <f t="shared" si="3"/>
        <v>0</v>
      </c>
      <c r="AK31" s="292">
        <f>AA31/AA$141*'Common CWIP'!$CL$65</f>
        <v>0</v>
      </c>
      <c r="AL31" s="292">
        <f>AB31/AB$141*'Common CWIP'!$DA$65</f>
        <v>0</v>
      </c>
      <c r="AM31" s="292">
        <f>AC31/AC$141*'Common CWIP'!$DP$65</f>
        <v>0</v>
      </c>
      <c r="AN31" s="293">
        <f t="shared" si="4"/>
        <v>1.510814151828558</v>
      </c>
      <c r="AO31" s="304">
        <f t="shared" si="14"/>
        <v>51.661318223776455</v>
      </c>
      <c r="AP31" s="305">
        <f t="shared" si="5"/>
        <v>51.987358065914229</v>
      </c>
      <c r="AQ31" s="305">
        <f t="shared" si="6"/>
        <v>103.64867628969068</v>
      </c>
      <c r="AR31" s="305">
        <f t="shared" si="7"/>
        <v>0</v>
      </c>
      <c r="AS31" s="305">
        <f t="shared" si="8"/>
        <v>0</v>
      </c>
      <c r="AT31" s="305">
        <f t="shared" si="9"/>
        <v>0</v>
      </c>
      <c r="AU31" s="305">
        <f t="shared" si="10"/>
        <v>0</v>
      </c>
      <c r="AV31" s="305">
        <f t="shared" si="11"/>
        <v>0</v>
      </c>
      <c r="AW31" s="305">
        <f t="shared" si="12"/>
        <v>0</v>
      </c>
      <c r="AX31" s="306">
        <f t="shared" si="13"/>
        <v>103.64867628969068</v>
      </c>
    </row>
    <row r="32" spans="1:50" ht="14.5">
      <c r="A32" s="44" t="s">
        <v>150</v>
      </c>
      <c r="B32" s="45" t="s">
        <v>154</v>
      </c>
      <c r="C32" s="106">
        <v>0</v>
      </c>
      <c r="D32" s="65">
        <v>41</v>
      </c>
      <c r="E32" s="65"/>
      <c r="F32" s="99" t="s">
        <v>871</v>
      </c>
      <c r="G32" s="240" t="s">
        <v>148</v>
      </c>
      <c r="H32" s="240" t="s">
        <v>180</v>
      </c>
      <c r="I32" s="240" t="s">
        <v>1049</v>
      </c>
      <c r="J32" s="239">
        <v>45992</v>
      </c>
      <c r="K32" s="255">
        <v>162.5</v>
      </c>
      <c r="L32" s="256">
        <v>162.5</v>
      </c>
      <c r="M32" s="256">
        <v>325</v>
      </c>
      <c r="N32" s="256">
        <v>0</v>
      </c>
      <c r="O32" s="256">
        <v>0</v>
      </c>
      <c r="P32" s="256">
        <v>0</v>
      </c>
      <c r="Q32" s="256">
        <v>0</v>
      </c>
      <c r="R32" s="256">
        <v>0</v>
      </c>
      <c r="S32" s="256">
        <v>0</v>
      </c>
      <c r="T32" s="257">
        <f t="shared" si="0"/>
        <v>325</v>
      </c>
      <c r="U32" s="323">
        <f>K32*Inflation!$F$19</f>
        <v>165.97402597402598</v>
      </c>
      <c r="V32" s="324">
        <f>L32*Inflation!$F$19</f>
        <v>165.97402597402598</v>
      </c>
      <c r="W32" s="324">
        <f>M32*Inflation!$F$19</f>
        <v>331.94805194805195</v>
      </c>
      <c r="X32" s="324">
        <f>N32*Inflation!$F$19*Inflation!$F$20</f>
        <v>0</v>
      </c>
      <c r="Y32" s="324">
        <f>O32*Inflation!$F$19*Inflation!$F$20</f>
        <v>0</v>
      </c>
      <c r="Z32" s="324">
        <f>P32*Inflation!$F$19*Inflation!$F$20</f>
        <v>0</v>
      </c>
      <c r="AA32" s="324">
        <f>Q32*Inflation!$F$19*Inflation!$F$20*Inflation!$F$21</f>
        <v>0</v>
      </c>
      <c r="AB32" s="324">
        <f>R32*Inflation!$F$19*Inflation!$F$20*Inflation!$F$21*Inflation!$F$22</f>
        <v>0</v>
      </c>
      <c r="AC32" s="324">
        <f>S32*Inflation!$F$19*Inflation!$F$20*Inflation!$F$21*Inflation!$F$22*Inflation!$F$23</f>
        <v>0</v>
      </c>
      <c r="AD32" s="326">
        <f t="shared" si="1"/>
        <v>331.94805194805195</v>
      </c>
      <c r="AE32" s="291">
        <f>U32/U$141*SUM('Common CWIP'!$AV$65:$BA$65)</f>
        <v>1.9252582532475202</v>
      </c>
      <c r="AF32" s="292">
        <f>V32/V$141*SUM('Common CWIP'!$BB$65:$BG$65)</f>
        <v>2.984887740195294</v>
      </c>
      <c r="AG32" s="292">
        <f t="shared" si="2"/>
        <v>4.9101459934428142</v>
      </c>
      <c r="AH32" s="292">
        <f>X32/X$141*SUM('Common CWIP'!$BK$65:$BP$65)</f>
        <v>0</v>
      </c>
      <c r="AI32" s="292">
        <f>Y32/Y$141*SUM('Common CWIP'!$BQ$65:$BV$65)</f>
        <v>0</v>
      </c>
      <c r="AJ32" s="292">
        <f t="shared" si="3"/>
        <v>0</v>
      </c>
      <c r="AK32" s="292">
        <f>AA32/AA$141*'Common CWIP'!$CL$65</f>
        <v>0</v>
      </c>
      <c r="AL32" s="292">
        <f>AB32/AB$141*'Common CWIP'!$DA$65</f>
        <v>0</v>
      </c>
      <c r="AM32" s="292">
        <f>AC32/AC$141*'Common CWIP'!$DP$65</f>
        <v>0</v>
      </c>
      <c r="AN32" s="293">
        <f t="shared" si="4"/>
        <v>4.9101459934428142</v>
      </c>
      <c r="AO32" s="304">
        <f t="shared" si="14"/>
        <v>167.89928422727348</v>
      </c>
      <c r="AP32" s="305">
        <f t="shared" si="5"/>
        <v>168.95891371422127</v>
      </c>
      <c r="AQ32" s="305">
        <f t="shared" si="6"/>
        <v>336.85819794149478</v>
      </c>
      <c r="AR32" s="305">
        <f t="shared" si="7"/>
        <v>0</v>
      </c>
      <c r="AS32" s="305">
        <f t="shared" si="8"/>
        <v>0</v>
      </c>
      <c r="AT32" s="305">
        <f t="shared" si="9"/>
        <v>0</v>
      </c>
      <c r="AU32" s="305">
        <f t="shared" si="10"/>
        <v>0</v>
      </c>
      <c r="AV32" s="305">
        <f t="shared" si="11"/>
        <v>0</v>
      </c>
      <c r="AW32" s="305">
        <f t="shared" si="12"/>
        <v>0</v>
      </c>
      <c r="AX32" s="306">
        <f t="shared" si="13"/>
        <v>336.85819794149478</v>
      </c>
    </row>
    <row r="33" spans="1:50" ht="14.5">
      <c r="A33" s="44" t="s">
        <v>150</v>
      </c>
      <c r="B33" s="45" t="s">
        <v>154</v>
      </c>
      <c r="C33" s="106">
        <v>0</v>
      </c>
      <c r="D33" s="65">
        <v>41</v>
      </c>
      <c r="E33" s="65"/>
      <c r="F33" s="99" t="s">
        <v>872</v>
      </c>
      <c r="G33" s="240" t="s">
        <v>148</v>
      </c>
      <c r="H33" s="240" t="s">
        <v>180</v>
      </c>
      <c r="I33" s="240" t="s">
        <v>1049</v>
      </c>
      <c r="J33" s="239">
        <v>45992</v>
      </c>
      <c r="K33" s="255">
        <v>125</v>
      </c>
      <c r="L33" s="256">
        <v>125</v>
      </c>
      <c r="M33" s="256">
        <v>250</v>
      </c>
      <c r="N33" s="256">
        <v>0</v>
      </c>
      <c r="O33" s="256">
        <v>0</v>
      </c>
      <c r="P33" s="256">
        <v>0</v>
      </c>
      <c r="Q33" s="256">
        <v>0</v>
      </c>
      <c r="R33" s="256">
        <v>0</v>
      </c>
      <c r="S33" s="256">
        <v>0</v>
      </c>
      <c r="T33" s="257">
        <f t="shared" si="0"/>
        <v>250</v>
      </c>
      <c r="U33" s="323">
        <f>K33*Inflation!$F$19</f>
        <v>127.67232767232767</v>
      </c>
      <c r="V33" s="324">
        <f>L33*Inflation!$F$19</f>
        <v>127.67232767232767</v>
      </c>
      <c r="W33" s="324">
        <f>M33*Inflation!$F$19</f>
        <v>255.34465534465534</v>
      </c>
      <c r="X33" s="324">
        <f>N33*Inflation!$F$19*Inflation!$F$20</f>
        <v>0</v>
      </c>
      <c r="Y33" s="324">
        <f>O33*Inflation!$F$19*Inflation!$F$20</f>
        <v>0</v>
      </c>
      <c r="Z33" s="324">
        <f>P33*Inflation!$F$19*Inflation!$F$20</f>
        <v>0</v>
      </c>
      <c r="AA33" s="324">
        <f>Q33*Inflation!$F$19*Inflation!$F$20*Inflation!$F$21</f>
        <v>0</v>
      </c>
      <c r="AB33" s="324">
        <f>R33*Inflation!$F$19*Inflation!$F$20*Inflation!$F$21*Inflation!$F$22</f>
        <v>0</v>
      </c>
      <c r="AC33" s="324">
        <f>S33*Inflation!$F$19*Inflation!$F$20*Inflation!$F$21*Inflation!$F$22*Inflation!$F$23</f>
        <v>0</v>
      </c>
      <c r="AD33" s="326">
        <f t="shared" si="1"/>
        <v>255.34465534465534</v>
      </c>
      <c r="AE33" s="291">
        <f>U33/U$141*SUM('Common CWIP'!$AV$65:$BA$65)</f>
        <v>1.480967887113477</v>
      </c>
      <c r="AF33" s="292">
        <f>V33/V$141*SUM('Common CWIP'!$BB$65:$BG$65)</f>
        <v>2.2960674924579183</v>
      </c>
      <c r="AG33" s="292">
        <f t="shared" si="2"/>
        <v>3.7770353795713953</v>
      </c>
      <c r="AH33" s="292">
        <f>X33/X$141*SUM('Common CWIP'!$BK$65:$BP$65)</f>
        <v>0</v>
      </c>
      <c r="AI33" s="292">
        <f>Y33/Y$141*SUM('Common CWIP'!$BQ$65:$BV$65)</f>
        <v>0</v>
      </c>
      <c r="AJ33" s="292">
        <f t="shared" si="3"/>
        <v>0</v>
      </c>
      <c r="AK33" s="292">
        <f>AA33/AA$141*'Common CWIP'!$CL$65</f>
        <v>0</v>
      </c>
      <c r="AL33" s="292">
        <f>AB33/AB$141*'Common CWIP'!$DA$65</f>
        <v>0</v>
      </c>
      <c r="AM33" s="292">
        <f>AC33/AC$141*'Common CWIP'!$DP$65</f>
        <v>0</v>
      </c>
      <c r="AN33" s="293">
        <f t="shared" si="4"/>
        <v>3.7770353795713953</v>
      </c>
      <c r="AO33" s="304">
        <f t="shared" si="14"/>
        <v>129.15329555944115</v>
      </c>
      <c r="AP33" s="305">
        <f t="shared" si="5"/>
        <v>129.96839516478559</v>
      </c>
      <c r="AQ33" s="305">
        <f t="shared" si="6"/>
        <v>259.12169072422671</v>
      </c>
      <c r="AR33" s="305">
        <f t="shared" si="7"/>
        <v>0</v>
      </c>
      <c r="AS33" s="305">
        <f t="shared" si="8"/>
        <v>0</v>
      </c>
      <c r="AT33" s="305">
        <f t="shared" si="9"/>
        <v>0</v>
      </c>
      <c r="AU33" s="305">
        <f t="shared" si="10"/>
        <v>0</v>
      </c>
      <c r="AV33" s="305">
        <f t="shared" si="11"/>
        <v>0</v>
      </c>
      <c r="AW33" s="305">
        <f t="shared" si="12"/>
        <v>0</v>
      </c>
      <c r="AX33" s="306">
        <f t="shared" si="13"/>
        <v>259.12169072422671</v>
      </c>
    </row>
    <row r="34" spans="1:50" ht="14.5">
      <c r="A34" s="44" t="s">
        <v>150</v>
      </c>
      <c r="B34" s="45" t="s">
        <v>154</v>
      </c>
      <c r="C34" s="106">
        <v>0</v>
      </c>
      <c r="D34" s="65">
        <v>41</v>
      </c>
      <c r="E34" s="65"/>
      <c r="F34" s="99" t="s">
        <v>873</v>
      </c>
      <c r="G34" s="240" t="s">
        <v>148</v>
      </c>
      <c r="H34" s="240" t="s">
        <v>180</v>
      </c>
      <c r="I34" s="240" t="s">
        <v>1049</v>
      </c>
      <c r="J34" s="239">
        <v>45992</v>
      </c>
      <c r="K34" s="255">
        <v>87.5</v>
      </c>
      <c r="L34" s="256">
        <v>87.5</v>
      </c>
      <c r="M34" s="256">
        <v>175</v>
      </c>
      <c r="N34" s="256">
        <v>0</v>
      </c>
      <c r="O34" s="256">
        <v>0</v>
      </c>
      <c r="P34" s="256">
        <v>0</v>
      </c>
      <c r="Q34" s="256">
        <v>0</v>
      </c>
      <c r="R34" s="256">
        <v>0</v>
      </c>
      <c r="S34" s="256">
        <v>0</v>
      </c>
      <c r="T34" s="257">
        <f t="shared" si="0"/>
        <v>175</v>
      </c>
      <c r="U34" s="323">
        <f>K34*Inflation!$F$19</f>
        <v>89.370629370629374</v>
      </c>
      <c r="V34" s="324">
        <f>L34*Inflation!$F$19</f>
        <v>89.370629370629374</v>
      </c>
      <c r="W34" s="324">
        <f>M34*Inflation!$F$19</f>
        <v>178.74125874125875</v>
      </c>
      <c r="X34" s="324">
        <f>N34*Inflation!$F$19*Inflation!$F$20</f>
        <v>0</v>
      </c>
      <c r="Y34" s="324">
        <f>O34*Inflation!$F$19*Inflation!$F$20</f>
        <v>0</v>
      </c>
      <c r="Z34" s="324">
        <f>P34*Inflation!$F$19*Inflation!$F$20</f>
        <v>0</v>
      </c>
      <c r="AA34" s="324">
        <f>Q34*Inflation!$F$19*Inflation!$F$20*Inflation!$F$21</f>
        <v>0</v>
      </c>
      <c r="AB34" s="324">
        <f>R34*Inflation!$F$19*Inflation!$F$20*Inflation!$F$21*Inflation!$F$22</f>
        <v>0</v>
      </c>
      <c r="AC34" s="324">
        <f>S34*Inflation!$F$19*Inflation!$F$20*Inflation!$F$21*Inflation!$F$22*Inflation!$F$23</f>
        <v>0</v>
      </c>
      <c r="AD34" s="326">
        <f t="shared" si="1"/>
        <v>178.74125874125875</v>
      </c>
      <c r="AE34" s="291">
        <f>U34/U$141*SUM('Common CWIP'!$AV$65:$BA$65)</f>
        <v>1.0366775209794339</v>
      </c>
      <c r="AF34" s="292">
        <f>V34/V$141*SUM('Common CWIP'!$BB$65:$BG$65)</f>
        <v>1.607247244720543</v>
      </c>
      <c r="AG34" s="292">
        <f t="shared" si="2"/>
        <v>2.6439247656999769</v>
      </c>
      <c r="AH34" s="292">
        <f>X34/X$141*SUM('Common CWIP'!$BK$65:$BP$65)</f>
        <v>0</v>
      </c>
      <c r="AI34" s="292">
        <f>Y34/Y$141*SUM('Common CWIP'!$BQ$65:$BV$65)</f>
        <v>0</v>
      </c>
      <c r="AJ34" s="292">
        <f t="shared" si="3"/>
        <v>0</v>
      </c>
      <c r="AK34" s="292">
        <f>AA34/AA$141*'Common CWIP'!$CL$65</f>
        <v>0</v>
      </c>
      <c r="AL34" s="292">
        <f>AB34/AB$141*'Common CWIP'!$DA$65</f>
        <v>0</v>
      </c>
      <c r="AM34" s="292">
        <f>AC34/AC$141*'Common CWIP'!$DP$65</f>
        <v>0</v>
      </c>
      <c r="AN34" s="293">
        <f t="shared" si="4"/>
        <v>2.6439247656999769</v>
      </c>
      <c r="AO34" s="304">
        <f t="shared" si="14"/>
        <v>90.407306891608812</v>
      </c>
      <c r="AP34" s="305">
        <f t="shared" si="5"/>
        <v>90.977876615349913</v>
      </c>
      <c r="AQ34" s="305">
        <f t="shared" si="6"/>
        <v>181.38518350695873</v>
      </c>
      <c r="AR34" s="305">
        <f t="shared" si="7"/>
        <v>0</v>
      </c>
      <c r="AS34" s="305">
        <f t="shared" si="8"/>
        <v>0</v>
      </c>
      <c r="AT34" s="305">
        <f t="shared" si="9"/>
        <v>0</v>
      </c>
      <c r="AU34" s="305">
        <f t="shared" si="10"/>
        <v>0</v>
      </c>
      <c r="AV34" s="305">
        <f t="shared" si="11"/>
        <v>0</v>
      </c>
      <c r="AW34" s="305">
        <f t="shared" si="12"/>
        <v>0</v>
      </c>
      <c r="AX34" s="306">
        <f t="shared" si="13"/>
        <v>181.38518350695873</v>
      </c>
    </row>
    <row r="35" spans="1:50" ht="14.5">
      <c r="A35" s="44" t="s">
        <v>150</v>
      </c>
      <c r="B35" s="45" t="s">
        <v>154</v>
      </c>
      <c r="C35" s="106">
        <v>0</v>
      </c>
      <c r="D35" s="65">
        <v>41</v>
      </c>
      <c r="E35" s="65"/>
      <c r="F35" s="99" t="s">
        <v>874</v>
      </c>
      <c r="G35" s="240" t="s">
        <v>148</v>
      </c>
      <c r="H35" s="240" t="s">
        <v>180</v>
      </c>
      <c r="I35" s="240" t="s">
        <v>1049</v>
      </c>
      <c r="J35" s="239">
        <v>45992</v>
      </c>
      <c r="K35" s="255">
        <v>100</v>
      </c>
      <c r="L35" s="256">
        <v>100</v>
      </c>
      <c r="M35" s="256">
        <v>200</v>
      </c>
      <c r="N35" s="256">
        <v>0</v>
      </c>
      <c r="O35" s="256">
        <v>0</v>
      </c>
      <c r="P35" s="256">
        <v>0</v>
      </c>
      <c r="Q35" s="256">
        <v>0</v>
      </c>
      <c r="R35" s="256">
        <v>0</v>
      </c>
      <c r="S35" s="256">
        <v>0</v>
      </c>
      <c r="T35" s="257">
        <f t="shared" si="0"/>
        <v>200</v>
      </c>
      <c r="U35" s="323">
        <f>K35*Inflation!$F$19</f>
        <v>102.13786213786213</v>
      </c>
      <c r="V35" s="324">
        <f>L35*Inflation!$F$19</f>
        <v>102.13786213786213</v>
      </c>
      <c r="W35" s="324">
        <f>M35*Inflation!$F$19</f>
        <v>204.27572427572426</v>
      </c>
      <c r="X35" s="324">
        <f>N35*Inflation!$F$19*Inflation!$F$20</f>
        <v>0</v>
      </c>
      <c r="Y35" s="324">
        <f>O35*Inflation!$F$19*Inflation!$F$20</f>
        <v>0</v>
      </c>
      <c r="Z35" s="324">
        <f>P35*Inflation!$F$19*Inflation!$F$20</f>
        <v>0</v>
      </c>
      <c r="AA35" s="324">
        <f>Q35*Inflation!$F$19*Inflation!$F$20*Inflation!$F$21</f>
        <v>0</v>
      </c>
      <c r="AB35" s="324">
        <f>R35*Inflation!$F$19*Inflation!$F$20*Inflation!$F$21*Inflation!$F$22</f>
        <v>0</v>
      </c>
      <c r="AC35" s="324">
        <f>S35*Inflation!$F$19*Inflation!$F$20*Inflation!$F$21*Inflation!$F$22*Inflation!$F$23</f>
        <v>0</v>
      </c>
      <c r="AD35" s="326">
        <f t="shared" si="1"/>
        <v>204.27572427572426</v>
      </c>
      <c r="AE35" s="291">
        <f>U35/U$141*SUM('Common CWIP'!$AV$65:$BA$65)</f>
        <v>1.1847743096907815</v>
      </c>
      <c r="AF35" s="292">
        <f>V35/V$141*SUM('Common CWIP'!$BB$65:$BG$65)</f>
        <v>1.8368539939663346</v>
      </c>
      <c r="AG35" s="292">
        <f t="shared" si="2"/>
        <v>3.0216283036571161</v>
      </c>
      <c r="AH35" s="292">
        <f>X35/X$141*SUM('Common CWIP'!$BK$65:$BP$65)</f>
        <v>0</v>
      </c>
      <c r="AI35" s="292">
        <f>Y35/Y$141*SUM('Common CWIP'!$BQ$65:$BV$65)</f>
        <v>0</v>
      </c>
      <c r="AJ35" s="292">
        <f t="shared" si="3"/>
        <v>0</v>
      </c>
      <c r="AK35" s="292">
        <f>AA35/AA$141*'Common CWIP'!$CL$65</f>
        <v>0</v>
      </c>
      <c r="AL35" s="292">
        <f>AB35/AB$141*'Common CWIP'!$DA$65</f>
        <v>0</v>
      </c>
      <c r="AM35" s="292">
        <f>AC35/AC$141*'Common CWIP'!$DP$65</f>
        <v>0</v>
      </c>
      <c r="AN35" s="293">
        <f t="shared" si="4"/>
        <v>3.0216283036571161</v>
      </c>
      <c r="AO35" s="304">
        <f t="shared" si="14"/>
        <v>103.32263644755291</v>
      </c>
      <c r="AP35" s="305">
        <f t="shared" si="5"/>
        <v>103.97471613182846</v>
      </c>
      <c r="AQ35" s="305">
        <f t="shared" si="6"/>
        <v>207.29735257938137</v>
      </c>
      <c r="AR35" s="305">
        <f t="shared" si="7"/>
        <v>0</v>
      </c>
      <c r="AS35" s="305">
        <f t="shared" si="8"/>
        <v>0</v>
      </c>
      <c r="AT35" s="305">
        <f t="shared" si="9"/>
        <v>0</v>
      </c>
      <c r="AU35" s="305">
        <f t="shared" si="10"/>
        <v>0</v>
      </c>
      <c r="AV35" s="305">
        <f t="shared" si="11"/>
        <v>0</v>
      </c>
      <c r="AW35" s="305">
        <f t="shared" si="12"/>
        <v>0</v>
      </c>
      <c r="AX35" s="306">
        <f t="shared" si="13"/>
        <v>207.29735257938137</v>
      </c>
    </row>
    <row r="36" spans="1:50" ht="14.5">
      <c r="A36" s="44" t="s">
        <v>150</v>
      </c>
      <c r="B36" s="45" t="s">
        <v>154</v>
      </c>
      <c r="C36" s="106">
        <v>0</v>
      </c>
      <c r="D36" s="65">
        <v>41</v>
      </c>
      <c r="E36" s="65"/>
      <c r="F36" s="99" t="s">
        <v>1095</v>
      </c>
      <c r="G36" s="240" t="s">
        <v>148</v>
      </c>
      <c r="H36" s="240" t="s">
        <v>180</v>
      </c>
      <c r="I36" s="240" t="s">
        <v>1049</v>
      </c>
      <c r="J36" s="239">
        <v>45992</v>
      </c>
      <c r="K36" s="255">
        <v>95</v>
      </c>
      <c r="L36" s="256">
        <v>95</v>
      </c>
      <c r="M36" s="256">
        <v>190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0</v>
      </c>
      <c r="T36" s="257">
        <f t="shared" si="0"/>
        <v>190</v>
      </c>
      <c r="U36" s="323">
        <f>K36*Inflation!$F$19</f>
        <v>97.030969030969032</v>
      </c>
      <c r="V36" s="324">
        <f>L36*Inflation!$F$19</f>
        <v>97.030969030969032</v>
      </c>
      <c r="W36" s="324">
        <f>M36*Inflation!$F$19</f>
        <v>194.06193806193806</v>
      </c>
      <c r="X36" s="324">
        <f>N36*Inflation!$F$19*Inflation!$F$20</f>
        <v>0</v>
      </c>
      <c r="Y36" s="324">
        <f>O36*Inflation!$F$19*Inflation!$F$20</f>
        <v>0</v>
      </c>
      <c r="Z36" s="324">
        <f>P36*Inflation!$F$19*Inflation!$F$20</f>
        <v>0</v>
      </c>
      <c r="AA36" s="324">
        <f>Q36*Inflation!$F$19*Inflation!$F$20*Inflation!$F$21</f>
        <v>0</v>
      </c>
      <c r="AB36" s="324">
        <f>R36*Inflation!$F$19*Inflation!$F$20*Inflation!$F$21*Inflation!$F$22</f>
        <v>0</v>
      </c>
      <c r="AC36" s="324">
        <f>S36*Inflation!$F$19*Inflation!$F$20*Inflation!$F$21*Inflation!$F$22*Inflation!$F$23</f>
        <v>0</v>
      </c>
      <c r="AD36" s="326">
        <f t="shared" ref="AD36:AD67" si="15">SUM(AC36,AB36,AA36,Z36,W36)</f>
        <v>194.06193806193806</v>
      </c>
      <c r="AE36" s="291">
        <f>U36/U$141*SUM('Common CWIP'!$AV$65:$BA$65)</f>
        <v>1.1255355942062426</v>
      </c>
      <c r="AF36" s="292">
        <f>V36/V$141*SUM('Common CWIP'!$BB$65:$BG$65)</f>
        <v>1.745011294268018</v>
      </c>
      <c r="AG36" s="292">
        <f t="shared" ref="AG36:AG67" si="16">AE36+AF36</f>
        <v>2.8705468884742604</v>
      </c>
      <c r="AH36" s="292">
        <f>X36/X$141*SUM('Common CWIP'!$BK$65:$BP$65)</f>
        <v>0</v>
      </c>
      <c r="AI36" s="292">
        <f>Y36/Y$141*SUM('Common CWIP'!$BQ$65:$BV$65)</f>
        <v>0</v>
      </c>
      <c r="AJ36" s="292">
        <f t="shared" ref="AJ36:AJ67" si="17">AH36+AI36</f>
        <v>0</v>
      </c>
      <c r="AK36" s="292">
        <f>AA36/AA$141*'Common CWIP'!$CL$65</f>
        <v>0</v>
      </c>
      <c r="AL36" s="292">
        <f>AB36/AB$141*'Common CWIP'!$DA$65</f>
        <v>0</v>
      </c>
      <c r="AM36" s="292">
        <f>AC36/AC$141*'Common CWIP'!$DP$65</f>
        <v>0</v>
      </c>
      <c r="AN36" s="293">
        <f t="shared" si="4"/>
        <v>2.8705468884742604</v>
      </c>
      <c r="AO36" s="304">
        <f t="shared" si="14"/>
        <v>98.156504625175273</v>
      </c>
      <c r="AP36" s="305">
        <f t="shared" si="5"/>
        <v>98.775980325237057</v>
      </c>
      <c r="AQ36" s="305">
        <f t="shared" si="6"/>
        <v>196.93248495041232</v>
      </c>
      <c r="AR36" s="305">
        <f t="shared" si="7"/>
        <v>0</v>
      </c>
      <c r="AS36" s="305">
        <f t="shared" si="8"/>
        <v>0</v>
      </c>
      <c r="AT36" s="305">
        <f t="shared" si="9"/>
        <v>0</v>
      </c>
      <c r="AU36" s="305">
        <f t="shared" si="10"/>
        <v>0</v>
      </c>
      <c r="AV36" s="305">
        <f t="shared" si="11"/>
        <v>0</v>
      </c>
      <c r="AW36" s="305">
        <f t="shared" si="12"/>
        <v>0</v>
      </c>
      <c r="AX36" s="306">
        <f t="shared" si="13"/>
        <v>196.93248495041232</v>
      </c>
    </row>
    <row r="37" spans="1:50" ht="14.5">
      <c r="A37" s="44" t="s">
        <v>150</v>
      </c>
      <c r="B37" s="45" t="s">
        <v>154</v>
      </c>
      <c r="C37" s="106">
        <v>0</v>
      </c>
      <c r="D37" s="65">
        <v>41</v>
      </c>
      <c r="E37" s="65"/>
      <c r="F37" s="99" t="s">
        <v>876</v>
      </c>
      <c r="G37" s="240" t="s">
        <v>148</v>
      </c>
      <c r="H37" s="240" t="s">
        <v>180</v>
      </c>
      <c r="I37" s="240" t="s">
        <v>1049</v>
      </c>
      <c r="J37" s="239">
        <v>45992</v>
      </c>
      <c r="K37" s="255">
        <v>37.5</v>
      </c>
      <c r="L37" s="256">
        <v>37.5</v>
      </c>
      <c r="M37" s="256">
        <v>75</v>
      </c>
      <c r="N37" s="256">
        <v>0</v>
      </c>
      <c r="O37" s="256">
        <v>0</v>
      </c>
      <c r="P37" s="256">
        <v>0</v>
      </c>
      <c r="Q37" s="256">
        <v>0</v>
      </c>
      <c r="R37" s="256">
        <v>0</v>
      </c>
      <c r="S37" s="256">
        <v>0</v>
      </c>
      <c r="T37" s="257">
        <f t="shared" si="0"/>
        <v>75</v>
      </c>
      <c r="U37" s="323">
        <f>K37*Inflation!$F$19</f>
        <v>38.301698301698302</v>
      </c>
      <c r="V37" s="324">
        <f>L37*Inflation!$F$19</f>
        <v>38.301698301698302</v>
      </c>
      <c r="W37" s="324">
        <f>M37*Inflation!$F$19</f>
        <v>76.603396603396604</v>
      </c>
      <c r="X37" s="324">
        <f>N37*Inflation!$F$19*Inflation!$F$20</f>
        <v>0</v>
      </c>
      <c r="Y37" s="324">
        <f>O37*Inflation!$F$19*Inflation!$F$20</f>
        <v>0</v>
      </c>
      <c r="Z37" s="324">
        <f>P37*Inflation!$F$19*Inflation!$F$20</f>
        <v>0</v>
      </c>
      <c r="AA37" s="324">
        <f>Q37*Inflation!$F$19*Inflation!$F$20*Inflation!$F$21</f>
        <v>0</v>
      </c>
      <c r="AB37" s="324">
        <f>R37*Inflation!$F$19*Inflation!$F$20*Inflation!$F$21*Inflation!$F$22</f>
        <v>0</v>
      </c>
      <c r="AC37" s="324">
        <f>S37*Inflation!$F$19*Inflation!$F$20*Inflation!$F$21*Inflation!$F$22*Inflation!$F$23</f>
        <v>0</v>
      </c>
      <c r="AD37" s="326">
        <f t="shared" si="15"/>
        <v>76.603396603396604</v>
      </c>
      <c r="AE37" s="291">
        <f>U37/U$141*SUM('Common CWIP'!$AV$65:$BA$65)</f>
        <v>0.4442903661340431</v>
      </c>
      <c r="AF37" s="292">
        <f>V37/V$141*SUM('Common CWIP'!$BB$65:$BG$65)</f>
        <v>0.68882024773737549</v>
      </c>
      <c r="AG37" s="292">
        <f t="shared" si="16"/>
        <v>1.1331106138714186</v>
      </c>
      <c r="AH37" s="292">
        <f>X37/X$141*SUM('Common CWIP'!$BK$65:$BP$65)</f>
        <v>0</v>
      </c>
      <c r="AI37" s="292">
        <f>Y37/Y$141*SUM('Common CWIP'!$BQ$65:$BV$65)</f>
        <v>0</v>
      </c>
      <c r="AJ37" s="292">
        <f t="shared" si="17"/>
        <v>0</v>
      </c>
      <c r="AK37" s="292">
        <f>AA37/AA$141*'Common CWIP'!$CL$65</f>
        <v>0</v>
      </c>
      <c r="AL37" s="292">
        <f>AB37/AB$141*'Common CWIP'!$DA$65</f>
        <v>0</v>
      </c>
      <c r="AM37" s="292">
        <f>AC37/AC$141*'Common CWIP'!$DP$65</f>
        <v>0</v>
      </c>
      <c r="AN37" s="293">
        <f t="shared" si="4"/>
        <v>1.1331106138714186</v>
      </c>
      <c r="AO37" s="304">
        <f t="shared" si="14"/>
        <v>38.745988667832343</v>
      </c>
      <c r="AP37" s="305">
        <f t="shared" si="5"/>
        <v>38.990518549435677</v>
      </c>
      <c r="AQ37" s="305">
        <f t="shared" si="6"/>
        <v>77.736507217268027</v>
      </c>
      <c r="AR37" s="305">
        <f t="shared" si="7"/>
        <v>0</v>
      </c>
      <c r="AS37" s="305">
        <f t="shared" si="8"/>
        <v>0</v>
      </c>
      <c r="AT37" s="305">
        <f t="shared" si="9"/>
        <v>0</v>
      </c>
      <c r="AU37" s="305">
        <f t="shared" si="10"/>
        <v>0</v>
      </c>
      <c r="AV37" s="305">
        <f t="shared" si="11"/>
        <v>0</v>
      </c>
      <c r="AW37" s="305">
        <f t="shared" si="12"/>
        <v>0</v>
      </c>
      <c r="AX37" s="306">
        <f t="shared" si="13"/>
        <v>77.736507217268027</v>
      </c>
    </row>
    <row r="38" spans="1:50" ht="14.5">
      <c r="A38" s="44" t="s">
        <v>150</v>
      </c>
      <c r="B38" s="45" t="s">
        <v>154</v>
      </c>
      <c r="C38" s="106">
        <v>0</v>
      </c>
      <c r="D38" s="65">
        <v>41</v>
      </c>
      <c r="E38" s="65"/>
      <c r="F38" s="99" t="s">
        <v>1096</v>
      </c>
      <c r="G38" s="240" t="s">
        <v>148</v>
      </c>
      <c r="H38" s="240" t="s">
        <v>180</v>
      </c>
      <c r="I38" s="240" t="s">
        <v>1049</v>
      </c>
      <c r="J38" s="239">
        <v>45992</v>
      </c>
      <c r="K38" s="255">
        <v>25</v>
      </c>
      <c r="L38" s="256">
        <v>25</v>
      </c>
      <c r="M38" s="256">
        <v>50</v>
      </c>
      <c r="N38" s="256">
        <v>0</v>
      </c>
      <c r="O38" s="256">
        <v>0</v>
      </c>
      <c r="P38" s="256">
        <v>0</v>
      </c>
      <c r="Q38" s="256">
        <v>0</v>
      </c>
      <c r="R38" s="256">
        <v>0</v>
      </c>
      <c r="S38" s="256">
        <v>0</v>
      </c>
      <c r="T38" s="257">
        <f t="shared" si="0"/>
        <v>50</v>
      </c>
      <c r="U38" s="323">
        <f>K38*Inflation!$F$19</f>
        <v>25.534465534465532</v>
      </c>
      <c r="V38" s="324">
        <f>L38*Inflation!$F$19</f>
        <v>25.534465534465532</v>
      </c>
      <c r="W38" s="324">
        <f>M38*Inflation!$F$19</f>
        <v>51.068931068931064</v>
      </c>
      <c r="X38" s="324">
        <f>N38*Inflation!$F$19*Inflation!$F$20</f>
        <v>0</v>
      </c>
      <c r="Y38" s="324">
        <f>O38*Inflation!$F$19*Inflation!$F$20</f>
        <v>0</v>
      </c>
      <c r="Z38" s="324">
        <f>P38*Inflation!$F$19*Inflation!$F$20</f>
        <v>0</v>
      </c>
      <c r="AA38" s="324">
        <f>Q38*Inflation!$F$19*Inflation!$F$20*Inflation!$F$21</f>
        <v>0</v>
      </c>
      <c r="AB38" s="324">
        <f>R38*Inflation!$F$19*Inflation!$F$20*Inflation!$F$21*Inflation!$F$22</f>
        <v>0</v>
      </c>
      <c r="AC38" s="324">
        <f>S38*Inflation!$F$19*Inflation!$F$20*Inflation!$F$21*Inflation!$F$22*Inflation!$F$23</f>
        <v>0</v>
      </c>
      <c r="AD38" s="326">
        <f t="shared" si="15"/>
        <v>51.068931068931064</v>
      </c>
      <c r="AE38" s="291">
        <f>U38/U$141*SUM('Common CWIP'!$AV$65:$BA$65)</f>
        <v>0.29619357742269536</v>
      </c>
      <c r="AF38" s="292">
        <f>V38/V$141*SUM('Common CWIP'!$BB$65:$BG$65)</f>
        <v>0.45921349849158366</v>
      </c>
      <c r="AG38" s="292">
        <f t="shared" si="16"/>
        <v>0.75540707591427902</v>
      </c>
      <c r="AH38" s="292">
        <f>X38/X$141*SUM('Common CWIP'!$BK$65:$BP$65)</f>
        <v>0</v>
      </c>
      <c r="AI38" s="292">
        <f>Y38/Y$141*SUM('Common CWIP'!$BQ$65:$BV$65)</f>
        <v>0</v>
      </c>
      <c r="AJ38" s="292">
        <f t="shared" si="17"/>
        <v>0</v>
      </c>
      <c r="AK38" s="292">
        <f>AA38/AA$141*'Common CWIP'!$CL$65</f>
        <v>0</v>
      </c>
      <c r="AL38" s="292">
        <f>AB38/AB$141*'Common CWIP'!$DA$65</f>
        <v>0</v>
      </c>
      <c r="AM38" s="292">
        <f>AC38/AC$141*'Common CWIP'!$DP$65</f>
        <v>0</v>
      </c>
      <c r="AN38" s="293">
        <f t="shared" si="4"/>
        <v>0.75540707591427902</v>
      </c>
      <c r="AO38" s="304">
        <f t="shared" si="14"/>
        <v>25.830659111888227</v>
      </c>
      <c r="AP38" s="305">
        <f t="shared" si="5"/>
        <v>25.993679032957115</v>
      </c>
      <c r="AQ38" s="305">
        <f t="shared" si="6"/>
        <v>51.824338144845342</v>
      </c>
      <c r="AR38" s="305">
        <f t="shared" si="7"/>
        <v>0</v>
      </c>
      <c r="AS38" s="305">
        <f t="shared" si="8"/>
        <v>0</v>
      </c>
      <c r="AT38" s="305">
        <f t="shared" si="9"/>
        <v>0</v>
      </c>
      <c r="AU38" s="305">
        <f t="shared" si="10"/>
        <v>0</v>
      </c>
      <c r="AV38" s="305">
        <f t="shared" si="11"/>
        <v>0</v>
      </c>
      <c r="AW38" s="305">
        <f t="shared" si="12"/>
        <v>0</v>
      </c>
      <c r="AX38" s="306">
        <f t="shared" si="13"/>
        <v>51.824338144845342</v>
      </c>
    </row>
    <row r="39" spans="1:50" ht="14.5">
      <c r="A39" s="44" t="s">
        <v>150</v>
      </c>
      <c r="B39" s="45" t="s">
        <v>154</v>
      </c>
      <c r="C39" s="106">
        <v>0</v>
      </c>
      <c r="D39" s="65">
        <v>41</v>
      </c>
      <c r="E39" s="65"/>
      <c r="F39" s="99" t="s">
        <v>878</v>
      </c>
      <c r="G39" s="240" t="s">
        <v>148</v>
      </c>
      <c r="H39" s="240" t="s">
        <v>180</v>
      </c>
      <c r="I39" s="240" t="s">
        <v>1049</v>
      </c>
      <c r="J39" s="239">
        <v>45992</v>
      </c>
      <c r="K39" s="255">
        <v>25</v>
      </c>
      <c r="L39" s="256">
        <v>25</v>
      </c>
      <c r="M39" s="256">
        <v>50</v>
      </c>
      <c r="N39" s="256">
        <v>0</v>
      </c>
      <c r="O39" s="256">
        <v>0</v>
      </c>
      <c r="P39" s="256">
        <v>0</v>
      </c>
      <c r="Q39" s="256">
        <v>0</v>
      </c>
      <c r="R39" s="256">
        <v>0</v>
      </c>
      <c r="S39" s="256">
        <v>0</v>
      </c>
      <c r="T39" s="257">
        <f t="shared" si="0"/>
        <v>50</v>
      </c>
      <c r="U39" s="323">
        <f>K39*Inflation!$F$19</f>
        <v>25.534465534465532</v>
      </c>
      <c r="V39" s="324">
        <f>L39*Inflation!$F$19</f>
        <v>25.534465534465532</v>
      </c>
      <c r="W39" s="324">
        <f>M39*Inflation!$F$19</f>
        <v>51.068931068931064</v>
      </c>
      <c r="X39" s="324">
        <f>N39*Inflation!$F$19*Inflation!$F$20</f>
        <v>0</v>
      </c>
      <c r="Y39" s="324">
        <f>O39*Inflation!$F$19*Inflation!$F$20</f>
        <v>0</v>
      </c>
      <c r="Z39" s="324">
        <f>P39*Inflation!$F$19*Inflation!$F$20</f>
        <v>0</v>
      </c>
      <c r="AA39" s="324">
        <f>Q39*Inflation!$F$19*Inflation!$F$20*Inflation!$F$21</f>
        <v>0</v>
      </c>
      <c r="AB39" s="324">
        <f>R39*Inflation!$F$19*Inflation!$F$20*Inflation!$F$21*Inflation!$F$22</f>
        <v>0</v>
      </c>
      <c r="AC39" s="324">
        <f>S39*Inflation!$F$19*Inflation!$F$20*Inflation!$F$21*Inflation!$F$22*Inflation!$F$23</f>
        <v>0</v>
      </c>
      <c r="AD39" s="326">
        <f t="shared" si="15"/>
        <v>51.068931068931064</v>
      </c>
      <c r="AE39" s="291">
        <f>U39/U$141*SUM('Common CWIP'!$AV$65:$BA$65)</f>
        <v>0.29619357742269536</v>
      </c>
      <c r="AF39" s="292">
        <f>V39/V$141*SUM('Common CWIP'!$BB$65:$BG$65)</f>
        <v>0.45921349849158366</v>
      </c>
      <c r="AG39" s="292">
        <f t="shared" si="16"/>
        <v>0.75540707591427902</v>
      </c>
      <c r="AH39" s="292">
        <f>X39/X$141*SUM('Common CWIP'!$BK$65:$BP$65)</f>
        <v>0</v>
      </c>
      <c r="AI39" s="292">
        <f>Y39/Y$141*SUM('Common CWIP'!$BQ$65:$BV$65)</f>
        <v>0</v>
      </c>
      <c r="AJ39" s="292">
        <f t="shared" si="17"/>
        <v>0</v>
      </c>
      <c r="AK39" s="292">
        <f>AA39/AA$141*'Common CWIP'!$CL$65</f>
        <v>0</v>
      </c>
      <c r="AL39" s="292">
        <f>AB39/AB$141*'Common CWIP'!$DA$65</f>
        <v>0</v>
      </c>
      <c r="AM39" s="292">
        <f>AC39/AC$141*'Common CWIP'!$DP$65</f>
        <v>0</v>
      </c>
      <c r="AN39" s="293">
        <f t="shared" si="4"/>
        <v>0.75540707591427902</v>
      </c>
      <c r="AO39" s="304">
        <f t="shared" si="14"/>
        <v>25.830659111888227</v>
      </c>
      <c r="AP39" s="305">
        <f t="shared" si="5"/>
        <v>25.993679032957115</v>
      </c>
      <c r="AQ39" s="305">
        <f t="shared" si="6"/>
        <v>51.824338144845342</v>
      </c>
      <c r="AR39" s="305">
        <f t="shared" si="7"/>
        <v>0</v>
      </c>
      <c r="AS39" s="305">
        <f t="shared" si="8"/>
        <v>0</v>
      </c>
      <c r="AT39" s="305">
        <f t="shared" si="9"/>
        <v>0</v>
      </c>
      <c r="AU39" s="305">
        <f t="shared" si="10"/>
        <v>0</v>
      </c>
      <c r="AV39" s="305">
        <f t="shared" si="11"/>
        <v>0</v>
      </c>
      <c r="AW39" s="305">
        <f t="shared" si="12"/>
        <v>0</v>
      </c>
      <c r="AX39" s="306">
        <f t="shared" si="13"/>
        <v>51.824338144845342</v>
      </c>
    </row>
    <row r="40" spans="1:50" ht="14.5">
      <c r="A40" s="44" t="s">
        <v>150</v>
      </c>
      <c r="B40" s="45" t="s">
        <v>154</v>
      </c>
      <c r="C40" s="106">
        <v>0</v>
      </c>
      <c r="D40" s="65">
        <v>41</v>
      </c>
      <c r="E40" s="65"/>
      <c r="F40" s="99" t="s">
        <v>1097</v>
      </c>
      <c r="G40" s="240" t="s">
        <v>148</v>
      </c>
      <c r="H40" s="240" t="s">
        <v>180</v>
      </c>
      <c r="I40" s="240" t="s">
        <v>1049</v>
      </c>
      <c r="J40" s="239">
        <v>45992</v>
      </c>
      <c r="K40" s="255">
        <v>75</v>
      </c>
      <c r="L40" s="256">
        <v>75</v>
      </c>
      <c r="M40" s="256">
        <v>150</v>
      </c>
      <c r="N40" s="256">
        <v>0</v>
      </c>
      <c r="O40" s="256">
        <v>0</v>
      </c>
      <c r="P40" s="256">
        <v>0</v>
      </c>
      <c r="Q40" s="256">
        <v>0</v>
      </c>
      <c r="R40" s="256">
        <v>0</v>
      </c>
      <c r="S40" s="256">
        <v>0</v>
      </c>
      <c r="T40" s="257">
        <f t="shared" si="0"/>
        <v>150</v>
      </c>
      <c r="U40" s="323">
        <f>K40*Inflation!$F$19</f>
        <v>76.603396603396604</v>
      </c>
      <c r="V40" s="324">
        <f>L40*Inflation!$F$19</f>
        <v>76.603396603396604</v>
      </c>
      <c r="W40" s="324">
        <f>M40*Inflation!$F$19</f>
        <v>153.20679320679321</v>
      </c>
      <c r="X40" s="324">
        <f>N40*Inflation!$F$19*Inflation!$F$20</f>
        <v>0</v>
      </c>
      <c r="Y40" s="324">
        <f>O40*Inflation!$F$19*Inflation!$F$20</f>
        <v>0</v>
      </c>
      <c r="Z40" s="324">
        <f>P40*Inflation!$F$19*Inflation!$F$20</f>
        <v>0</v>
      </c>
      <c r="AA40" s="324">
        <f>Q40*Inflation!$F$19*Inflation!$F$20*Inflation!$F$21</f>
        <v>0</v>
      </c>
      <c r="AB40" s="324">
        <f>R40*Inflation!$F$19*Inflation!$F$20*Inflation!$F$21*Inflation!$F$22</f>
        <v>0</v>
      </c>
      <c r="AC40" s="324">
        <f>S40*Inflation!$F$19*Inflation!$F$20*Inflation!$F$21*Inflation!$F$22*Inflation!$F$23</f>
        <v>0</v>
      </c>
      <c r="AD40" s="326">
        <f t="shared" si="15"/>
        <v>153.20679320679321</v>
      </c>
      <c r="AE40" s="291">
        <f>U40/U$141*SUM('Common CWIP'!$AV$65:$BA$65)</f>
        <v>0.8885807322680862</v>
      </c>
      <c r="AF40" s="292">
        <f>V40/V$141*SUM('Common CWIP'!$BB$65:$BG$65)</f>
        <v>1.377640495474751</v>
      </c>
      <c r="AG40" s="292">
        <f t="shared" si="16"/>
        <v>2.2662212277428373</v>
      </c>
      <c r="AH40" s="292">
        <f>X40/X$141*SUM('Common CWIP'!$BK$65:$BP$65)</f>
        <v>0</v>
      </c>
      <c r="AI40" s="292">
        <f>Y40/Y$141*SUM('Common CWIP'!$BQ$65:$BV$65)</f>
        <v>0</v>
      </c>
      <c r="AJ40" s="292">
        <f t="shared" si="17"/>
        <v>0</v>
      </c>
      <c r="AK40" s="292">
        <f>AA40/AA$141*'Common CWIP'!$CL$65</f>
        <v>0</v>
      </c>
      <c r="AL40" s="292">
        <f>AB40/AB$141*'Common CWIP'!$DA$65</f>
        <v>0</v>
      </c>
      <c r="AM40" s="292">
        <f>AC40/AC$141*'Common CWIP'!$DP$65</f>
        <v>0</v>
      </c>
      <c r="AN40" s="293">
        <f t="shared" si="4"/>
        <v>2.2662212277428373</v>
      </c>
      <c r="AO40" s="304">
        <f t="shared" si="14"/>
        <v>77.491977335664686</v>
      </c>
      <c r="AP40" s="305">
        <f t="shared" si="5"/>
        <v>77.981037098871354</v>
      </c>
      <c r="AQ40" s="305">
        <f t="shared" si="6"/>
        <v>155.47301443453605</v>
      </c>
      <c r="AR40" s="305">
        <f t="shared" si="7"/>
        <v>0</v>
      </c>
      <c r="AS40" s="305">
        <f t="shared" si="8"/>
        <v>0</v>
      </c>
      <c r="AT40" s="305">
        <f t="shared" si="9"/>
        <v>0</v>
      </c>
      <c r="AU40" s="305">
        <f t="shared" si="10"/>
        <v>0</v>
      </c>
      <c r="AV40" s="305">
        <f t="shared" si="11"/>
        <v>0</v>
      </c>
      <c r="AW40" s="305">
        <f t="shared" si="12"/>
        <v>0</v>
      </c>
      <c r="AX40" s="306">
        <f t="shared" si="13"/>
        <v>155.47301443453605</v>
      </c>
    </row>
    <row r="41" spans="1:50" ht="14.5">
      <c r="A41" s="44" t="s">
        <v>150</v>
      </c>
      <c r="B41" s="45" t="s">
        <v>154</v>
      </c>
      <c r="C41" s="106">
        <v>0</v>
      </c>
      <c r="D41" s="65">
        <v>41</v>
      </c>
      <c r="E41" s="65"/>
      <c r="F41" s="99" t="s">
        <v>880</v>
      </c>
      <c r="G41" s="240" t="s">
        <v>148</v>
      </c>
      <c r="H41" s="240" t="s">
        <v>180</v>
      </c>
      <c r="I41" s="240" t="s">
        <v>1049</v>
      </c>
      <c r="J41" s="239">
        <v>45992</v>
      </c>
      <c r="K41" s="255">
        <v>30</v>
      </c>
      <c r="L41" s="256">
        <v>30</v>
      </c>
      <c r="M41" s="256">
        <v>60</v>
      </c>
      <c r="N41" s="256">
        <v>0</v>
      </c>
      <c r="O41" s="256">
        <v>0</v>
      </c>
      <c r="P41" s="256">
        <v>0</v>
      </c>
      <c r="Q41" s="256">
        <v>0</v>
      </c>
      <c r="R41" s="256">
        <v>0</v>
      </c>
      <c r="S41" s="256">
        <v>0</v>
      </c>
      <c r="T41" s="257">
        <f t="shared" si="0"/>
        <v>60</v>
      </c>
      <c r="U41" s="323">
        <f>K41*Inflation!$F$19</f>
        <v>30.641358641358639</v>
      </c>
      <c r="V41" s="324">
        <f>L41*Inflation!$F$19</f>
        <v>30.641358641358639</v>
      </c>
      <c r="W41" s="324">
        <f>M41*Inflation!$F$19</f>
        <v>61.282717282717279</v>
      </c>
      <c r="X41" s="324">
        <f>N41*Inflation!$F$19*Inflation!$F$20</f>
        <v>0</v>
      </c>
      <c r="Y41" s="324">
        <f>O41*Inflation!$F$19*Inflation!$F$20</f>
        <v>0</v>
      </c>
      <c r="Z41" s="324">
        <f>P41*Inflation!$F$19*Inflation!$F$20</f>
        <v>0</v>
      </c>
      <c r="AA41" s="324">
        <f>Q41*Inflation!$F$19*Inflation!$F$20*Inflation!$F$21</f>
        <v>0</v>
      </c>
      <c r="AB41" s="324">
        <f>R41*Inflation!$F$19*Inflation!$F$20*Inflation!$F$21*Inflation!$F$22</f>
        <v>0</v>
      </c>
      <c r="AC41" s="324">
        <f>S41*Inflation!$F$19*Inflation!$F$20*Inflation!$F$21*Inflation!$F$22*Inflation!$F$23</f>
        <v>0</v>
      </c>
      <c r="AD41" s="326">
        <f t="shared" si="15"/>
        <v>61.282717282717279</v>
      </c>
      <c r="AE41" s="291">
        <f>U41/U$141*SUM('Common CWIP'!$AV$65:$BA$65)</f>
        <v>0.35543229290723444</v>
      </c>
      <c r="AF41" s="292">
        <f>V41/V$141*SUM('Common CWIP'!$BB$65:$BG$65)</f>
        <v>0.55105619818990048</v>
      </c>
      <c r="AG41" s="292">
        <f t="shared" si="16"/>
        <v>0.90648849109713492</v>
      </c>
      <c r="AH41" s="292">
        <f>X41/X$141*SUM('Common CWIP'!$BK$65:$BP$65)</f>
        <v>0</v>
      </c>
      <c r="AI41" s="292">
        <f>Y41/Y$141*SUM('Common CWIP'!$BQ$65:$BV$65)</f>
        <v>0</v>
      </c>
      <c r="AJ41" s="292">
        <f t="shared" si="17"/>
        <v>0</v>
      </c>
      <c r="AK41" s="292">
        <f>AA41/AA$141*'Common CWIP'!$CL$65</f>
        <v>0</v>
      </c>
      <c r="AL41" s="292">
        <f>AB41/AB$141*'Common CWIP'!$DA$65</f>
        <v>0</v>
      </c>
      <c r="AM41" s="292">
        <f>AC41/AC$141*'Common CWIP'!$DP$65</f>
        <v>0</v>
      </c>
      <c r="AN41" s="293">
        <f t="shared" si="4"/>
        <v>0.90648849109713492</v>
      </c>
      <c r="AO41" s="304">
        <f t="shared" si="14"/>
        <v>30.996790934265874</v>
      </c>
      <c r="AP41" s="305">
        <f t="shared" si="5"/>
        <v>31.19241483954854</v>
      </c>
      <c r="AQ41" s="305">
        <f t="shared" si="6"/>
        <v>62.189205773814415</v>
      </c>
      <c r="AR41" s="305">
        <f t="shared" si="7"/>
        <v>0</v>
      </c>
      <c r="AS41" s="305">
        <f t="shared" si="8"/>
        <v>0</v>
      </c>
      <c r="AT41" s="305">
        <f t="shared" si="9"/>
        <v>0</v>
      </c>
      <c r="AU41" s="305">
        <f t="shared" si="10"/>
        <v>0</v>
      </c>
      <c r="AV41" s="305">
        <f t="shared" si="11"/>
        <v>0</v>
      </c>
      <c r="AW41" s="305">
        <f t="shared" si="12"/>
        <v>0</v>
      </c>
      <c r="AX41" s="306">
        <f t="shared" si="13"/>
        <v>62.189205773814415</v>
      </c>
    </row>
    <row r="42" spans="1:50" ht="14.5">
      <c r="A42" s="44" t="s">
        <v>150</v>
      </c>
      <c r="B42" s="45" t="s">
        <v>154</v>
      </c>
      <c r="C42" s="106">
        <v>0</v>
      </c>
      <c r="D42" s="65">
        <v>41</v>
      </c>
      <c r="E42" s="65"/>
      <c r="F42" s="99" t="s">
        <v>881</v>
      </c>
      <c r="G42" s="240" t="s">
        <v>148</v>
      </c>
      <c r="H42" s="240" t="s">
        <v>180</v>
      </c>
      <c r="I42" s="240" t="s">
        <v>1049</v>
      </c>
      <c r="J42" s="239">
        <v>45992</v>
      </c>
      <c r="K42" s="255">
        <v>40</v>
      </c>
      <c r="L42" s="256">
        <v>40</v>
      </c>
      <c r="M42" s="256">
        <v>80</v>
      </c>
      <c r="N42" s="256">
        <v>0</v>
      </c>
      <c r="O42" s="256">
        <v>0</v>
      </c>
      <c r="P42" s="256">
        <v>0</v>
      </c>
      <c r="Q42" s="256">
        <v>0</v>
      </c>
      <c r="R42" s="256">
        <v>0</v>
      </c>
      <c r="S42" s="256">
        <v>0</v>
      </c>
      <c r="T42" s="257">
        <f t="shared" si="0"/>
        <v>80</v>
      </c>
      <c r="U42" s="323">
        <f>K42*Inflation!$F$19</f>
        <v>40.855144855144857</v>
      </c>
      <c r="V42" s="324">
        <f>L42*Inflation!$F$19</f>
        <v>40.855144855144857</v>
      </c>
      <c r="W42" s="324">
        <f>M42*Inflation!$F$19</f>
        <v>81.710289710289715</v>
      </c>
      <c r="X42" s="324">
        <f>N42*Inflation!$F$19*Inflation!$F$20</f>
        <v>0</v>
      </c>
      <c r="Y42" s="324">
        <f>O42*Inflation!$F$19*Inflation!$F$20</f>
        <v>0</v>
      </c>
      <c r="Z42" s="324">
        <f>P42*Inflation!$F$19*Inflation!$F$20</f>
        <v>0</v>
      </c>
      <c r="AA42" s="324">
        <f>Q42*Inflation!$F$19*Inflation!$F$20*Inflation!$F$21</f>
        <v>0</v>
      </c>
      <c r="AB42" s="324">
        <f>R42*Inflation!$F$19*Inflation!$F$20*Inflation!$F$21*Inflation!$F$22</f>
        <v>0</v>
      </c>
      <c r="AC42" s="324">
        <f>S42*Inflation!$F$19*Inflation!$F$20*Inflation!$F$21*Inflation!$F$22*Inflation!$F$23</f>
        <v>0</v>
      </c>
      <c r="AD42" s="326">
        <f t="shared" si="15"/>
        <v>81.710289710289715</v>
      </c>
      <c r="AE42" s="291">
        <f>U42/U$141*SUM('Common CWIP'!$AV$65:$BA$65)</f>
        <v>0.47390972387631269</v>
      </c>
      <c r="AF42" s="292">
        <f>V42/V$141*SUM('Common CWIP'!$BB$65:$BG$65)</f>
        <v>0.73474159758653401</v>
      </c>
      <c r="AG42" s="292">
        <f t="shared" si="16"/>
        <v>1.2086513214628467</v>
      </c>
      <c r="AH42" s="292">
        <f>X42/X$141*SUM('Common CWIP'!$BK$65:$BP$65)</f>
        <v>0</v>
      </c>
      <c r="AI42" s="292">
        <f>Y42/Y$141*SUM('Common CWIP'!$BQ$65:$BV$65)</f>
        <v>0</v>
      </c>
      <c r="AJ42" s="292">
        <f t="shared" si="17"/>
        <v>0</v>
      </c>
      <c r="AK42" s="292">
        <f>AA42/AA$141*'Common CWIP'!$CL$65</f>
        <v>0</v>
      </c>
      <c r="AL42" s="292">
        <f>AB42/AB$141*'Common CWIP'!$DA$65</f>
        <v>0</v>
      </c>
      <c r="AM42" s="292">
        <f>AC42/AC$141*'Common CWIP'!$DP$65</f>
        <v>0</v>
      </c>
      <c r="AN42" s="293">
        <f t="shared" si="4"/>
        <v>1.2086513214628467</v>
      </c>
      <c r="AO42" s="304">
        <f t="shared" si="14"/>
        <v>41.329054579021168</v>
      </c>
      <c r="AP42" s="305">
        <f t="shared" si="5"/>
        <v>41.589886452731392</v>
      </c>
      <c r="AQ42" s="305">
        <f t="shared" si="6"/>
        <v>82.918941031752567</v>
      </c>
      <c r="AR42" s="305">
        <f t="shared" si="7"/>
        <v>0</v>
      </c>
      <c r="AS42" s="305">
        <f t="shared" si="8"/>
        <v>0</v>
      </c>
      <c r="AT42" s="305">
        <f t="shared" si="9"/>
        <v>0</v>
      </c>
      <c r="AU42" s="305">
        <f t="shared" si="10"/>
        <v>0</v>
      </c>
      <c r="AV42" s="305">
        <f t="shared" si="11"/>
        <v>0</v>
      </c>
      <c r="AW42" s="305">
        <f t="shared" si="12"/>
        <v>0</v>
      </c>
      <c r="AX42" s="306">
        <f t="shared" si="13"/>
        <v>82.918941031752567</v>
      </c>
    </row>
    <row r="43" spans="1:50" ht="14.5">
      <c r="A43" s="44" t="s">
        <v>150</v>
      </c>
      <c r="B43" s="45" t="s">
        <v>154</v>
      </c>
      <c r="C43" s="106">
        <v>0</v>
      </c>
      <c r="D43" s="65">
        <v>41</v>
      </c>
      <c r="E43" s="65"/>
      <c r="F43" s="99" t="s">
        <v>882</v>
      </c>
      <c r="G43" s="240" t="s">
        <v>148</v>
      </c>
      <c r="H43" s="240" t="s">
        <v>180</v>
      </c>
      <c r="I43" s="240" t="s">
        <v>1049</v>
      </c>
      <c r="J43" s="239">
        <v>45992</v>
      </c>
      <c r="K43" s="255">
        <v>50</v>
      </c>
      <c r="L43" s="256">
        <v>50</v>
      </c>
      <c r="M43" s="256">
        <v>100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7">
        <f t="shared" si="0"/>
        <v>100</v>
      </c>
      <c r="U43" s="323">
        <f>K43*Inflation!$F$19</f>
        <v>51.068931068931064</v>
      </c>
      <c r="V43" s="324">
        <f>L43*Inflation!$F$19</f>
        <v>51.068931068931064</v>
      </c>
      <c r="W43" s="324">
        <f>M43*Inflation!$F$19</f>
        <v>102.13786213786213</v>
      </c>
      <c r="X43" s="324">
        <f>N43*Inflation!$F$19*Inflation!$F$20</f>
        <v>0</v>
      </c>
      <c r="Y43" s="324">
        <f>O43*Inflation!$F$19*Inflation!$F$20</f>
        <v>0</v>
      </c>
      <c r="Z43" s="324">
        <f>P43*Inflation!$F$19*Inflation!$F$20</f>
        <v>0</v>
      </c>
      <c r="AA43" s="324">
        <f>Q43*Inflation!$F$19*Inflation!$F$20*Inflation!$F$21</f>
        <v>0</v>
      </c>
      <c r="AB43" s="324">
        <f>R43*Inflation!$F$19*Inflation!$F$20*Inflation!$F$21*Inflation!$F$22</f>
        <v>0</v>
      </c>
      <c r="AC43" s="324">
        <f>S43*Inflation!$F$19*Inflation!$F$20*Inflation!$F$21*Inflation!$F$22*Inflation!$F$23</f>
        <v>0</v>
      </c>
      <c r="AD43" s="326">
        <f t="shared" si="15"/>
        <v>102.13786213786213</v>
      </c>
      <c r="AE43" s="291">
        <f>U43/U$141*SUM('Common CWIP'!$AV$65:$BA$65)</f>
        <v>0.59238715484539073</v>
      </c>
      <c r="AF43" s="292">
        <f>V43/V$141*SUM('Common CWIP'!$BB$65:$BG$65)</f>
        <v>0.91842699698316732</v>
      </c>
      <c r="AG43" s="292">
        <f t="shared" si="16"/>
        <v>1.510814151828558</v>
      </c>
      <c r="AH43" s="292">
        <f>X43/X$141*SUM('Common CWIP'!$BK$65:$BP$65)</f>
        <v>0</v>
      </c>
      <c r="AI43" s="292">
        <f>Y43/Y$141*SUM('Common CWIP'!$BQ$65:$BV$65)</f>
        <v>0</v>
      </c>
      <c r="AJ43" s="292">
        <f t="shared" si="17"/>
        <v>0</v>
      </c>
      <c r="AK43" s="292">
        <f>AA43/AA$141*'Common CWIP'!$CL$65</f>
        <v>0</v>
      </c>
      <c r="AL43" s="292">
        <f>AB43/AB$141*'Common CWIP'!$DA$65</f>
        <v>0</v>
      </c>
      <c r="AM43" s="292">
        <f>AC43/AC$141*'Common CWIP'!$DP$65</f>
        <v>0</v>
      </c>
      <c r="AN43" s="293">
        <f t="shared" si="4"/>
        <v>1.510814151828558</v>
      </c>
      <c r="AO43" s="304">
        <f t="shared" si="14"/>
        <v>51.661318223776455</v>
      </c>
      <c r="AP43" s="305">
        <f t="shared" si="5"/>
        <v>51.987358065914229</v>
      </c>
      <c r="AQ43" s="305">
        <f t="shared" si="6"/>
        <v>103.64867628969068</v>
      </c>
      <c r="AR43" s="305">
        <f t="shared" si="7"/>
        <v>0</v>
      </c>
      <c r="AS43" s="305">
        <f t="shared" si="8"/>
        <v>0</v>
      </c>
      <c r="AT43" s="305">
        <f t="shared" si="9"/>
        <v>0</v>
      </c>
      <c r="AU43" s="305">
        <f t="shared" si="10"/>
        <v>0</v>
      </c>
      <c r="AV43" s="305">
        <f t="shared" si="11"/>
        <v>0</v>
      </c>
      <c r="AW43" s="305">
        <f t="shared" si="12"/>
        <v>0</v>
      </c>
      <c r="AX43" s="306">
        <f t="shared" si="13"/>
        <v>103.64867628969068</v>
      </c>
    </row>
    <row r="44" spans="1:50" ht="14.5">
      <c r="A44" s="44" t="s">
        <v>150</v>
      </c>
      <c r="B44" s="45" t="s">
        <v>154</v>
      </c>
      <c r="C44" s="106">
        <v>0</v>
      </c>
      <c r="D44" s="65">
        <v>41</v>
      </c>
      <c r="E44" s="65"/>
      <c r="F44" s="99" t="s">
        <v>883</v>
      </c>
      <c r="G44" s="240" t="s">
        <v>148</v>
      </c>
      <c r="H44" s="240" t="s">
        <v>180</v>
      </c>
      <c r="I44" s="240" t="s">
        <v>1049</v>
      </c>
      <c r="J44" s="239">
        <v>45992</v>
      </c>
      <c r="K44" s="255">
        <v>75</v>
      </c>
      <c r="L44" s="256">
        <v>75</v>
      </c>
      <c r="M44" s="256">
        <v>150</v>
      </c>
      <c r="N44" s="256">
        <v>0</v>
      </c>
      <c r="O44" s="256">
        <v>0</v>
      </c>
      <c r="P44" s="256">
        <v>0</v>
      </c>
      <c r="Q44" s="256">
        <v>0</v>
      </c>
      <c r="R44" s="256">
        <v>0</v>
      </c>
      <c r="S44" s="256">
        <v>0</v>
      </c>
      <c r="T44" s="257">
        <f t="shared" si="0"/>
        <v>150</v>
      </c>
      <c r="U44" s="323">
        <f>K44*Inflation!$F$19</f>
        <v>76.603396603396604</v>
      </c>
      <c r="V44" s="324">
        <f>L44*Inflation!$F$19</f>
        <v>76.603396603396604</v>
      </c>
      <c r="W44" s="324">
        <f>M44*Inflation!$F$19</f>
        <v>153.20679320679321</v>
      </c>
      <c r="X44" s="324">
        <f>N44*Inflation!$F$19*Inflation!$F$20</f>
        <v>0</v>
      </c>
      <c r="Y44" s="324">
        <f>O44*Inflation!$F$19*Inflation!$F$20</f>
        <v>0</v>
      </c>
      <c r="Z44" s="324">
        <f>P44*Inflation!$F$19*Inflation!$F$20</f>
        <v>0</v>
      </c>
      <c r="AA44" s="324">
        <f>Q44*Inflation!$F$19*Inflation!$F$20*Inflation!$F$21</f>
        <v>0</v>
      </c>
      <c r="AB44" s="324">
        <f>R44*Inflation!$F$19*Inflation!$F$20*Inflation!$F$21*Inflation!$F$22</f>
        <v>0</v>
      </c>
      <c r="AC44" s="324">
        <f>S44*Inflation!$F$19*Inflation!$F$20*Inflation!$F$21*Inflation!$F$22*Inflation!$F$23</f>
        <v>0</v>
      </c>
      <c r="AD44" s="326">
        <f t="shared" si="15"/>
        <v>153.20679320679321</v>
      </c>
      <c r="AE44" s="291">
        <f>U44/U$141*SUM('Common CWIP'!$AV$65:$BA$65)</f>
        <v>0.8885807322680862</v>
      </c>
      <c r="AF44" s="292">
        <f>V44/V$141*SUM('Common CWIP'!$BB$65:$BG$65)</f>
        <v>1.377640495474751</v>
      </c>
      <c r="AG44" s="292">
        <f t="shared" si="16"/>
        <v>2.2662212277428373</v>
      </c>
      <c r="AH44" s="292">
        <f>X44/X$141*SUM('Common CWIP'!$BK$65:$BP$65)</f>
        <v>0</v>
      </c>
      <c r="AI44" s="292">
        <f>Y44/Y$141*SUM('Common CWIP'!$BQ$65:$BV$65)</f>
        <v>0</v>
      </c>
      <c r="AJ44" s="292">
        <f t="shared" si="17"/>
        <v>0</v>
      </c>
      <c r="AK44" s="292">
        <f>AA44/AA$141*'Common CWIP'!$CL$65</f>
        <v>0</v>
      </c>
      <c r="AL44" s="292">
        <f>AB44/AB$141*'Common CWIP'!$DA$65</f>
        <v>0</v>
      </c>
      <c r="AM44" s="292">
        <f>AC44/AC$141*'Common CWIP'!$DP$65</f>
        <v>0</v>
      </c>
      <c r="AN44" s="293">
        <f t="shared" si="4"/>
        <v>2.2662212277428373</v>
      </c>
      <c r="AO44" s="304">
        <f t="shared" si="14"/>
        <v>77.491977335664686</v>
      </c>
      <c r="AP44" s="305">
        <f t="shared" si="5"/>
        <v>77.981037098871354</v>
      </c>
      <c r="AQ44" s="305">
        <f t="shared" si="6"/>
        <v>155.47301443453605</v>
      </c>
      <c r="AR44" s="305">
        <f t="shared" si="7"/>
        <v>0</v>
      </c>
      <c r="AS44" s="305">
        <f t="shared" si="8"/>
        <v>0</v>
      </c>
      <c r="AT44" s="305">
        <f t="shared" si="9"/>
        <v>0</v>
      </c>
      <c r="AU44" s="305">
        <f t="shared" si="10"/>
        <v>0</v>
      </c>
      <c r="AV44" s="305">
        <f t="shared" si="11"/>
        <v>0</v>
      </c>
      <c r="AW44" s="305">
        <f t="shared" si="12"/>
        <v>0</v>
      </c>
      <c r="AX44" s="306">
        <f t="shared" si="13"/>
        <v>155.47301443453605</v>
      </c>
    </row>
    <row r="45" spans="1:50" ht="14.5">
      <c r="A45" s="44" t="s">
        <v>150</v>
      </c>
      <c r="B45" s="45" t="s">
        <v>154</v>
      </c>
      <c r="C45" s="106">
        <v>0</v>
      </c>
      <c r="D45" s="65">
        <v>41</v>
      </c>
      <c r="E45" s="65"/>
      <c r="F45" s="99" t="s">
        <v>884</v>
      </c>
      <c r="G45" s="240" t="s">
        <v>148</v>
      </c>
      <c r="H45" s="240" t="s">
        <v>180</v>
      </c>
      <c r="I45" s="240" t="s">
        <v>1049</v>
      </c>
      <c r="J45" s="239">
        <v>45992</v>
      </c>
      <c r="K45" s="255">
        <v>75</v>
      </c>
      <c r="L45" s="256">
        <v>75</v>
      </c>
      <c r="M45" s="256">
        <v>150</v>
      </c>
      <c r="N45" s="256">
        <v>0</v>
      </c>
      <c r="O45" s="256">
        <v>0</v>
      </c>
      <c r="P45" s="256">
        <v>0</v>
      </c>
      <c r="Q45" s="256">
        <v>0</v>
      </c>
      <c r="R45" s="256">
        <v>0</v>
      </c>
      <c r="S45" s="256">
        <v>0</v>
      </c>
      <c r="T45" s="257">
        <f t="shared" si="0"/>
        <v>150</v>
      </c>
      <c r="U45" s="323">
        <f>K45*Inflation!$F$19</f>
        <v>76.603396603396604</v>
      </c>
      <c r="V45" s="324">
        <f>L45*Inflation!$F$19</f>
        <v>76.603396603396604</v>
      </c>
      <c r="W45" s="324">
        <f>M45*Inflation!$F$19</f>
        <v>153.20679320679321</v>
      </c>
      <c r="X45" s="324">
        <f>N45*Inflation!$F$19*Inflation!$F$20</f>
        <v>0</v>
      </c>
      <c r="Y45" s="324">
        <f>O45*Inflation!$F$19*Inflation!$F$20</f>
        <v>0</v>
      </c>
      <c r="Z45" s="324">
        <f>P45*Inflation!$F$19*Inflation!$F$20</f>
        <v>0</v>
      </c>
      <c r="AA45" s="324">
        <f>Q45*Inflation!$F$19*Inflation!$F$20*Inflation!$F$21</f>
        <v>0</v>
      </c>
      <c r="AB45" s="324">
        <f>R45*Inflation!$F$19*Inflation!$F$20*Inflation!$F$21*Inflation!$F$22</f>
        <v>0</v>
      </c>
      <c r="AC45" s="324">
        <f>S45*Inflation!$F$19*Inflation!$F$20*Inflation!$F$21*Inflation!$F$22*Inflation!$F$23</f>
        <v>0</v>
      </c>
      <c r="AD45" s="326">
        <f t="shared" si="15"/>
        <v>153.20679320679321</v>
      </c>
      <c r="AE45" s="291">
        <f>U45/U$141*SUM('Common CWIP'!$AV$65:$BA$65)</f>
        <v>0.8885807322680862</v>
      </c>
      <c r="AF45" s="292">
        <f>V45/V$141*SUM('Common CWIP'!$BB$65:$BG$65)</f>
        <v>1.377640495474751</v>
      </c>
      <c r="AG45" s="292">
        <f t="shared" si="16"/>
        <v>2.2662212277428373</v>
      </c>
      <c r="AH45" s="292">
        <f>X45/X$141*SUM('Common CWIP'!$BK$65:$BP$65)</f>
        <v>0</v>
      </c>
      <c r="AI45" s="292">
        <f>Y45/Y$141*SUM('Common CWIP'!$BQ$65:$BV$65)</f>
        <v>0</v>
      </c>
      <c r="AJ45" s="292">
        <f t="shared" si="17"/>
        <v>0</v>
      </c>
      <c r="AK45" s="292">
        <f>AA45/AA$141*'Common CWIP'!$CL$65</f>
        <v>0</v>
      </c>
      <c r="AL45" s="292">
        <f>AB45/AB$141*'Common CWIP'!$DA$65</f>
        <v>0</v>
      </c>
      <c r="AM45" s="292">
        <f>AC45/AC$141*'Common CWIP'!$DP$65</f>
        <v>0</v>
      </c>
      <c r="AN45" s="293">
        <f t="shared" si="4"/>
        <v>2.2662212277428373</v>
      </c>
      <c r="AO45" s="304">
        <f t="shared" si="14"/>
        <v>77.491977335664686</v>
      </c>
      <c r="AP45" s="305">
        <f t="shared" si="5"/>
        <v>77.981037098871354</v>
      </c>
      <c r="AQ45" s="305">
        <f t="shared" si="6"/>
        <v>155.47301443453605</v>
      </c>
      <c r="AR45" s="305">
        <f t="shared" si="7"/>
        <v>0</v>
      </c>
      <c r="AS45" s="305">
        <f t="shared" si="8"/>
        <v>0</v>
      </c>
      <c r="AT45" s="305">
        <f t="shared" si="9"/>
        <v>0</v>
      </c>
      <c r="AU45" s="305">
        <f t="shared" si="10"/>
        <v>0</v>
      </c>
      <c r="AV45" s="305">
        <f t="shared" si="11"/>
        <v>0</v>
      </c>
      <c r="AW45" s="305">
        <f t="shared" si="12"/>
        <v>0</v>
      </c>
      <c r="AX45" s="306">
        <f t="shared" si="13"/>
        <v>155.47301443453605</v>
      </c>
    </row>
    <row r="46" spans="1:50" ht="14.5">
      <c r="A46" s="44" t="s">
        <v>150</v>
      </c>
      <c r="B46" s="45" t="s">
        <v>154</v>
      </c>
      <c r="C46" s="106">
        <v>0</v>
      </c>
      <c r="D46" s="65">
        <v>41</v>
      </c>
      <c r="E46" s="65"/>
      <c r="F46" s="99" t="s">
        <v>885</v>
      </c>
      <c r="G46" s="240" t="s">
        <v>148</v>
      </c>
      <c r="H46" s="240" t="s">
        <v>180</v>
      </c>
      <c r="I46" s="240" t="s">
        <v>1049</v>
      </c>
      <c r="J46" s="239">
        <v>45992</v>
      </c>
      <c r="K46" s="255">
        <v>37.5</v>
      </c>
      <c r="L46" s="256">
        <v>37.5</v>
      </c>
      <c r="M46" s="256">
        <v>75</v>
      </c>
      <c r="N46" s="256">
        <v>0</v>
      </c>
      <c r="O46" s="256">
        <v>0</v>
      </c>
      <c r="P46" s="256">
        <v>0</v>
      </c>
      <c r="Q46" s="256">
        <v>0</v>
      </c>
      <c r="R46" s="256">
        <v>0</v>
      </c>
      <c r="S46" s="256">
        <v>0</v>
      </c>
      <c r="T46" s="257">
        <f t="shared" si="0"/>
        <v>75</v>
      </c>
      <c r="U46" s="323">
        <f>K46*Inflation!$F$19</f>
        <v>38.301698301698302</v>
      </c>
      <c r="V46" s="324">
        <f>L46*Inflation!$F$19</f>
        <v>38.301698301698302</v>
      </c>
      <c r="W46" s="324">
        <f>M46*Inflation!$F$19</f>
        <v>76.603396603396604</v>
      </c>
      <c r="X46" s="324">
        <f>N46*Inflation!$F$19*Inflation!$F$20</f>
        <v>0</v>
      </c>
      <c r="Y46" s="324">
        <f>O46*Inflation!$F$19*Inflation!$F$20</f>
        <v>0</v>
      </c>
      <c r="Z46" s="324">
        <f>P46*Inflation!$F$19*Inflation!$F$20</f>
        <v>0</v>
      </c>
      <c r="AA46" s="324">
        <f>Q46*Inflation!$F$19*Inflation!$F$20*Inflation!$F$21</f>
        <v>0</v>
      </c>
      <c r="AB46" s="324">
        <f>R46*Inflation!$F$19*Inflation!$F$20*Inflation!$F$21*Inflation!$F$22</f>
        <v>0</v>
      </c>
      <c r="AC46" s="324">
        <f>S46*Inflation!$F$19*Inflation!$F$20*Inflation!$F$21*Inflation!$F$22*Inflation!$F$23</f>
        <v>0</v>
      </c>
      <c r="AD46" s="326">
        <f t="shared" si="15"/>
        <v>76.603396603396604</v>
      </c>
      <c r="AE46" s="291">
        <f>U46/U$141*SUM('Common CWIP'!$AV$65:$BA$65)</f>
        <v>0.4442903661340431</v>
      </c>
      <c r="AF46" s="292">
        <f>V46/V$141*SUM('Common CWIP'!$BB$65:$BG$65)</f>
        <v>0.68882024773737549</v>
      </c>
      <c r="AG46" s="292">
        <f t="shared" si="16"/>
        <v>1.1331106138714186</v>
      </c>
      <c r="AH46" s="292">
        <f>X46/X$141*SUM('Common CWIP'!$BK$65:$BP$65)</f>
        <v>0</v>
      </c>
      <c r="AI46" s="292">
        <f>Y46/Y$141*SUM('Common CWIP'!$BQ$65:$BV$65)</f>
        <v>0</v>
      </c>
      <c r="AJ46" s="292">
        <f t="shared" si="17"/>
        <v>0</v>
      </c>
      <c r="AK46" s="292">
        <f>AA46/AA$141*'Common CWIP'!$CL$65</f>
        <v>0</v>
      </c>
      <c r="AL46" s="292">
        <f>AB46/AB$141*'Common CWIP'!$DA$65</f>
        <v>0</v>
      </c>
      <c r="AM46" s="292">
        <f>AC46/AC$141*'Common CWIP'!$DP$65</f>
        <v>0</v>
      </c>
      <c r="AN46" s="293">
        <f t="shared" si="4"/>
        <v>1.1331106138714186</v>
      </c>
      <c r="AO46" s="304">
        <f t="shared" si="14"/>
        <v>38.745988667832343</v>
      </c>
      <c r="AP46" s="305">
        <f t="shared" si="5"/>
        <v>38.990518549435677</v>
      </c>
      <c r="AQ46" s="305">
        <f t="shared" si="6"/>
        <v>77.736507217268027</v>
      </c>
      <c r="AR46" s="305">
        <f t="shared" si="7"/>
        <v>0</v>
      </c>
      <c r="AS46" s="305">
        <f t="shared" si="8"/>
        <v>0</v>
      </c>
      <c r="AT46" s="305">
        <f t="shared" si="9"/>
        <v>0</v>
      </c>
      <c r="AU46" s="305">
        <f t="shared" si="10"/>
        <v>0</v>
      </c>
      <c r="AV46" s="305">
        <f t="shared" si="11"/>
        <v>0</v>
      </c>
      <c r="AW46" s="305">
        <f t="shared" si="12"/>
        <v>0</v>
      </c>
      <c r="AX46" s="306">
        <f t="shared" si="13"/>
        <v>77.736507217268027</v>
      </c>
    </row>
    <row r="47" spans="1:50" ht="14.5">
      <c r="A47" s="44" t="s">
        <v>150</v>
      </c>
      <c r="B47" s="45" t="s">
        <v>154</v>
      </c>
      <c r="C47" s="106">
        <v>0</v>
      </c>
      <c r="D47" s="65">
        <v>41</v>
      </c>
      <c r="E47" s="65"/>
      <c r="F47" s="99" t="s">
        <v>886</v>
      </c>
      <c r="G47" s="240" t="s">
        <v>148</v>
      </c>
      <c r="H47" s="240" t="s">
        <v>180</v>
      </c>
      <c r="I47" s="240" t="s">
        <v>1049</v>
      </c>
      <c r="J47" s="239">
        <v>45992</v>
      </c>
      <c r="K47" s="255">
        <v>75</v>
      </c>
      <c r="L47" s="256">
        <v>75</v>
      </c>
      <c r="M47" s="256">
        <v>150</v>
      </c>
      <c r="N47" s="256">
        <v>0</v>
      </c>
      <c r="O47" s="256">
        <v>0</v>
      </c>
      <c r="P47" s="256">
        <v>0</v>
      </c>
      <c r="Q47" s="256">
        <v>0</v>
      </c>
      <c r="R47" s="256">
        <v>0</v>
      </c>
      <c r="S47" s="256">
        <v>0</v>
      </c>
      <c r="T47" s="257">
        <f t="shared" si="0"/>
        <v>150</v>
      </c>
      <c r="U47" s="323">
        <f>K47*Inflation!$F$19</f>
        <v>76.603396603396604</v>
      </c>
      <c r="V47" s="324">
        <f>L47*Inflation!$F$19</f>
        <v>76.603396603396604</v>
      </c>
      <c r="W47" s="324">
        <f>M47*Inflation!$F$19</f>
        <v>153.20679320679321</v>
      </c>
      <c r="X47" s="324">
        <f>N47*Inflation!$F$19*Inflation!$F$20</f>
        <v>0</v>
      </c>
      <c r="Y47" s="324">
        <f>O47*Inflation!$F$19*Inflation!$F$20</f>
        <v>0</v>
      </c>
      <c r="Z47" s="324">
        <f>P47*Inflation!$F$19*Inflation!$F$20</f>
        <v>0</v>
      </c>
      <c r="AA47" s="324">
        <f>Q47*Inflation!$F$19*Inflation!$F$20*Inflation!$F$21</f>
        <v>0</v>
      </c>
      <c r="AB47" s="324">
        <f>R47*Inflation!$F$19*Inflation!$F$20*Inflation!$F$21*Inflation!$F$22</f>
        <v>0</v>
      </c>
      <c r="AC47" s="324">
        <f>S47*Inflation!$F$19*Inflation!$F$20*Inflation!$F$21*Inflation!$F$22*Inflation!$F$23</f>
        <v>0</v>
      </c>
      <c r="AD47" s="326">
        <f t="shared" si="15"/>
        <v>153.20679320679321</v>
      </c>
      <c r="AE47" s="291">
        <f>U47/U$141*SUM('Common CWIP'!$AV$65:$BA$65)</f>
        <v>0.8885807322680862</v>
      </c>
      <c r="AF47" s="292">
        <f>V47/V$141*SUM('Common CWIP'!$BB$65:$BG$65)</f>
        <v>1.377640495474751</v>
      </c>
      <c r="AG47" s="292">
        <f t="shared" si="16"/>
        <v>2.2662212277428373</v>
      </c>
      <c r="AH47" s="292">
        <f>X47/X$141*SUM('Common CWIP'!$BK$65:$BP$65)</f>
        <v>0</v>
      </c>
      <c r="AI47" s="292">
        <f>Y47/Y$141*SUM('Common CWIP'!$BQ$65:$BV$65)</f>
        <v>0</v>
      </c>
      <c r="AJ47" s="292">
        <f t="shared" si="17"/>
        <v>0</v>
      </c>
      <c r="AK47" s="292">
        <f>AA47/AA$141*'Common CWIP'!$CL$65</f>
        <v>0</v>
      </c>
      <c r="AL47" s="292">
        <f>AB47/AB$141*'Common CWIP'!$DA$65</f>
        <v>0</v>
      </c>
      <c r="AM47" s="292">
        <f>AC47/AC$141*'Common CWIP'!$DP$65</f>
        <v>0</v>
      </c>
      <c r="AN47" s="293">
        <f t="shared" si="4"/>
        <v>2.2662212277428373</v>
      </c>
      <c r="AO47" s="304">
        <f t="shared" si="14"/>
        <v>77.491977335664686</v>
      </c>
      <c r="AP47" s="305">
        <f t="shared" si="5"/>
        <v>77.981037098871354</v>
      </c>
      <c r="AQ47" s="305">
        <f t="shared" si="6"/>
        <v>155.47301443453605</v>
      </c>
      <c r="AR47" s="305">
        <f t="shared" si="7"/>
        <v>0</v>
      </c>
      <c r="AS47" s="305">
        <f t="shared" si="8"/>
        <v>0</v>
      </c>
      <c r="AT47" s="305">
        <f t="shared" si="9"/>
        <v>0</v>
      </c>
      <c r="AU47" s="305">
        <f t="shared" si="10"/>
        <v>0</v>
      </c>
      <c r="AV47" s="305">
        <f t="shared" si="11"/>
        <v>0</v>
      </c>
      <c r="AW47" s="305">
        <f t="shared" si="12"/>
        <v>0</v>
      </c>
      <c r="AX47" s="306">
        <f t="shared" si="13"/>
        <v>155.47301443453605</v>
      </c>
    </row>
    <row r="48" spans="1:50" ht="14.5">
      <c r="A48" s="44" t="s">
        <v>150</v>
      </c>
      <c r="B48" s="45" t="s">
        <v>154</v>
      </c>
      <c r="C48" s="106">
        <v>0</v>
      </c>
      <c r="D48" s="65">
        <v>41</v>
      </c>
      <c r="E48" s="65"/>
      <c r="F48" s="99" t="s">
        <v>887</v>
      </c>
      <c r="G48" s="240" t="s">
        <v>148</v>
      </c>
      <c r="H48" s="240" t="s">
        <v>180</v>
      </c>
      <c r="I48" s="240" t="s">
        <v>1049</v>
      </c>
      <c r="J48" s="239">
        <v>45992</v>
      </c>
      <c r="K48" s="255">
        <v>150</v>
      </c>
      <c r="L48" s="256">
        <v>150</v>
      </c>
      <c r="M48" s="256">
        <v>300</v>
      </c>
      <c r="N48" s="256">
        <v>0</v>
      </c>
      <c r="O48" s="256">
        <v>0</v>
      </c>
      <c r="P48" s="256">
        <v>0</v>
      </c>
      <c r="Q48" s="256">
        <v>0</v>
      </c>
      <c r="R48" s="256">
        <v>0</v>
      </c>
      <c r="S48" s="256">
        <v>0</v>
      </c>
      <c r="T48" s="257">
        <f t="shared" si="0"/>
        <v>300</v>
      </c>
      <c r="U48" s="323">
        <f>K48*Inflation!$F$19</f>
        <v>153.20679320679321</v>
      </c>
      <c r="V48" s="324">
        <f>L48*Inflation!$F$19</f>
        <v>153.20679320679321</v>
      </c>
      <c r="W48" s="324">
        <f>M48*Inflation!$F$19</f>
        <v>306.41358641358642</v>
      </c>
      <c r="X48" s="324">
        <f>N48*Inflation!$F$19*Inflation!$F$20</f>
        <v>0</v>
      </c>
      <c r="Y48" s="324">
        <f>O48*Inflation!$F$19*Inflation!$F$20</f>
        <v>0</v>
      </c>
      <c r="Z48" s="324">
        <f>P48*Inflation!$F$19*Inflation!$F$20</f>
        <v>0</v>
      </c>
      <c r="AA48" s="324">
        <f>Q48*Inflation!$F$19*Inflation!$F$20*Inflation!$F$21</f>
        <v>0</v>
      </c>
      <c r="AB48" s="324">
        <f>R48*Inflation!$F$19*Inflation!$F$20*Inflation!$F$21*Inflation!$F$22</f>
        <v>0</v>
      </c>
      <c r="AC48" s="324">
        <f>S48*Inflation!$F$19*Inflation!$F$20*Inflation!$F$21*Inflation!$F$22*Inflation!$F$23</f>
        <v>0</v>
      </c>
      <c r="AD48" s="326">
        <f t="shared" si="15"/>
        <v>306.41358641358642</v>
      </c>
      <c r="AE48" s="291">
        <f>U48/U$141*SUM('Common CWIP'!$AV$65:$BA$65)</f>
        <v>1.7771614645361724</v>
      </c>
      <c r="AF48" s="292">
        <f>V48/V$141*SUM('Common CWIP'!$BB$65:$BG$65)</f>
        <v>2.755280990949502</v>
      </c>
      <c r="AG48" s="292">
        <f t="shared" si="16"/>
        <v>4.5324424554856746</v>
      </c>
      <c r="AH48" s="292">
        <f>X48/X$141*SUM('Common CWIP'!$BK$65:$BP$65)</f>
        <v>0</v>
      </c>
      <c r="AI48" s="292">
        <f>Y48/Y$141*SUM('Common CWIP'!$BQ$65:$BV$65)</f>
        <v>0</v>
      </c>
      <c r="AJ48" s="292">
        <f t="shared" si="17"/>
        <v>0</v>
      </c>
      <c r="AK48" s="292">
        <f>AA48/AA$141*'Common CWIP'!$CL$65</f>
        <v>0</v>
      </c>
      <c r="AL48" s="292">
        <f>AB48/AB$141*'Common CWIP'!$DA$65</f>
        <v>0</v>
      </c>
      <c r="AM48" s="292">
        <f>AC48/AC$141*'Common CWIP'!$DP$65</f>
        <v>0</v>
      </c>
      <c r="AN48" s="293">
        <f t="shared" si="4"/>
        <v>4.5324424554856746</v>
      </c>
      <c r="AO48" s="304">
        <f t="shared" si="14"/>
        <v>154.98395467132937</v>
      </c>
      <c r="AP48" s="305">
        <f t="shared" si="5"/>
        <v>155.96207419774271</v>
      </c>
      <c r="AQ48" s="305">
        <f t="shared" si="6"/>
        <v>310.94602886907211</v>
      </c>
      <c r="AR48" s="305">
        <f t="shared" si="7"/>
        <v>0</v>
      </c>
      <c r="AS48" s="305">
        <f t="shared" si="8"/>
        <v>0</v>
      </c>
      <c r="AT48" s="305">
        <f t="shared" si="9"/>
        <v>0</v>
      </c>
      <c r="AU48" s="305">
        <f t="shared" si="10"/>
        <v>0</v>
      </c>
      <c r="AV48" s="305">
        <f t="shared" si="11"/>
        <v>0</v>
      </c>
      <c r="AW48" s="305">
        <f t="shared" si="12"/>
        <v>0</v>
      </c>
      <c r="AX48" s="306">
        <f t="shared" si="13"/>
        <v>310.94602886907211</v>
      </c>
    </row>
    <row r="49" spans="1:50" ht="14.5">
      <c r="A49" s="44" t="s">
        <v>150</v>
      </c>
      <c r="B49" s="45" t="s">
        <v>154</v>
      </c>
      <c r="C49" s="106">
        <v>0</v>
      </c>
      <c r="D49" s="65">
        <v>41</v>
      </c>
      <c r="E49" s="65"/>
      <c r="F49" s="99" t="s">
        <v>888</v>
      </c>
      <c r="G49" s="240" t="s">
        <v>148</v>
      </c>
      <c r="H49" s="240" t="s">
        <v>180</v>
      </c>
      <c r="I49" s="240" t="s">
        <v>1049</v>
      </c>
      <c r="J49" s="239">
        <v>45992</v>
      </c>
      <c r="K49" s="255">
        <v>30</v>
      </c>
      <c r="L49" s="256">
        <v>30</v>
      </c>
      <c r="M49" s="256">
        <v>60</v>
      </c>
      <c r="N49" s="256">
        <v>0</v>
      </c>
      <c r="O49" s="256">
        <v>0</v>
      </c>
      <c r="P49" s="256">
        <v>0</v>
      </c>
      <c r="Q49" s="256">
        <v>0</v>
      </c>
      <c r="R49" s="256">
        <v>0</v>
      </c>
      <c r="S49" s="256">
        <v>0</v>
      </c>
      <c r="T49" s="257">
        <f t="shared" si="0"/>
        <v>60</v>
      </c>
      <c r="U49" s="323">
        <f>K49*Inflation!$F$19</f>
        <v>30.641358641358639</v>
      </c>
      <c r="V49" s="324">
        <f>L49*Inflation!$F$19</f>
        <v>30.641358641358639</v>
      </c>
      <c r="W49" s="324">
        <f>M49*Inflation!$F$19</f>
        <v>61.282717282717279</v>
      </c>
      <c r="X49" s="324">
        <f>N49*Inflation!$F$19*Inflation!$F$20</f>
        <v>0</v>
      </c>
      <c r="Y49" s="324">
        <f>O49*Inflation!$F$19*Inflation!$F$20</f>
        <v>0</v>
      </c>
      <c r="Z49" s="324">
        <f>P49*Inflation!$F$19*Inflation!$F$20</f>
        <v>0</v>
      </c>
      <c r="AA49" s="324">
        <f>Q49*Inflation!$F$19*Inflation!$F$20*Inflation!$F$21</f>
        <v>0</v>
      </c>
      <c r="AB49" s="324">
        <f>R49*Inflation!$F$19*Inflation!$F$20*Inflation!$F$21*Inflation!$F$22</f>
        <v>0</v>
      </c>
      <c r="AC49" s="324">
        <f>S49*Inflation!$F$19*Inflation!$F$20*Inflation!$F$21*Inflation!$F$22*Inflation!$F$23</f>
        <v>0</v>
      </c>
      <c r="AD49" s="326">
        <f t="shared" si="15"/>
        <v>61.282717282717279</v>
      </c>
      <c r="AE49" s="291">
        <f>U49/U$141*SUM('Common CWIP'!$AV$65:$BA$65)</f>
        <v>0.35543229290723444</v>
      </c>
      <c r="AF49" s="292">
        <f>V49/V$141*SUM('Common CWIP'!$BB$65:$BG$65)</f>
        <v>0.55105619818990048</v>
      </c>
      <c r="AG49" s="292">
        <f t="shared" si="16"/>
        <v>0.90648849109713492</v>
      </c>
      <c r="AH49" s="292">
        <f>X49/X$141*SUM('Common CWIP'!$BK$65:$BP$65)</f>
        <v>0</v>
      </c>
      <c r="AI49" s="292">
        <f>Y49/Y$141*SUM('Common CWIP'!$BQ$65:$BV$65)</f>
        <v>0</v>
      </c>
      <c r="AJ49" s="292">
        <f t="shared" si="17"/>
        <v>0</v>
      </c>
      <c r="AK49" s="292">
        <f>AA49/AA$141*'Common CWIP'!$CL$65</f>
        <v>0</v>
      </c>
      <c r="AL49" s="292">
        <f>AB49/AB$141*'Common CWIP'!$DA$65</f>
        <v>0</v>
      </c>
      <c r="AM49" s="292">
        <f>AC49/AC$141*'Common CWIP'!$DP$65</f>
        <v>0</v>
      </c>
      <c r="AN49" s="293">
        <f t="shared" si="4"/>
        <v>0.90648849109713492</v>
      </c>
      <c r="AO49" s="304">
        <f t="shared" si="14"/>
        <v>30.996790934265874</v>
      </c>
      <c r="AP49" s="305">
        <f t="shared" si="5"/>
        <v>31.19241483954854</v>
      </c>
      <c r="AQ49" s="305">
        <f t="shared" si="6"/>
        <v>62.189205773814415</v>
      </c>
      <c r="AR49" s="305">
        <f t="shared" si="7"/>
        <v>0</v>
      </c>
      <c r="AS49" s="305">
        <f t="shared" si="8"/>
        <v>0</v>
      </c>
      <c r="AT49" s="305">
        <f t="shared" si="9"/>
        <v>0</v>
      </c>
      <c r="AU49" s="305">
        <f t="shared" si="10"/>
        <v>0</v>
      </c>
      <c r="AV49" s="305">
        <f t="shared" si="11"/>
        <v>0</v>
      </c>
      <c r="AW49" s="305">
        <f t="shared" si="12"/>
        <v>0</v>
      </c>
      <c r="AX49" s="306">
        <f t="shared" si="13"/>
        <v>62.189205773814415</v>
      </c>
    </row>
    <row r="50" spans="1:50" ht="14.5">
      <c r="A50" s="44" t="s">
        <v>150</v>
      </c>
      <c r="B50" s="45" t="s">
        <v>154</v>
      </c>
      <c r="C50" s="106">
        <v>0</v>
      </c>
      <c r="D50" s="65">
        <v>41</v>
      </c>
      <c r="E50" s="65"/>
      <c r="F50" s="99" t="s">
        <v>889</v>
      </c>
      <c r="G50" s="240" t="s">
        <v>148</v>
      </c>
      <c r="H50" s="240" t="s">
        <v>180</v>
      </c>
      <c r="I50" s="240" t="s">
        <v>1049</v>
      </c>
      <c r="J50" s="239">
        <v>45992</v>
      </c>
      <c r="K50" s="255">
        <v>125</v>
      </c>
      <c r="L50" s="256">
        <v>125</v>
      </c>
      <c r="M50" s="256">
        <v>250</v>
      </c>
      <c r="N50" s="256">
        <v>0</v>
      </c>
      <c r="O50" s="256">
        <v>0</v>
      </c>
      <c r="P50" s="256">
        <v>0</v>
      </c>
      <c r="Q50" s="256">
        <v>0</v>
      </c>
      <c r="R50" s="256">
        <v>0</v>
      </c>
      <c r="S50" s="256">
        <v>0</v>
      </c>
      <c r="T50" s="257">
        <f t="shared" si="0"/>
        <v>250</v>
      </c>
      <c r="U50" s="323">
        <f>K50*Inflation!$F$19</f>
        <v>127.67232767232767</v>
      </c>
      <c r="V50" s="324">
        <f>L50*Inflation!$F$19</f>
        <v>127.67232767232767</v>
      </c>
      <c r="W50" s="324">
        <f>M50*Inflation!$F$19</f>
        <v>255.34465534465534</v>
      </c>
      <c r="X50" s="324">
        <f>N50*Inflation!$F$19*Inflation!$F$20</f>
        <v>0</v>
      </c>
      <c r="Y50" s="324">
        <f>O50*Inflation!$F$19*Inflation!$F$20</f>
        <v>0</v>
      </c>
      <c r="Z50" s="324">
        <f>P50*Inflation!$F$19*Inflation!$F$20</f>
        <v>0</v>
      </c>
      <c r="AA50" s="324">
        <f>Q50*Inflation!$F$19*Inflation!$F$20*Inflation!$F$21</f>
        <v>0</v>
      </c>
      <c r="AB50" s="324">
        <f>R50*Inflation!$F$19*Inflation!$F$20*Inflation!$F$21*Inflation!$F$22</f>
        <v>0</v>
      </c>
      <c r="AC50" s="324">
        <f>S50*Inflation!$F$19*Inflation!$F$20*Inflation!$F$21*Inflation!$F$22*Inflation!$F$23</f>
        <v>0</v>
      </c>
      <c r="AD50" s="326">
        <f t="shared" si="15"/>
        <v>255.34465534465534</v>
      </c>
      <c r="AE50" s="291">
        <f>U50/U$141*SUM('Common CWIP'!$AV$65:$BA$65)</f>
        <v>1.480967887113477</v>
      </c>
      <c r="AF50" s="292">
        <f>V50/V$141*SUM('Common CWIP'!$BB$65:$BG$65)</f>
        <v>2.2960674924579183</v>
      </c>
      <c r="AG50" s="292">
        <f t="shared" si="16"/>
        <v>3.7770353795713953</v>
      </c>
      <c r="AH50" s="292">
        <f>X50/X$141*SUM('Common CWIP'!$BK$65:$BP$65)</f>
        <v>0</v>
      </c>
      <c r="AI50" s="292">
        <f>Y50/Y$141*SUM('Common CWIP'!$BQ$65:$BV$65)</f>
        <v>0</v>
      </c>
      <c r="AJ50" s="292">
        <f t="shared" si="17"/>
        <v>0</v>
      </c>
      <c r="AK50" s="292">
        <f>AA50/AA$141*'Common CWIP'!$CL$65</f>
        <v>0</v>
      </c>
      <c r="AL50" s="292">
        <f>AB50/AB$141*'Common CWIP'!$DA$65</f>
        <v>0</v>
      </c>
      <c r="AM50" s="292">
        <f>AC50/AC$141*'Common CWIP'!$DP$65</f>
        <v>0</v>
      </c>
      <c r="AN50" s="293">
        <f t="shared" si="4"/>
        <v>3.7770353795713953</v>
      </c>
      <c r="AO50" s="304">
        <f t="shared" si="14"/>
        <v>129.15329555944115</v>
      </c>
      <c r="AP50" s="305">
        <f t="shared" si="5"/>
        <v>129.96839516478559</v>
      </c>
      <c r="AQ50" s="305">
        <f t="shared" si="6"/>
        <v>259.12169072422671</v>
      </c>
      <c r="AR50" s="305">
        <f t="shared" si="7"/>
        <v>0</v>
      </c>
      <c r="AS50" s="305">
        <f t="shared" si="8"/>
        <v>0</v>
      </c>
      <c r="AT50" s="305">
        <f t="shared" si="9"/>
        <v>0</v>
      </c>
      <c r="AU50" s="305">
        <f t="shared" si="10"/>
        <v>0</v>
      </c>
      <c r="AV50" s="305">
        <f t="shared" si="11"/>
        <v>0</v>
      </c>
      <c r="AW50" s="305">
        <f t="shared" si="12"/>
        <v>0</v>
      </c>
      <c r="AX50" s="306">
        <f t="shared" si="13"/>
        <v>259.12169072422671</v>
      </c>
    </row>
    <row r="51" spans="1:50" ht="14.5">
      <c r="A51" s="44" t="s">
        <v>150</v>
      </c>
      <c r="B51" s="45" t="s">
        <v>154</v>
      </c>
      <c r="C51" s="106">
        <v>0</v>
      </c>
      <c r="D51" s="65">
        <v>41</v>
      </c>
      <c r="E51" s="65"/>
      <c r="F51" s="99" t="s">
        <v>890</v>
      </c>
      <c r="G51" s="240" t="s">
        <v>148</v>
      </c>
      <c r="H51" s="240" t="s">
        <v>180</v>
      </c>
      <c r="I51" s="240" t="s">
        <v>1049</v>
      </c>
      <c r="J51" s="239">
        <v>45992</v>
      </c>
      <c r="K51" s="255">
        <v>75</v>
      </c>
      <c r="L51" s="256">
        <v>75</v>
      </c>
      <c r="M51" s="256">
        <v>150</v>
      </c>
      <c r="N51" s="256">
        <v>0</v>
      </c>
      <c r="O51" s="256">
        <v>0</v>
      </c>
      <c r="P51" s="256">
        <v>0</v>
      </c>
      <c r="Q51" s="256">
        <v>0</v>
      </c>
      <c r="R51" s="256">
        <v>0</v>
      </c>
      <c r="S51" s="256">
        <v>0</v>
      </c>
      <c r="T51" s="257">
        <f t="shared" si="0"/>
        <v>150</v>
      </c>
      <c r="U51" s="323">
        <f>K51*Inflation!$F$19</f>
        <v>76.603396603396604</v>
      </c>
      <c r="V51" s="324">
        <f>L51*Inflation!$F$19</f>
        <v>76.603396603396604</v>
      </c>
      <c r="W51" s="324">
        <f>M51*Inflation!$F$19</f>
        <v>153.20679320679321</v>
      </c>
      <c r="X51" s="324">
        <f>N51*Inflation!$F$19*Inflation!$F$20</f>
        <v>0</v>
      </c>
      <c r="Y51" s="324">
        <f>O51*Inflation!$F$19*Inflation!$F$20</f>
        <v>0</v>
      </c>
      <c r="Z51" s="324">
        <f>P51*Inflation!$F$19*Inflation!$F$20</f>
        <v>0</v>
      </c>
      <c r="AA51" s="324">
        <f>Q51*Inflation!$F$19*Inflation!$F$20*Inflation!$F$21</f>
        <v>0</v>
      </c>
      <c r="AB51" s="324">
        <f>R51*Inflation!$F$19*Inflation!$F$20*Inflation!$F$21*Inflation!$F$22</f>
        <v>0</v>
      </c>
      <c r="AC51" s="324">
        <f>S51*Inflation!$F$19*Inflation!$F$20*Inflation!$F$21*Inflation!$F$22*Inflation!$F$23</f>
        <v>0</v>
      </c>
      <c r="AD51" s="326">
        <f t="shared" si="15"/>
        <v>153.20679320679321</v>
      </c>
      <c r="AE51" s="291">
        <f>U51/U$141*SUM('Common CWIP'!$AV$65:$BA$65)</f>
        <v>0.8885807322680862</v>
      </c>
      <c r="AF51" s="292">
        <f>V51/V$141*SUM('Common CWIP'!$BB$65:$BG$65)</f>
        <v>1.377640495474751</v>
      </c>
      <c r="AG51" s="292">
        <f t="shared" si="16"/>
        <v>2.2662212277428373</v>
      </c>
      <c r="AH51" s="292">
        <f>X51/X$141*SUM('Common CWIP'!$BK$65:$BP$65)</f>
        <v>0</v>
      </c>
      <c r="AI51" s="292">
        <f>Y51/Y$141*SUM('Common CWIP'!$BQ$65:$BV$65)</f>
        <v>0</v>
      </c>
      <c r="AJ51" s="292">
        <f t="shared" si="17"/>
        <v>0</v>
      </c>
      <c r="AK51" s="292">
        <f>AA51/AA$141*'Common CWIP'!$CL$65</f>
        <v>0</v>
      </c>
      <c r="AL51" s="292">
        <f>AB51/AB$141*'Common CWIP'!$DA$65</f>
        <v>0</v>
      </c>
      <c r="AM51" s="292">
        <f>AC51/AC$141*'Common CWIP'!$DP$65</f>
        <v>0</v>
      </c>
      <c r="AN51" s="293">
        <f t="shared" si="4"/>
        <v>2.2662212277428373</v>
      </c>
      <c r="AO51" s="304">
        <f t="shared" si="14"/>
        <v>77.491977335664686</v>
      </c>
      <c r="AP51" s="305">
        <f t="shared" si="5"/>
        <v>77.981037098871354</v>
      </c>
      <c r="AQ51" s="305">
        <f t="shared" si="6"/>
        <v>155.47301443453605</v>
      </c>
      <c r="AR51" s="305">
        <f t="shared" si="7"/>
        <v>0</v>
      </c>
      <c r="AS51" s="305">
        <f t="shared" si="8"/>
        <v>0</v>
      </c>
      <c r="AT51" s="305">
        <f t="shared" si="9"/>
        <v>0</v>
      </c>
      <c r="AU51" s="305">
        <f t="shared" si="10"/>
        <v>0</v>
      </c>
      <c r="AV51" s="305">
        <f t="shared" si="11"/>
        <v>0</v>
      </c>
      <c r="AW51" s="305">
        <f t="shared" si="12"/>
        <v>0</v>
      </c>
      <c r="AX51" s="306">
        <f t="shared" si="13"/>
        <v>155.47301443453605</v>
      </c>
    </row>
    <row r="52" spans="1:50" ht="14.5">
      <c r="A52" s="44" t="s">
        <v>150</v>
      </c>
      <c r="B52" s="45" t="s">
        <v>154</v>
      </c>
      <c r="C52" s="106">
        <v>0</v>
      </c>
      <c r="D52" s="65">
        <v>41</v>
      </c>
      <c r="E52" s="65"/>
      <c r="F52" s="99" t="s">
        <v>891</v>
      </c>
      <c r="G52" s="240" t="s">
        <v>148</v>
      </c>
      <c r="H52" s="240" t="s">
        <v>180</v>
      </c>
      <c r="I52" s="240" t="s">
        <v>1049</v>
      </c>
      <c r="J52" s="239">
        <v>45992</v>
      </c>
      <c r="K52" s="255">
        <v>125</v>
      </c>
      <c r="L52" s="256">
        <v>125</v>
      </c>
      <c r="M52" s="256">
        <v>250</v>
      </c>
      <c r="N52" s="256">
        <v>0</v>
      </c>
      <c r="O52" s="256">
        <v>0</v>
      </c>
      <c r="P52" s="256">
        <v>0</v>
      </c>
      <c r="Q52" s="256">
        <v>0</v>
      </c>
      <c r="R52" s="256">
        <v>0</v>
      </c>
      <c r="S52" s="256">
        <v>0</v>
      </c>
      <c r="T52" s="257">
        <f t="shared" si="0"/>
        <v>250</v>
      </c>
      <c r="U52" s="323">
        <f>K52*Inflation!$F$19</f>
        <v>127.67232767232767</v>
      </c>
      <c r="V52" s="324">
        <f>L52*Inflation!$F$19</f>
        <v>127.67232767232767</v>
      </c>
      <c r="W52" s="324">
        <f>M52*Inflation!$F$19</f>
        <v>255.34465534465534</v>
      </c>
      <c r="X52" s="324">
        <f>N52*Inflation!$F$19*Inflation!$F$20</f>
        <v>0</v>
      </c>
      <c r="Y52" s="324">
        <f>O52*Inflation!$F$19*Inflation!$F$20</f>
        <v>0</v>
      </c>
      <c r="Z52" s="324">
        <f>P52*Inflation!$F$19*Inflation!$F$20</f>
        <v>0</v>
      </c>
      <c r="AA52" s="324">
        <f>Q52*Inflation!$F$19*Inflation!$F$20*Inflation!$F$21</f>
        <v>0</v>
      </c>
      <c r="AB52" s="324">
        <f>R52*Inflation!$F$19*Inflation!$F$20*Inflation!$F$21*Inflation!$F$22</f>
        <v>0</v>
      </c>
      <c r="AC52" s="324">
        <f>S52*Inflation!$F$19*Inflation!$F$20*Inflation!$F$21*Inflation!$F$22*Inflation!$F$23</f>
        <v>0</v>
      </c>
      <c r="AD52" s="326">
        <f t="shared" si="15"/>
        <v>255.34465534465534</v>
      </c>
      <c r="AE52" s="291">
        <f>U52/U$141*SUM('Common CWIP'!$AV$65:$BA$65)</f>
        <v>1.480967887113477</v>
      </c>
      <c r="AF52" s="292">
        <f>V52/V$141*SUM('Common CWIP'!$BB$65:$BG$65)</f>
        <v>2.2960674924579183</v>
      </c>
      <c r="AG52" s="292">
        <f t="shared" si="16"/>
        <v>3.7770353795713953</v>
      </c>
      <c r="AH52" s="292">
        <f>X52/X$141*SUM('Common CWIP'!$BK$65:$BP$65)</f>
        <v>0</v>
      </c>
      <c r="AI52" s="292">
        <f>Y52/Y$141*SUM('Common CWIP'!$BQ$65:$BV$65)</f>
        <v>0</v>
      </c>
      <c r="AJ52" s="292">
        <f t="shared" si="17"/>
        <v>0</v>
      </c>
      <c r="AK52" s="292">
        <f>AA52/AA$141*'Common CWIP'!$CL$65</f>
        <v>0</v>
      </c>
      <c r="AL52" s="292">
        <f>AB52/AB$141*'Common CWIP'!$DA$65</f>
        <v>0</v>
      </c>
      <c r="AM52" s="292">
        <f>AC52/AC$141*'Common CWIP'!$DP$65</f>
        <v>0</v>
      </c>
      <c r="AN52" s="293">
        <f t="shared" si="4"/>
        <v>3.7770353795713953</v>
      </c>
      <c r="AO52" s="304">
        <f t="shared" si="14"/>
        <v>129.15329555944115</v>
      </c>
      <c r="AP52" s="305">
        <f t="shared" si="5"/>
        <v>129.96839516478559</v>
      </c>
      <c r="AQ52" s="305">
        <f t="shared" si="6"/>
        <v>259.12169072422671</v>
      </c>
      <c r="AR52" s="305">
        <f t="shared" si="7"/>
        <v>0</v>
      </c>
      <c r="AS52" s="305">
        <f t="shared" si="8"/>
        <v>0</v>
      </c>
      <c r="AT52" s="305">
        <f t="shared" si="9"/>
        <v>0</v>
      </c>
      <c r="AU52" s="305">
        <f t="shared" si="10"/>
        <v>0</v>
      </c>
      <c r="AV52" s="305">
        <f t="shared" si="11"/>
        <v>0</v>
      </c>
      <c r="AW52" s="305">
        <f t="shared" si="12"/>
        <v>0</v>
      </c>
      <c r="AX52" s="306">
        <f t="shared" si="13"/>
        <v>259.12169072422671</v>
      </c>
    </row>
    <row r="53" spans="1:50" ht="14.5">
      <c r="A53" s="44" t="s">
        <v>150</v>
      </c>
      <c r="B53" s="45" t="s">
        <v>154</v>
      </c>
      <c r="C53" s="106">
        <v>0</v>
      </c>
      <c r="D53" s="65">
        <v>41</v>
      </c>
      <c r="E53" s="65"/>
      <c r="F53" s="99" t="s">
        <v>892</v>
      </c>
      <c r="G53" s="240" t="s">
        <v>148</v>
      </c>
      <c r="H53" s="240" t="s">
        <v>180</v>
      </c>
      <c r="I53" s="240" t="s">
        <v>1049</v>
      </c>
      <c r="J53" s="239">
        <v>45992</v>
      </c>
      <c r="K53" s="255">
        <v>125</v>
      </c>
      <c r="L53" s="256">
        <v>125</v>
      </c>
      <c r="M53" s="256">
        <v>250</v>
      </c>
      <c r="N53" s="256">
        <v>0</v>
      </c>
      <c r="O53" s="256">
        <v>0</v>
      </c>
      <c r="P53" s="256">
        <v>0</v>
      </c>
      <c r="Q53" s="256">
        <v>0</v>
      </c>
      <c r="R53" s="256">
        <v>0</v>
      </c>
      <c r="S53" s="256">
        <v>0</v>
      </c>
      <c r="T53" s="257">
        <f t="shared" si="0"/>
        <v>250</v>
      </c>
      <c r="U53" s="323">
        <f>K53*Inflation!$F$19</f>
        <v>127.67232767232767</v>
      </c>
      <c r="V53" s="324">
        <f>L53*Inflation!$F$19</f>
        <v>127.67232767232767</v>
      </c>
      <c r="W53" s="324">
        <f>M53*Inflation!$F$19</f>
        <v>255.34465534465534</v>
      </c>
      <c r="X53" s="324">
        <f>N53*Inflation!$F$19*Inflation!$F$20</f>
        <v>0</v>
      </c>
      <c r="Y53" s="324">
        <f>O53*Inflation!$F$19*Inflation!$F$20</f>
        <v>0</v>
      </c>
      <c r="Z53" s="324">
        <f>P53*Inflation!$F$19*Inflation!$F$20</f>
        <v>0</v>
      </c>
      <c r="AA53" s="324">
        <f>Q53*Inflation!$F$19*Inflation!$F$20*Inflation!$F$21</f>
        <v>0</v>
      </c>
      <c r="AB53" s="324">
        <f>R53*Inflation!$F$19*Inflation!$F$20*Inflation!$F$21*Inflation!$F$22</f>
        <v>0</v>
      </c>
      <c r="AC53" s="324">
        <f>S53*Inflation!$F$19*Inflation!$F$20*Inflation!$F$21*Inflation!$F$22*Inflation!$F$23</f>
        <v>0</v>
      </c>
      <c r="AD53" s="326">
        <f t="shared" si="15"/>
        <v>255.34465534465534</v>
      </c>
      <c r="AE53" s="291">
        <f>U53/U$141*SUM('Common CWIP'!$AV$65:$BA$65)</f>
        <v>1.480967887113477</v>
      </c>
      <c r="AF53" s="292">
        <f>V53/V$141*SUM('Common CWIP'!$BB$65:$BG$65)</f>
        <v>2.2960674924579183</v>
      </c>
      <c r="AG53" s="292">
        <f t="shared" si="16"/>
        <v>3.7770353795713953</v>
      </c>
      <c r="AH53" s="292">
        <f>X53/X$141*SUM('Common CWIP'!$BK$65:$BP$65)</f>
        <v>0</v>
      </c>
      <c r="AI53" s="292">
        <f>Y53/Y$141*SUM('Common CWIP'!$BQ$65:$BV$65)</f>
        <v>0</v>
      </c>
      <c r="AJ53" s="292">
        <f t="shared" si="17"/>
        <v>0</v>
      </c>
      <c r="AK53" s="292">
        <f>AA53/AA$141*'Common CWIP'!$CL$65</f>
        <v>0</v>
      </c>
      <c r="AL53" s="292">
        <f>AB53/AB$141*'Common CWIP'!$DA$65</f>
        <v>0</v>
      </c>
      <c r="AM53" s="292">
        <f>AC53/AC$141*'Common CWIP'!$DP$65</f>
        <v>0</v>
      </c>
      <c r="AN53" s="293">
        <f t="shared" si="4"/>
        <v>3.7770353795713953</v>
      </c>
      <c r="AO53" s="304">
        <f t="shared" si="14"/>
        <v>129.15329555944115</v>
      </c>
      <c r="AP53" s="305">
        <f t="shared" si="5"/>
        <v>129.96839516478559</v>
      </c>
      <c r="AQ53" s="305">
        <f t="shared" si="6"/>
        <v>259.12169072422671</v>
      </c>
      <c r="AR53" s="305">
        <f t="shared" si="7"/>
        <v>0</v>
      </c>
      <c r="AS53" s="305">
        <f t="shared" si="8"/>
        <v>0</v>
      </c>
      <c r="AT53" s="305">
        <f t="shared" si="9"/>
        <v>0</v>
      </c>
      <c r="AU53" s="305">
        <f t="shared" si="10"/>
        <v>0</v>
      </c>
      <c r="AV53" s="305">
        <f t="shared" si="11"/>
        <v>0</v>
      </c>
      <c r="AW53" s="305">
        <f t="shared" si="12"/>
        <v>0</v>
      </c>
      <c r="AX53" s="306">
        <f t="shared" si="13"/>
        <v>259.12169072422671</v>
      </c>
    </row>
    <row r="54" spans="1:50" ht="14.5">
      <c r="A54" s="44" t="s">
        <v>150</v>
      </c>
      <c r="B54" s="45" t="s">
        <v>154</v>
      </c>
      <c r="C54" s="106">
        <v>0</v>
      </c>
      <c r="D54" s="65">
        <v>41</v>
      </c>
      <c r="E54" s="65"/>
      <c r="F54" s="99" t="s">
        <v>893</v>
      </c>
      <c r="G54" s="240" t="s">
        <v>148</v>
      </c>
      <c r="H54" s="240" t="s">
        <v>180</v>
      </c>
      <c r="I54" s="240" t="s">
        <v>1049</v>
      </c>
      <c r="J54" s="239">
        <v>45992</v>
      </c>
      <c r="K54" s="255">
        <v>25</v>
      </c>
      <c r="L54" s="256">
        <v>25</v>
      </c>
      <c r="M54" s="256">
        <v>50</v>
      </c>
      <c r="N54" s="256">
        <v>0</v>
      </c>
      <c r="O54" s="256">
        <v>0</v>
      </c>
      <c r="P54" s="256">
        <v>0</v>
      </c>
      <c r="Q54" s="256">
        <v>0</v>
      </c>
      <c r="R54" s="256">
        <v>0</v>
      </c>
      <c r="S54" s="256">
        <v>0</v>
      </c>
      <c r="T54" s="257">
        <f t="shared" si="0"/>
        <v>50</v>
      </c>
      <c r="U54" s="323">
        <f>K54*Inflation!$F$19</f>
        <v>25.534465534465532</v>
      </c>
      <c r="V54" s="324">
        <f>L54*Inflation!$F$19</f>
        <v>25.534465534465532</v>
      </c>
      <c r="W54" s="324">
        <f>M54*Inflation!$F$19</f>
        <v>51.068931068931064</v>
      </c>
      <c r="X54" s="324">
        <f>N54*Inflation!$F$19*Inflation!$F$20</f>
        <v>0</v>
      </c>
      <c r="Y54" s="324">
        <f>O54*Inflation!$F$19*Inflation!$F$20</f>
        <v>0</v>
      </c>
      <c r="Z54" s="324">
        <f>P54*Inflation!$F$19*Inflation!$F$20</f>
        <v>0</v>
      </c>
      <c r="AA54" s="324">
        <f>Q54*Inflation!$F$19*Inflation!$F$20*Inflation!$F$21</f>
        <v>0</v>
      </c>
      <c r="AB54" s="324">
        <f>R54*Inflation!$F$19*Inflation!$F$20*Inflation!$F$21*Inflation!$F$22</f>
        <v>0</v>
      </c>
      <c r="AC54" s="324">
        <f>S54*Inflation!$F$19*Inflation!$F$20*Inflation!$F$21*Inflation!$F$22*Inflation!$F$23</f>
        <v>0</v>
      </c>
      <c r="AD54" s="326">
        <f t="shared" si="15"/>
        <v>51.068931068931064</v>
      </c>
      <c r="AE54" s="291">
        <f>U54/U$141*SUM('Common CWIP'!$AV$65:$BA$65)</f>
        <v>0.29619357742269536</v>
      </c>
      <c r="AF54" s="292">
        <f>V54/V$141*SUM('Common CWIP'!$BB$65:$BG$65)</f>
        <v>0.45921349849158366</v>
      </c>
      <c r="AG54" s="292">
        <f t="shared" si="16"/>
        <v>0.75540707591427902</v>
      </c>
      <c r="AH54" s="292">
        <f>X54/X$141*SUM('Common CWIP'!$BK$65:$BP$65)</f>
        <v>0</v>
      </c>
      <c r="AI54" s="292">
        <f>Y54/Y$141*SUM('Common CWIP'!$BQ$65:$BV$65)</f>
        <v>0</v>
      </c>
      <c r="AJ54" s="292">
        <f t="shared" si="17"/>
        <v>0</v>
      </c>
      <c r="AK54" s="292">
        <f>AA54/AA$141*'Common CWIP'!$CL$65</f>
        <v>0</v>
      </c>
      <c r="AL54" s="292">
        <f>AB54/AB$141*'Common CWIP'!$DA$65</f>
        <v>0</v>
      </c>
      <c r="AM54" s="292">
        <f>AC54/AC$141*'Common CWIP'!$DP$65</f>
        <v>0</v>
      </c>
      <c r="AN54" s="293">
        <f t="shared" si="4"/>
        <v>0.75540707591427902</v>
      </c>
      <c r="AO54" s="304">
        <f t="shared" si="14"/>
        <v>25.830659111888227</v>
      </c>
      <c r="AP54" s="305">
        <f t="shared" si="5"/>
        <v>25.993679032957115</v>
      </c>
      <c r="AQ54" s="305">
        <f t="shared" si="6"/>
        <v>51.824338144845342</v>
      </c>
      <c r="AR54" s="305">
        <f t="shared" si="7"/>
        <v>0</v>
      </c>
      <c r="AS54" s="305">
        <f t="shared" si="8"/>
        <v>0</v>
      </c>
      <c r="AT54" s="305">
        <f t="shared" si="9"/>
        <v>0</v>
      </c>
      <c r="AU54" s="305">
        <f t="shared" si="10"/>
        <v>0</v>
      </c>
      <c r="AV54" s="305">
        <f t="shared" si="11"/>
        <v>0</v>
      </c>
      <c r="AW54" s="305">
        <f t="shared" si="12"/>
        <v>0</v>
      </c>
      <c r="AX54" s="306">
        <f t="shared" si="13"/>
        <v>51.824338144845342</v>
      </c>
    </row>
    <row r="55" spans="1:50" ht="14.5">
      <c r="A55" s="44" t="s">
        <v>150</v>
      </c>
      <c r="B55" s="45" t="s">
        <v>154</v>
      </c>
      <c r="C55" s="106">
        <v>0</v>
      </c>
      <c r="D55" s="65">
        <v>41</v>
      </c>
      <c r="E55" s="65"/>
      <c r="F55" s="99" t="s">
        <v>894</v>
      </c>
      <c r="G55" s="240" t="s">
        <v>148</v>
      </c>
      <c r="H55" s="240" t="s">
        <v>180</v>
      </c>
      <c r="I55" s="240" t="s">
        <v>1049</v>
      </c>
      <c r="J55" s="239">
        <v>46357</v>
      </c>
      <c r="K55" s="255">
        <v>0</v>
      </c>
      <c r="L55" s="256">
        <v>0</v>
      </c>
      <c r="M55" s="256">
        <v>0</v>
      </c>
      <c r="N55" s="256">
        <v>50</v>
      </c>
      <c r="O55" s="256">
        <v>50</v>
      </c>
      <c r="P55" s="256">
        <v>100</v>
      </c>
      <c r="Q55" s="256">
        <v>0</v>
      </c>
      <c r="R55" s="256">
        <v>0</v>
      </c>
      <c r="S55" s="256">
        <v>0</v>
      </c>
      <c r="T55" s="257">
        <f t="shared" si="0"/>
        <v>100</v>
      </c>
      <c r="U55" s="323">
        <f>K55*Inflation!$F$19</f>
        <v>0</v>
      </c>
      <c r="V55" s="324">
        <f>L55*Inflation!$F$19</f>
        <v>0</v>
      </c>
      <c r="W55" s="324">
        <f>M55*Inflation!$F$19</f>
        <v>0</v>
      </c>
      <c r="X55" s="324">
        <f>N55*Inflation!$F$19*Inflation!$F$20</f>
        <v>52.141458541458547</v>
      </c>
      <c r="Y55" s="324">
        <f>O55*Inflation!$F$19*Inflation!$F$20</f>
        <v>52.141458541458547</v>
      </c>
      <c r="Z55" s="324">
        <f>P55*Inflation!$F$19*Inflation!$F$20</f>
        <v>104.28291708291709</v>
      </c>
      <c r="AA55" s="324">
        <f>Q55*Inflation!$F$19*Inflation!$F$20*Inflation!$F$21</f>
        <v>0</v>
      </c>
      <c r="AB55" s="324">
        <f>R55*Inflation!$F$19*Inflation!$F$20*Inflation!$F$21*Inflation!$F$22</f>
        <v>0</v>
      </c>
      <c r="AC55" s="324">
        <f>S55*Inflation!$F$19*Inflation!$F$20*Inflation!$F$21*Inflation!$F$22*Inflation!$F$23</f>
        <v>0</v>
      </c>
      <c r="AD55" s="326">
        <f t="shared" si="15"/>
        <v>104.28291708291709</v>
      </c>
      <c r="AE55" s="291">
        <f>U55/U$141*SUM('Common CWIP'!$AV$65:$BA$65)</f>
        <v>0</v>
      </c>
      <c r="AF55" s="292">
        <f>V55/V$141*SUM('Common CWIP'!$BB$65:$BG$65)</f>
        <v>0</v>
      </c>
      <c r="AG55" s="292">
        <f t="shared" si="16"/>
        <v>0</v>
      </c>
      <c r="AH55" s="292">
        <f>X55/X$141*SUM('Common CWIP'!$BK$65:$BP$65)</f>
        <v>1.6873666607589195</v>
      </c>
      <c r="AI55" s="292">
        <f>Y55/Y$141*SUM('Common CWIP'!$BQ$65:$BV$65)</f>
        <v>3.0340094247332985</v>
      </c>
      <c r="AJ55" s="292">
        <f t="shared" si="17"/>
        <v>4.721376085492218</v>
      </c>
      <c r="AK55" s="292">
        <f>AA55/AA$141*'Common CWIP'!$CL$65</f>
        <v>0</v>
      </c>
      <c r="AL55" s="292">
        <f>AB55/AB$141*'Common CWIP'!$DA$65</f>
        <v>0</v>
      </c>
      <c r="AM55" s="292">
        <f>AC55/AC$141*'Common CWIP'!$DP$65</f>
        <v>0</v>
      </c>
      <c r="AN55" s="293">
        <f t="shared" si="4"/>
        <v>4.721376085492218</v>
      </c>
      <c r="AO55" s="304">
        <f t="shared" si="14"/>
        <v>0</v>
      </c>
      <c r="AP55" s="305">
        <f t="shared" si="5"/>
        <v>0</v>
      </c>
      <c r="AQ55" s="305">
        <f t="shared" si="6"/>
        <v>0</v>
      </c>
      <c r="AR55" s="305">
        <f t="shared" si="7"/>
        <v>53.828825202217466</v>
      </c>
      <c r="AS55" s="305">
        <f t="shared" si="8"/>
        <v>55.175467966191846</v>
      </c>
      <c r="AT55" s="305">
        <f t="shared" si="9"/>
        <v>109.00429316840932</v>
      </c>
      <c r="AU55" s="305">
        <f t="shared" si="10"/>
        <v>0</v>
      </c>
      <c r="AV55" s="305">
        <f t="shared" si="11"/>
        <v>0</v>
      </c>
      <c r="AW55" s="305">
        <f t="shared" si="12"/>
        <v>0</v>
      </c>
      <c r="AX55" s="306">
        <f t="shared" si="13"/>
        <v>109.00429316840932</v>
      </c>
    </row>
    <row r="56" spans="1:50" ht="14.5">
      <c r="A56" s="44" t="s">
        <v>150</v>
      </c>
      <c r="B56" s="45" t="s">
        <v>154</v>
      </c>
      <c r="C56" s="106">
        <v>0</v>
      </c>
      <c r="D56" s="65">
        <v>41</v>
      </c>
      <c r="E56" s="65"/>
      <c r="F56" s="99" t="s">
        <v>895</v>
      </c>
      <c r="G56" s="240" t="s">
        <v>148</v>
      </c>
      <c r="H56" s="240" t="s">
        <v>180</v>
      </c>
      <c r="I56" s="240" t="s">
        <v>1049</v>
      </c>
      <c r="J56" s="239">
        <v>46357</v>
      </c>
      <c r="K56" s="255">
        <v>0</v>
      </c>
      <c r="L56" s="256">
        <v>0</v>
      </c>
      <c r="M56" s="256">
        <v>0</v>
      </c>
      <c r="N56" s="256">
        <v>75</v>
      </c>
      <c r="O56" s="256">
        <v>75</v>
      </c>
      <c r="P56" s="256">
        <v>150</v>
      </c>
      <c r="Q56" s="256">
        <v>0</v>
      </c>
      <c r="R56" s="256">
        <v>0</v>
      </c>
      <c r="S56" s="256">
        <v>0</v>
      </c>
      <c r="T56" s="257">
        <f t="shared" si="0"/>
        <v>150</v>
      </c>
      <c r="U56" s="323">
        <f>K56*Inflation!$F$19</f>
        <v>0</v>
      </c>
      <c r="V56" s="324">
        <f>L56*Inflation!$F$19</f>
        <v>0</v>
      </c>
      <c r="W56" s="324">
        <f>M56*Inflation!$F$19</f>
        <v>0</v>
      </c>
      <c r="X56" s="324">
        <f>N56*Inflation!$F$19*Inflation!$F$20</f>
        <v>78.212187812187821</v>
      </c>
      <c r="Y56" s="324">
        <f>O56*Inflation!$F$19*Inflation!$F$20</f>
        <v>78.212187812187821</v>
      </c>
      <c r="Z56" s="324">
        <f>P56*Inflation!$F$19*Inflation!$F$20</f>
        <v>156.42437562437564</v>
      </c>
      <c r="AA56" s="324">
        <f>Q56*Inflation!$F$19*Inflation!$F$20*Inflation!$F$21</f>
        <v>0</v>
      </c>
      <c r="AB56" s="324">
        <f>R56*Inflation!$F$19*Inflation!$F$20*Inflation!$F$21*Inflation!$F$22</f>
        <v>0</v>
      </c>
      <c r="AC56" s="324">
        <f>S56*Inflation!$F$19*Inflation!$F$20*Inflation!$F$21*Inflation!$F$22*Inflation!$F$23</f>
        <v>0</v>
      </c>
      <c r="AD56" s="326">
        <f t="shared" si="15"/>
        <v>156.42437562437564</v>
      </c>
      <c r="AE56" s="291">
        <f>U56/U$141*SUM('Common CWIP'!$AV$65:$BA$65)</f>
        <v>0</v>
      </c>
      <c r="AF56" s="292">
        <f>V56/V$141*SUM('Common CWIP'!$BB$65:$BG$65)</f>
        <v>0</v>
      </c>
      <c r="AG56" s="292">
        <f t="shared" si="16"/>
        <v>0</v>
      </c>
      <c r="AH56" s="292">
        <f>X56/X$141*SUM('Common CWIP'!$BK$65:$BP$65)</f>
        <v>2.5310499911383793</v>
      </c>
      <c r="AI56" s="292">
        <f>Y56/Y$141*SUM('Common CWIP'!$BQ$65:$BV$65)</f>
        <v>4.5510141370999477</v>
      </c>
      <c r="AJ56" s="292">
        <f t="shared" si="17"/>
        <v>7.0820641282383274</v>
      </c>
      <c r="AK56" s="292">
        <f>AA56/AA$141*'Common CWIP'!$CL$65</f>
        <v>0</v>
      </c>
      <c r="AL56" s="292">
        <f>AB56/AB$141*'Common CWIP'!$DA$65</f>
        <v>0</v>
      </c>
      <c r="AM56" s="292">
        <f>AC56/AC$141*'Common CWIP'!$DP$65</f>
        <v>0</v>
      </c>
      <c r="AN56" s="293">
        <f t="shared" si="4"/>
        <v>7.0820641282383274</v>
      </c>
      <c r="AO56" s="304">
        <f t="shared" si="14"/>
        <v>0</v>
      </c>
      <c r="AP56" s="305">
        <f t="shared" si="5"/>
        <v>0</v>
      </c>
      <c r="AQ56" s="305">
        <f t="shared" si="6"/>
        <v>0</v>
      </c>
      <c r="AR56" s="305">
        <f t="shared" si="7"/>
        <v>80.743237803326195</v>
      </c>
      <c r="AS56" s="305">
        <f t="shared" si="8"/>
        <v>82.763201949287776</v>
      </c>
      <c r="AT56" s="305">
        <f t="shared" si="9"/>
        <v>163.50643975261397</v>
      </c>
      <c r="AU56" s="305">
        <f t="shared" si="10"/>
        <v>0</v>
      </c>
      <c r="AV56" s="305">
        <f t="shared" si="11"/>
        <v>0</v>
      </c>
      <c r="AW56" s="305">
        <f t="shared" si="12"/>
        <v>0</v>
      </c>
      <c r="AX56" s="306">
        <f t="shared" si="13"/>
        <v>163.50643975261397</v>
      </c>
    </row>
    <row r="57" spans="1:50" ht="14.5">
      <c r="A57" s="44" t="s">
        <v>150</v>
      </c>
      <c r="B57" s="45" t="s">
        <v>154</v>
      </c>
      <c r="C57" s="106">
        <v>0</v>
      </c>
      <c r="D57" s="65">
        <v>41</v>
      </c>
      <c r="E57" s="65"/>
      <c r="F57" s="99" t="s">
        <v>896</v>
      </c>
      <c r="G57" s="240" t="s">
        <v>148</v>
      </c>
      <c r="H57" s="240" t="s">
        <v>180</v>
      </c>
      <c r="I57" s="240" t="s">
        <v>1049</v>
      </c>
      <c r="J57" s="239">
        <v>46357</v>
      </c>
      <c r="K57" s="255">
        <v>0</v>
      </c>
      <c r="L57" s="256">
        <v>0</v>
      </c>
      <c r="M57" s="256">
        <v>0</v>
      </c>
      <c r="N57" s="256">
        <v>75</v>
      </c>
      <c r="O57" s="256">
        <v>75</v>
      </c>
      <c r="P57" s="256">
        <v>150</v>
      </c>
      <c r="Q57" s="256">
        <v>0</v>
      </c>
      <c r="R57" s="256">
        <v>0</v>
      </c>
      <c r="S57" s="256">
        <v>0</v>
      </c>
      <c r="T57" s="257">
        <f t="shared" si="0"/>
        <v>150</v>
      </c>
      <c r="U57" s="323">
        <f>K57*Inflation!$F$19</f>
        <v>0</v>
      </c>
      <c r="V57" s="324">
        <f>L57*Inflation!$F$19</f>
        <v>0</v>
      </c>
      <c r="W57" s="324">
        <f>M57*Inflation!$F$19</f>
        <v>0</v>
      </c>
      <c r="X57" s="324">
        <f>N57*Inflation!$F$19*Inflation!$F$20</f>
        <v>78.212187812187821</v>
      </c>
      <c r="Y57" s="324">
        <f>O57*Inflation!$F$19*Inflation!$F$20</f>
        <v>78.212187812187821</v>
      </c>
      <c r="Z57" s="324">
        <f>P57*Inflation!$F$19*Inflation!$F$20</f>
        <v>156.42437562437564</v>
      </c>
      <c r="AA57" s="324">
        <f>Q57*Inflation!$F$19*Inflation!$F$20*Inflation!$F$21</f>
        <v>0</v>
      </c>
      <c r="AB57" s="324">
        <f>R57*Inflation!$F$19*Inflation!$F$20*Inflation!$F$21*Inflation!$F$22</f>
        <v>0</v>
      </c>
      <c r="AC57" s="324">
        <f>S57*Inflation!$F$19*Inflation!$F$20*Inflation!$F$21*Inflation!$F$22*Inflation!$F$23</f>
        <v>0</v>
      </c>
      <c r="AD57" s="326">
        <f t="shared" si="15"/>
        <v>156.42437562437564</v>
      </c>
      <c r="AE57" s="291">
        <f>U57/U$141*SUM('Common CWIP'!$AV$65:$BA$65)</f>
        <v>0</v>
      </c>
      <c r="AF57" s="292">
        <f>V57/V$141*SUM('Common CWIP'!$BB$65:$BG$65)</f>
        <v>0</v>
      </c>
      <c r="AG57" s="292">
        <f t="shared" si="16"/>
        <v>0</v>
      </c>
      <c r="AH57" s="292">
        <f>X57/X$141*SUM('Common CWIP'!$BK$65:$BP$65)</f>
        <v>2.5310499911383793</v>
      </c>
      <c r="AI57" s="292">
        <f>Y57/Y$141*SUM('Common CWIP'!$BQ$65:$BV$65)</f>
        <v>4.5510141370999477</v>
      </c>
      <c r="AJ57" s="292">
        <f t="shared" si="17"/>
        <v>7.0820641282383274</v>
      </c>
      <c r="AK57" s="292">
        <f>AA57/AA$141*'Common CWIP'!$CL$65</f>
        <v>0</v>
      </c>
      <c r="AL57" s="292">
        <f>AB57/AB$141*'Common CWIP'!$DA$65</f>
        <v>0</v>
      </c>
      <c r="AM57" s="292">
        <f>AC57/AC$141*'Common CWIP'!$DP$65</f>
        <v>0</v>
      </c>
      <c r="AN57" s="293">
        <f t="shared" si="4"/>
        <v>7.0820641282383274</v>
      </c>
      <c r="AO57" s="304">
        <f t="shared" si="14"/>
        <v>0</v>
      </c>
      <c r="AP57" s="305">
        <f t="shared" si="5"/>
        <v>0</v>
      </c>
      <c r="AQ57" s="305">
        <f t="shared" si="6"/>
        <v>0</v>
      </c>
      <c r="AR57" s="305">
        <f t="shared" si="7"/>
        <v>80.743237803326195</v>
      </c>
      <c r="AS57" s="305">
        <f t="shared" si="8"/>
        <v>82.763201949287776</v>
      </c>
      <c r="AT57" s="305">
        <f t="shared" si="9"/>
        <v>163.50643975261397</v>
      </c>
      <c r="AU57" s="305">
        <f t="shared" si="10"/>
        <v>0</v>
      </c>
      <c r="AV57" s="305">
        <f t="shared" si="11"/>
        <v>0</v>
      </c>
      <c r="AW57" s="305">
        <f t="shared" si="12"/>
        <v>0</v>
      </c>
      <c r="AX57" s="306">
        <f t="shared" si="13"/>
        <v>163.50643975261397</v>
      </c>
    </row>
    <row r="58" spans="1:50" ht="14.5">
      <c r="A58" s="44" t="s">
        <v>150</v>
      </c>
      <c r="B58" s="45" t="s">
        <v>154</v>
      </c>
      <c r="C58" s="106">
        <v>0</v>
      </c>
      <c r="D58" s="65">
        <v>41</v>
      </c>
      <c r="E58" s="65"/>
      <c r="F58" s="99" t="s">
        <v>876</v>
      </c>
      <c r="G58" s="240" t="s">
        <v>148</v>
      </c>
      <c r="H58" s="240" t="s">
        <v>180</v>
      </c>
      <c r="I58" s="240" t="s">
        <v>1049</v>
      </c>
      <c r="J58" s="239">
        <v>46357</v>
      </c>
      <c r="K58" s="255">
        <v>0</v>
      </c>
      <c r="L58" s="256">
        <v>0</v>
      </c>
      <c r="M58" s="256">
        <v>0</v>
      </c>
      <c r="N58" s="256">
        <v>37.5</v>
      </c>
      <c r="O58" s="256">
        <v>37.5</v>
      </c>
      <c r="P58" s="256">
        <v>75</v>
      </c>
      <c r="Q58" s="256">
        <v>0</v>
      </c>
      <c r="R58" s="256">
        <v>0</v>
      </c>
      <c r="S58" s="256">
        <v>0</v>
      </c>
      <c r="T58" s="257">
        <f t="shared" si="0"/>
        <v>75</v>
      </c>
      <c r="U58" s="323">
        <f>K58*Inflation!$F$19</f>
        <v>0</v>
      </c>
      <c r="V58" s="324">
        <f>L58*Inflation!$F$19</f>
        <v>0</v>
      </c>
      <c r="W58" s="324">
        <f>M58*Inflation!$F$19</f>
        <v>0</v>
      </c>
      <c r="X58" s="324">
        <f>N58*Inflation!$F$19*Inflation!$F$20</f>
        <v>39.106093906093911</v>
      </c>
      <c r="Y58" s="324">
        <f>O58*Inflation!$F$19*Inflation!$F$20</f>
        <v>39.106093906093911</v>
      </c>
      <c r="Z58" s="324">
        <f>P58*Inflation!$F$19*Inflation!$F$20</f>
        <v>78.212187812187821</v>
      </c>
      <c r="AA58" s="324">
        <f>Q58*Inflation!$F$19*Inflation!$F$20*Inflation!$F$21</f>
        <v>0</v>
      </c>
      <c r="AB58" s="324">
        <f>R58*Inflation!$F$19*Inflation!$F$20*Inflation!$F$21*Inflation!$F$22</f>
        <v>0</v>
      </c>
      <c r="AC58" s="324">
        <f>S58*Inflation!$F$19*Inflation!$F$20*Inflation!$F$21*Inflation!$F$22*Inflation!$F$23</f>
        <v>0</v>
      </c>
      <c r="AD58" s="326">
        <f t="shared" si="15"/>
        <v>78.212187812187821</v>
      </c>
      <c r="AE58" s="291">
        <f>U58/U$141*SUM('Common CWIP'!$AV$65:$BA$65)</f>
        <v>0</v>
      </c>
      <c r="AF58" s="292">
        <f>V58/V$141*SUM('Common CWIP'!$BB$65:$BG$65)</f>
        <v>0</v>
      </c>
      <c r="AG58" s="292">
        <f t="shared" si="16"/>
        <v>0</v>
      </c>
      <c r="AH58" s="292">
        <f>X58/X$141*SUM('Common CWIP'!$BK$65:$BP$65)</f>
        <v>1.2655249955691896</v>
      </c>
      <c r="AI58" s="292">
        <f>Y58/Y$141*SUM('Common CWIP'!$BQ$65:$BV$65)</f>
        <v>2.2755070685499739</v>
      </c>
      <c r="AJ58" s="292">
        <f t="shared" si="17"/>
        <v>3.5410320641191637</v>
      </c>
      <c r="AK58" s="292">
        <f>AA58/AA$141*'Common CWIP'!$CL$65</f>
        <v>0</v>
      </c>
      <c r="AL58" s="292">
        <f>AB58/AB$141*'Common CWIP'!$DA$65</f>
        <v>0</v>
      </c>
      <c r="AM58" s="292">
        <f>AC58/AC$141*'Common CWIP'!$DP$65</f>
        <v>0</v>
      </c>
      <c r="AN58" s="293">
        <f t="shared" si="4"/>
        <v>3.5410320641191637</v>
      </c>
      <c r="AO58" s="304">
        <f t="shared" si="14"/>
        <v>0</v>
      </c>
      <c r="AP58" s="305">
        <f t="shared" si="5"/>
        <v>0</v>
      </c>
      <c r="AQ58" s="305">
        <f t="shared" si="6"/>
        <v>0</v>
      </c>
      <c r="AR58" s="305">
        <f t="shared" si="7"/>
        <v>40.371618901663098</v>
      </c>
      <c r="AS58" s="305">
        <f t="shared" si="8"/>
        <v>41.381600974643888</v>
      </c>
      <c r="AT58" s="305">
        <f t="shared" si="9"/>
        <v>81.753219876306986</v>
      </c>
      <c r="AU58" s="305">
        <f t="shared" si="10"/>
        <v>0</v>
      </c>
      <c r="AV58" s="305">
        <f t="shared" si="11"/>
        <v>0</v>
      </c>
      <c r="AW58" s="305">
        <f t="shared" si="12"/>
        <v>0</v>
      </c>
      <c r="AX58" s="306">
        <f t="shared" si="13"/>
        <v>81.753219876306986</v>
      </c>
    </row>
    <row r="59" spans="1:50" ht="14.5">
      <c r="A59" s="44" t="s">
        <v>150</v>
      </c>
      <c r="B59" s="45" t="s">
        <v>154</v>
      </c>
      <c r="C59" s="106">
        <v>0</v>
      </c>
      <c r="D59" s="65">
        <v>41</v>
      </c>
      <c r="E59" s="65"/>
      <c r="F59" s="99" t="s">
        <v>897</v>
      </c>
      <c r="G59" s="240" t="s">
        <v>148</v>
      </c>
      <c r="H59" s="240" t="s">
        <v>180</v>
      </c>
      <c r="I59" s="240" t="s">
        <v>1049</v>
      </c>
      <c r="J59" s="239">
        <v>46357</v>
      </c>
      <c r="K59" s="255">
        <v>0</v>
      </c>
      <c r="L59" s="256">
        <v>0</v>
      </c>
      <c r="M59" s="256">
        <v>0</v>
      </c>
      <c r="N59" s="256">
        <v>50</v>
      </c>
      <c r="O59" s="256">
        <v>50</v>
      </c>
      <c r="P59" s="256">
        <v>100</v>
      </c>
      <c r="Q59" s="256">
        <v>0</v>
      </c>
      <c r="R59" s="256">
        <v>0</v>
      </c>
      <c r="S59" s="256">
        <v>0</v>
      </c>
      <c r="T59" s="257">
        <f t="shared" si="0"/>
        <v>100</v>
      </c>
      <c r="U59" s="323">
        <f>K59*Inflation!$F$19</f>
        <v>0</v>
      </c>
      <c r="V59" s="324">
        <f>L59*Inflation!$F$19</f>
        <v>0</v>
      </c>
      <c r="W59" s="324">
        <f>M59*Inflation!$F$19</f>
        <v>0</v>
      </c>
      <c r="X59" s="324">
        <f>N59*Inflation!$F$19*Inflation!$F$20</f>
        <v>52.141458541458547</v>
      </c>
      <c r="Y59" s="324">
        <f>O59*Inflation!$F$19*Inflation!$F$20</f>
        <v>52.141458541458547</v>
      </c>
      <c r="Z59" s="324">
        <f>P59*Inflation!$F$19*Inflation!$F$20</f>
        <v>104.28291708291709</v>
      </c>
      <c r="AA59" s="324">
        <f>Q59*Inflation!$F$19*Inflation!$F$20*Inflation!$F$21</f>
        <v>0</v>
      </c>
      <c r="AB59" s="324">
        <f>R59*Inflation!$F$19*Inflation!$F$20*Inflation!$F$21*Inflation!$F$22</f>
        <v>0</v>
      </c>
      <c r="AC59" s="324">
        <f>S59*Inflation!$F$19*Inflation!$F$20*Inflation!$F$21*Inflation!$F$22*Inflation!$F$23</f>
        <v>0</v>
      </c>
      <c r="AD59" s="326">
        <f t="shared" si="15"/>
        <v>104.28291708291709</v>
      </c>
      <c r="AE59" s="291">
        <f>U59/U$141*SUM('Common CWIP'!$AV$65:$BA$65)</f>
        <v>0</v>
      </c>
      <c r="AF59" s="292">
        <f>V59/V$141*SUM('Common CWIP'!$BB$65:$BG$65)</f>
        <v>0</v>
      </c>
      <c r="AG59" s="292">
        <f t="shared" si="16"/>
        <v>0</v>
      </c>
      <c r="AH59" s="292">
        <f>X59/X$141*SUM('Common CWIP'!$BK$65:$BP$65)</f>
        <v>1.6873666607589195</v>
      </c>
      <c r="AI59" s="292">
        <f>Y59/Y$141*SUM('Common CWIP'!$BQ$65:$BV$65)</f>
        <v>3.0340094247332985</v>
      </c>
      <c r="AJ59" s="292">
        <f t="shared" si="17"/>
        <v>4.721376085492218</v>
      </c>
      <c r="AK59" s="292">
        <f>AA59/AA$141*'Common CWIP'!$CL$65</f>
        <v>0</v>
      </c>
      <c r="AL59" s="292">
        <f>AB59/AB$141*'Common CWIP'!$DA$65</f>
        <v>0</v>
      </c>
      <c r="AM59" s="292">
        <f>AC59/AC$141*'Common CWIP'!$DP$65</f>
        <v>0</v>
      </c>
      <c r="AN59" s="293">
        <f t="shared" si="4"/>
        <v>4.721376085492218</v>
      </c>
      <c r="AO59" s="304">
        <f t="shared" si="14"/>
        <v>0</v>
      </c>
      <c r="AP59" s="305">
        <f t="shared" si="5"/>
        <v>0</v>
      </c>
      <c r="AQ59" s="305">
        <f t="shared" si="6"/>
        <v>0</v>
      </c>
      <c r="AR59" s="305">
        <f t="shared" si="7"/>
        <v>53.828825202217466</v>
      </c>
      <c r="AS59" s="305">
        <f t="shared" si="8"/>
        <v>55.175467966191846</v>
      </c>
      <c r="AT59" s="305">
        <f t="shared" si="9"/>
        <v>109.00429316840932</v>
      </c>
      <c r="AU59" s="305">
        <f t="shared" si="10"/>
        <v>0</v>
      </c>
      <c r="AV59" s="305">
        <f t="shared" si="11"/>
        <v>0</v>
      </c>
      <c r="AW59" s="305">
        <f t="shared" si="12"/>
        <v>0</v>
      </c>
      <c r="AX59" s="306">
        <f t="shared" si="13"/>
        <v>109.00429316840932</v>
      </c>
    </row>
    <row r="60" spans="1:50" ht="14.5">
      <c r="A60" s="44" t="s">
        <v>150</v>
      </c>
      <c r="B60" s="45" t="s">
        <v>154</v>
      </c>
      <c r="C60" s="106">
        <v>0</v>
      </c>
      <c r="D60" s="65">
        <v>41</v>
      </c>
      <c r="E60" s="65"/>
      <c r="F60" s="99" t="s">
        <v>898</v>
      </c>
      <c r="G60" s="240" t="s">
        <v>148</v>
      </c>
      <c r="H60" s="240" t="s">
        <v>180</v>
      </c>
      <c r="I60" s="240" t="s">
        <v>1049</v>
      </c>
      <c r="J60" s="239">
        <v>46357</v>
      </c>
      <c r="K60" s="255">
        <v>0</v>
      </c>
      <c r="L60" s="256">
        <v>0</v>
      </c>
      <c r="M60" s="256">
        <v>0</v>
      </c>
      <c r="N60" s="256">
        <v>50</v>
      </c>
      <c r="O60" s="256">
        <v>50</v>
      </c>
      <c r="P60" s="256">
        <v>100</v>
      </c>
      <c r="Q60" s="256">
        <v>0</v>
      </c>
      <c r="R60" s="256">
        <v>0</v>
      </c>
      <c r="S60" s="256">
        <v>0</v>
      </c>
      <c r="T60" s="257">
        <f t="shared" si="0"/>
        <v>100</v>
      </c>
      <c r="U60" s="323">
        <f>K60*Inflation!$F$19</f>
        <v>0</v>
      </c>
      <c r="V60" s="324">
        <f>L60*Inflation!$F$19</f>
        <v>0</v>
      </c>
      <c r="W60" s="324">
        <f>M60*Inflation!$F$19</f>
        <v>0</v>
      </c>
      <c r="X60" s="324">
        <f>N60*Inflation!$F$19*Inflation!$F$20</f>
        <v>52.141458541458547</v>
      </c>
      <c r="Y60" s="324">
        <f>O60*Inflation!$F$19*Inflation!$F$20</f>
        <v>52.141458541458547</v>
      </c>
      <c r="Z60" s="324">
        <f>P60*Inflation!$F$19*Inflation!$F$20</f>
        <v>104.28291708291709</v>
      </c>
      <c r="AA60" s="324">
        <f>Q60*Inflation!$F$19*Inflation!$F$20*Inflation!$F$21</f>
        <v>0</v>
      </c>
      <c r="AB60" s="324">
        <f>R60*Inflation!$F$19*Inflation!$F$20*Inflation!$F$21*Inflation!$F$22</f>
        <v>0</v>
      </c>
      <c r="AC60" s="324">
        <f>S60*Inflation!$F$19*Inflation!$F$20*Inflation!$F$21*Inflation!$F$22*Inflation!$F$23</f>
        <v>0</v>
      </c>
      <c r="AD60" s="326">
        <f t="shared" si="15"/>
        <v>104.28291708291709</v>
      </c>
      <c r="AE60" s="291">
        <f>U60/U$141*SUM('Common CWIP'!$AV$65:$BA$65)</f>
        <v>0</v>
      </c>
      <c r="AF60" s="292">
        <f>V60/V$141*SUM('Common CWIP'!$BB$65:$BG$65)</f>
        <v>0</v>
      </c>
      <c r="AG60" s="292">
        <f t="shared" si="16"/>
        <v>0</v>
      </c>
      <c r="AH60" s="292">
        <f>X60/X$141*SUM('Common CWIP'!$BK$65:$BP$65)</f>
        <v>1.6873666607589195</v>
      </c>
      <c r="AI60" s="292">
        <f>Y60/Y$141*SUM('Common CWIP'!$BQ$65:$BV$65)</f>
        <v>3.0340094247332985</v>
      </c>
      <c r="AJ60" s="292">
        <f t="shared" si="17"/>
        <v>4.721376085492218</v>
      </c>
      <c r="AK60" s="292">
        <f>AA60/AA$141*'Common CWIP'!$CL$65</f>
        <v>0</v>
      </c>
      <c r="AL60" s="292">
        <f>AB60/AB$141*'Common CWIP'!$DA$65</f>
        <v>0</v>
      </c>
      <c r="AM60" s="292">
        <f>AC60/AC$141*'Common CWIP'!$DP$65</f>
        <v>0</v>
      </c>
      <c r="AN60" s="293">
        <f t="shared" si="4"/>
        <v>4.721376085492218</v>
      </c>
      <c r="AO60" s="304">
        <f t="shared" si="14"/>
        <v>0</v>
      </c>
      <c r="AP60" s="305">
        <f t="shared" si="5"/>
        <v>0</v>
      </c>
      <c r="AQ60" s="305">
        <f t="shared" si="6"/>
        <v>0</v>
      </c>
      <c r="AR60" s="305">
        <f t="shared" si="7"/>
        <v>53.828825202217466</v>
      </c>
      <c r="AS60" s="305">
        <f t="shared" si="8"/>
        <v>55.175467966191846</v>
      </c>
      <c r="AT60" s="305">
        <f t="shared" si="9"/>
        <v>109.00429316840932</v>
      </c>
      <c r="AU60" s="305">
        <f t="shared" si="10"/>
        <v>0</v>
      </c>
      <c r="AV60" s="305">
        <f t="shared" si="11"/>
        <v>0</v>
      </c>
      <c r="AW60" s="305">
        <f t="shared" si="12"/>
        <v>0</v>
      </c>
      <c r="AX60" s="306">
        <f t="shared" si="13"/>
        <v>109.00429316840932</v>
      </c>
    </row>
    <row r="61" spans="1:50" ht="14.5">
      <c r="A61" s="44" t="s">
        <v>150</v>
      </c>
      <c r="B61" s="45" t="s">
        <v>154</v>
      </c>
      <c r="C61" s="106">
        <v>0</v>
      </c>
      <c r="D61" s="65">
        <v>41</v>
      </c>
      <c r="E61" s="65"/>
      <c r="F61" s="99" t="s">
        <v>899</v>
      </c>
      <c r="G61" s="240" t="s">
        <v>148</v>
      </c>
      <c r="H61" s="240" t="s">
        <v>180</v>
      </c>
      <c r="I61" s="240" t="s">
        <v>1049</v>
      </c>
      <c r="J61" s="239">
        <v>46357</v>
      </c>
      <c r="K61" s="255">
        <v>0</v>
      </c>
      <c r="L61" s="256">
        <v>0</v>
      </c>
      <c r="M61" s="256">
        <v>0</v>
      </c>
      <c r="N61" s="256">
        <v>100</v>
      </c>
      <c r="O61" s="256">
        <v>100</v>
      </c>
      <c r="P61" s="256">
        <v>200</v>
      </c>
      <c r="Q61" s="256">
        <v>0</v>
      </c>
      <c r="R61" s="256">
        <v>0</v>
      </c>
      <c r="S61" s="256">
        <v>0</v>
      </c>
      <c r="T61" s="257">
        <f t="shared" si="0"/>
        <v>200</v>
      </c>
      <c r="U61" s="323">
        <f>K61*Inflation!$F$19</f>
        <v>0</v>
      </c>
      <c r="V61" s="324">
        <f>L61*Inflation!$F$19</f>
        <v>0</v>
      </c>
      <c r="W61" s="324">
        <f>M61*Inflation!$F$19</f>
        <v>0</v>
      </c>
      <c r="X61" s="324">
        <f>N61*Inflation!$F$19*Inflation!$F$20</f>
        <v>104.28291708291709</v>
      </c>
      <c r="Y61" s="324">
        <f>O61*Inflation!$F$19*Inflation!$F$20</f>
        <v>104.28291708291709</v>
      </c>
      <c r="Z61" s="324">
        <f>P61*Inflation!$F$19*Inflation!$F$20</f>
        <v>208.56583416583419</v>
      </c>
      <c r="AA61" s="324">
        <f>Q61*Inflation!$F$19*Inflation!$F$20*Inflation!$F$21</f>
        <v>0</v>
      </c>
      <c r="AB61" s="324">
        <f>R61*Inflation!$F$19*Inflation!$F$20*Inflation!$F$21*Inflation!$F$22</f>
        <v>0</v>
      </c>
      <c r="AC61" s="324">
        <f>S61*Inflation!$F$19*Inflation!$F$20*Inflation!$F$21*Inflation!$F$22*Inflation!$F$23</f>
        <v>0</v>
      </c>
      <c r="AD61" s="326">
        <f t="shared" si="15"/>
        <v>208.56583416583419</v>
      </c>
      <c r="AE61" s="291">
        <f>U61/U$141*SUM('Common CWIP'!$AV$65:$BA$65)</f>
        <v>0</v>
      </c>
      <c r="AF61" s="292">
        <f>V61/V$141*SUM('Common CWIP'!$BB$65:$BG$65)</f>
        <v>0</v>
      </c>
      <c r="AG61" s="292">
        <f t="shared" si="16"/>
        <v>0</v>
      </c>
      <c r="AH61" s="292">
        <f>X61/X$141*SUM('Common CWIP'!$BK$65:$BP$65)</f>
        <v>3.374733321517839</v>
      </c>
      <c r="AI61" s="292">
        <f>Y61/Y$141*SUM('Common CWIP'!$BQ$65:$BV$65)</f>
        <v>6.068018849466597</v>
      </c>
      <c r="AJ61" s="292">
        <f t="shared" si="17"/>
        <v>9.442752170984436</v>
      </c>
      <c r="AK61" s="292">
        <f>AA61/AA$141*'Common CWIP'!$CL$65</f>
        <v>0</v>
      </c>
      <c r="AL61" s="292">
        <f>AB61/AB$141*'Common CWIP'!$DA$65</f>
        <v>0</v>
      </c>
      <c r="AM61" s="292">
        <f>AC61/AC$141*'Common CWIP'!$DP$65</f>
        <v>0</v>
      </c>
      <c r="AN61" s="293">
        <f t="shared" si="4"/>
        <v>9.442752170984436</v>
      </c>
      <c r="AO61" s="304">
        <f t="shared" si="14"/>
        <v>0</v>
      </c>
      <c r="AP61" s="305">
        <f t="shared" si="5"/>
        <v>0</v>
      </c>
      <c r="AQ61" s="305">
        <f t="shared" si="6"/>
        <v>0</v>
      </c>
      <c r="AR61" s="305">
        <f t="shared" si="7"/>
        <v>107.65765040443493</v>
      </c>
      <c r="AS61" s="305">
        <f t="shared" si="8"/>
        <v>110.35093593238369</v>
      </c>
      <c r="AT61" s="305">
        <f t="shared" si="9"/>
        <v>218.00858633681864</v>
      </c>
      <c r="AU61" s="305">
        <f t="shared" si="10"/>
        <v>0</v>
      </c>
      <c r="AV61" s="305">
        <f t="shared" si="11"/>
        <v>0</v>
      </c>
      <c r="AW61" s="305">
        <f t="shared" si="12"/>
        <v>0</v>
      </c>
      <c r="AX61" s="306">
        <f t="shared" si="13"/>
        <v>218.00858633681864</v>
      </c>
    </row>
    <row r="62" spans="1:50" ht="14.5">
      <c r="A62" s="44" t="s">
        <v>150</v>
      </c>
      <c r="B62" s="45" t="s">
        <v>150</v>
      </c>
      <c r="C62" s="106">
        <v>855</v>
      </c>
      <c r="D62" s="65">
        <v>41</v>
      </c>
      <c r="E62" s="65"/>
      <c r="F62" s="99" t="s">
        <v>900</v>
      </c>
      <c r="G62" s="240" t="s">
        <v>148</v>
      </c>
      <c r="H62" s="240" t="s">
        <v>180</v>
      </c>
      <c r="I62" s="240" t="s">
        <v>1049</v>
      </c>
      <c r="J62" s="239">
        <v>46357</v>
      </c>
      <c r="K62" s="255">
        <v>0</v>
      </c>
      <c r="L62" s="256">
        <v>0</v>
      </c>
      <c r="M62" s="256">
        <v>0</v>
      </c>
      <c r="N62" s="256">
        <v>427.5</v>
      </c>
      <c r="O62" s="256">
        <v>427.5</v>
      </c>
      <c r="P62" s="256">
        <v>855</v>
      </c>
      <c r="Q62" s="256">
        <v>0</v>
      </c>
      <c r="R62" s="256">
        <v>0</v>
      </c>
      <c r="S62" s="256">
        <v>0</v>
      </c>
      <c r="T62" s="257">
        <f t="shared" si="0"/>
        <v>855</v>
      </c>
      <c r="U62" s="323">
        <f>K62*Inflation!$F$19</f>
        <v>0</v>
      </c>
      <c r="V62" s="324">
        <f>L62*Inflation!$F$19</f>
        <v>0</v>
      </c>
      <c r="W62" s="324">
        <f>M62*Inflation!$F$19</f>
        <v>0</v>
      </c>
      <c r="X62" s="324">
        <f>N62*Inflation!$F$19*Inflation!$F$20</f>
        <v>445.80947052947062</v>
      </c>
      <c r="Y62" s="324">
        <f>O62*Inflation!$F$19*Inflation!$F$20</f>
        <v>445.80947052947062</v>
      </c>
      <c r="Z62" s="324">
        <f>P62*Inflation!$F$19*Inflation!$F$20</f>
        <v>891.61894105894123</v>
      </c>
      <c r="AA62" s="324">
        <f>Q62*Inflation!$F$19*Inflation!$F$20*Inflation!$F$21</f>
        <v>0</v>
      </c>
      <c r="AB62" s="324">
        <f>R62*Inflation!$F$19*Inflation!$F$20*Inflation!$F$21*Inflation!$F$22</f>
        <v>0</v>
      </c>
      <c r="AC62" s="324">
        <f>S62*Inflation!$F$19*Inflation!$F$20*Inflation!$F$21*Inflation!$F$22*Inflation!$F$23</f>
        <v>0</v>
      </c>
      <c r="AD62" s="326">
        <f t="shared" si="15"/>
        <v>891.61894105894123</v>
      </c>
      <c r="AE62" s="291">
        <f>U62/U$141*SUM('Common CWIP'!$AV$65:$BA$65)</f>
        <v>0</v>
      </c>
      <c r="AF62" s="292">
        <f>V62/V$141*SUM('Common CWIP'!$BB$65:$BG$65)</f>
        <v>0</v>
      </c>
      <c r="AG62" s="292">
        <f t="shared" si="16"/>
        <v>0</v>
      </c>
      <c r="AH62" s="292">
        <f>X62/X$141*SUM('Common CWIP'!$BK$65:$BP$65)</f>
        <v>14.426984949488762</v>
      </c>
      <c r="AI62" s="292">
        <f>Y62/Y$141*SUM('Common CWIP'!$BQ$65:$BV$65)</f>
        <v>25.940780581469703</v>
      </c>
      <c r="AJ62" s="292">
        <f t="shared" si="17"/>
        <v>40.367765530958465</v>
      </c>
      <c r="AK62" s="292">
        <f>AA62/AA$141*'Common CWIP'!$CL$65</f>
        <v>0</v>
      </c>
      <c r="AL62" s="292">
        <f>AB62/AB$141*'Common CWIP'!$DA$65</f>
        <v>0</v>
      </c>
      <c r="AM62" s="292">
        <f>AC62/AC$141*'Common CWIP'!$DP$65</f>
        <v>0</v>
      </c>
      <c r="AN62" s="293">
        <f t="shared" si="4"/>
        <v>40.367765530958465</v>
      </c>
      <c r="AO62" s="304">
        <f t="shared" si="14"/>
        <v>0</v>
      </c>
      <c r="AP62" s="305">
        <f t="shared" si="5"/>
        <v>0</v>
      </c>
      <c r="AQ62" s="305">
        <f t="shared" si="6"/>
        <v>0</v>
      </c>
      <c r="AR62" s="305">
        <f t="shared" si="7"/>
        <v>460.23645547895939</v>
      </c>
      <c r="AS62" s="305">
        <f t="shared" si="8"/>
        <v>471.75025111094033</v>
      </c>
      <c r="AT62" s="305">
        <f t="shared" si="9"/>
        <v>931.98670658989965</v>
      </c>
      <c r="AU62" s="305">
        <f t="shared" si="10"/>
        <v>0</v>
      </c>
      <c r="AV62" s="305">
        <f t="shared" si="11"/>
        <v>0</v>
      </c>
      <c r="AW62" s="305">
        <f t="shared" si="12"/>
        <v>0</v>
      </c>
      <c r="AX62" s="306">
        <f t="shared" si="13"/>
        <v>931.98670658989965</v>
      </c>
    </row>
    <row r="63" spans="1:50" ht="14.5">
      <c r="A63" s="44" t="s">
        <v>150</v>
      </c>
      <c r="B63" s="45" t="s">
        <v>150</v>
      </c>
      <c r="C63" s="106">
        <v>500</v>
      </c>
      <c r="D63" s="65">
        <v>41</v>
      </c>
      <c r="E63" s="65"/>
      <c r="F63" s="99" t="s">
        <v>901</v>
      </c>
      <c r="G63" s="240" t="s">
        <v>148</v>
      </c>
      <c r="H63" s="240" t="s">
        <v>180</v>
      </c>
      <c r="I63" s="240" t="s">
        <v>1049</v>
      </c>
      <c r="J63" s="239">
        <v>46357</v>
      </c>
      <c r="K63" s="255">
        <v>0</v>
      </c>
      <c r="L63" s="256">
        <v>0</v>
      </c>
      <c r="M63" s="256">
        <v>0</v>
      </c>
      <c r="N63" s="256">
        <v>250</v>
      </c>
      <c r="O63" s="256">
        <v>250</v>
      </c>
      <c r="P63" s="256">
        <v>500</v>
      </c>
      <c r="Q63" s="256">
        <v>0</v>
      </c>
      <c r="R63" s="256">
        <v>0</v>
      </c>
      <c r="S63" s="256">
        <v>0</v>
      </c>
      <c r="T63" s="257">
        <f t="shared" si="0"/>
        <v>500</v>
      </c>
      <c r="U63" s="323">
        <f>K63*Inflation!$F$19</f>
        <v>0</v>
      </c>
      <c r="V63" s="324">
        <f>L63*Inflation!$F$19</f>
        <v>0</v>
      </c>
      <c r="W63" s="324">
        <f>M63*Inflation!$F$19</f>
        <v>0</v>
      </c>
      <c r="X63" s="324">
        <f>N63*Inflation!$F$19*Inflation!$F$20</f>
        <v>260.70729270729277</v>
      </c>
      <c r="Y63" s="324">
        <f>O63*Inflation!$F$19*Inflation!$F$20</f>
        <v>260.70729270729277</v>
      </c>
      <c r="Z63" s="324">
        <f>P63*Inflation!$F$19*Inflation!$F$20</f>
        <v>521.41458541458553</v>
      </c>
      <c r="AA63" s="324">
        <f>Q63*Inflation!$F$19*Inflation!$F$20*Inflation!$F$21</f>
        <v>0</v>
      </c>
      <c r="AB63" s="324">
        <f>R63*Inflation!$F$19*Inflation!$F$20*Inflation!$F$21*Inflation!$F$22</f>
        <v>0</v>
      </c>
      <c r="AC63" s="324">
        <f>S63*Inflation!$F$19*Inflation!$F$20*Inflation!$F$21*Inflation!$F$22*Inflation!$F$23</f>
        <v>0</v>
      </c>
      <c r="AD63" s="326">
        <f t="shared" si="15"/>
        <v>521.41458541458553</v>
      </c>
      <c r="AE63" s="291">
        <f>U63/U$141*SUM('Common CWIP'!$AV$65:$BA$65)</f>
        <v>0</v>
      </c>
      <c r="AF63" s="292">
        <f>V63/V$141*SUM('Common CWIP'!$BB$65:$BG$65)</f>
        <v>0</v>
      </c>
      <c r="AG63" s="292">
        <f t="shared" si="16"/>
        <v>0</v>
      </c>
      <c r="AH63" s="292">
        <f>X63/X$141*SUM('Common CWIP'!$BK$65:$BP$65)</f>
        <v>8.4368333037945984</v>
      </c>
      <c r="AI63" s="292">
        <f>Y63/Y$141*SUM('Common CWIP'!$BQ$65:$BV$65)</f>
        <v>15.170047123666494</v>
      </c>
      <c r="AJ63" s="292">
        <f t="shared" si="17"/>
        <v>23.606880427461093</v>
      </c>
      <c r="AK63" s="292">
        <f>AA63/AA$141*'Common CWIP'!$CL$65</f>
        <v>0</v>
      </c>
      <c r="AL63" s="292">
        <f>AB63/AB$141*'Common CWIP'!$DA$65</f>
        <v>0</v>
      </c>
      <c r="AM63" s="292">
        <f>AC63/AC$141*'Common CWIP'!$DP$65</f>
        <v>0</v>
      </c>
      <c r="AN63" s="293">
        <f t="shared" si="4"/>
        <v>23.606880427461093</v>
      </c>
      <c r="AO63" s="304">
        <f t="shared" si="14"/>
        <v>0</v>
      </c>
      <c r="AP63" s="305">
        <f t="shared" si="5"/>
        <v>0</v>
      </c>
      <c r="AQ63" s="305">
        <f t="shared" si="6"/>
        <v>0</v>
      </c>
      <c r="AR63" s="305">
        <f t="shared" si="7"/>
        <v>269.14412601108734</v>
      </c>
      <c r="AS63" s="305">
        <f t="shared" si="8"/>
        <v>275.87733983095927</v>
      </c>
      <c r="AT63" s="305">
        <f t="shared" si="9"/>
        <v>545.02146584204661</v>
      </c>
      <c r="AU63" s="305">
        <f t="shared" si="10"/>
        <v>0</v>
      </c>
      <c r="AV63" s="305">
        <f t="shared" si="11"/>
        <v>0</v>
      </c>
      <c r="AW63" s="305">
        <f t="shared" si="12"/>
        <v>0</v>
      </c>
      <c r="AX63" s="306">
        <f t="shared" si="13"/>
        <v>545.02146584204661</v>
      </c>
    </row>
    <row r="64" spans="1:50" ht="14.5">
      <c r="A64" s="44" t="s">
        <v>150</v>
      </c>
      <c r="B64" s="45" t="s">
        <v>154</v>
      </c>
      <c r="C64" s="106">
        <v>0</v>
      </c>
      <c r="D64" s="65">
        <v>41</v>
      </c>
      <c r="E64" s="65"/>
      <c r="F64" s="99" t="s">
        <v>902</v>
      </c>
      <c r="G64" s="240" t="s">
        <v>148</v>
      </c>
      <c r="H64" s="240" t="s">
        <v>180</v>
      </c>
      <c r="I64" s="240" t="s">
        <v>1049</v>
      </c>
      <c r="J64" s="239">
        <v>46357</v>
      </c>
      <c r="K64" s="255">
        <v>0</v>
      </c>
      <c r="L64" s="256">
        <v>0</v>
      </c>
      <c r="M64" s="256">
        <v>0</v>
      </c>
      <c r="N64" s="256">
        <v>75</v>
      </c>
      <c r="O64" s="256">
        <v>75</v>
      </c>
      <c r="P64" s="256">
        <v>150</v>
      </c>
      <c r="Q64" s="256">
        <v>0</v>
      </c>
      <c r="R64" s="256">
        <v>0</v>
      </c>
      <c r="S64" s="256">
        <v>0</v>
      </c>
      <c r="T64" s="257">
        <f t="shared" si="0"/>
        <v>150</v>
      </c>
      <c r="U64" s="323">
        <f>K64*Inflation!$F$19</f>
        <v>0</v>
      </c>
      <c r="V64" s="324">
        <f>L64*Inflation!$F$19</f>
        <v>0</v>
      </c>
      <c r="W64" s="324">
        <f>M64*Inflation!$F$19</f>
        <v>0</v>
      </c>
      <c r="X64" s="324">
        <f>N64*Inflation!$F$19*Inflation!$F$20</f>
        <v>78.212187812187821</v>
      </c>
      <c r="Y64" s="324">
        <f>O64*Inflation!$F$19*Inflation!$F$20</f>
        <v>78.212187812187821</v>
      </c>
      <c r="Z64" s="324">
        <f>P64*Inflation!$F$19*Inflation!$F$20</f>
        <v>156.42437562437564</v>
      </c>
      <c r="AA64" s="324">
        <f>Q64*Inflation!$F$19*Inflation!$F$20*Inflation!$F$21</f>
        <v>0</v>
      </c>
      <c r="AB64" s="324">
        <f>R64*Inflation!$F$19*Inflation!$F$20*Inflation!$F$21*Inflation!$F$22</f>
        <v>0</v>
      </c>
      <c r="AC64" s="324">
        <f>S64*Inflation!$F$19*Inflation!$F$20*Inflation!$F$21*Inflation!$F$22*Inflation!$F$23</f>
        <v>0</v>
      </c>
      <c r="AD64" s="326">
        <f t="shared" si="15"/>
        <v>156.42437562437564</v>
      </c>
      <c r="AE64" s="291">
        <f>U64/U$141*SUM('Common CWIP'!$AV$65:$BA$65)</f>
        <v>0</v>
      </c>
      <c r="AF64" s="292">
        <f>V64/V$141*SUM('Common CWIP'!$BB$65:$BG$65)</f>
        <v>0</v>
      </c>
      <c r="AG64" s="292">
        <f t="shared" si="16"/>
        <v>0</v>
      </c>
      <c r="AH64" s="292">
        <f>X64/X$141*SUM('Common CWIP'!$BK$65:$BP$65)</f>
        <v>2.5310499911383793</v>
      </c>
      <c r="AI64" s="292">
        <f>Y64/Y$141*SUM('Common CWIP'!$BQ$65:$BV$65)</f>
        <v>4.5510141370999477</v>
      </c>
      <c r="AJ64" s="292">
        <f t="shared" si="17"/>
        <v>7.0820641282383274</v>
      </c>
      <c r="AK64" s="292">
        <f>AA64/AA$141*'Common CWIP'!$CL$65</f>
        <v>0</v>
      </c>
      <c r="AL64" s="292">
        <f>AB64/AB$141*'Common CWIP'!$DA$65</f>
        <v>0</v>
      </c>
      <c r="AM64" s="292">
        <f>AC64/AC$141*'Common CWIP'!$DP$65</f>
        <v>0</v>
      </c>
      <c r="AN64" s="293">
        <f t="shared" si="4"/>
        <v>7.0820641282383274</v>
      </c>
      <c r="AO64" s="304">
        <f t="shared" si="14"/>
        <v>0</v>
      </c>
      <c r="AP64" s="305">
        <f t="shared" si="5"/>
        <v>0</v>
      </c>
      <c r="AQ64" s="305">
        <f t="shared" si="6"/>
        <v>0</v>
      </c>
      <c r="AR64" s="305">
        <f t="shared" si="7"/>
        <v>80.743237803326195</v>
      </c>
      <c r="AS64" s="305">
        <f t="shared" si="8"/>
        <v>82.763201949287776</v>
      </c>
      <c r="AT64" s="305">
        <f t="shared" si="9"/>
        <v>163.50643975261397</v>
      </c>
      <c r="AU64" s="305">
        <f t="shared" si="10"/>
        <v>0</v>
      </c>
      <c r="AV64" s="305">
        <f t="shared" si="11"/>
        <v>0</v>
      </c>
      <c r="AW64" s="305">
        <f t="shared" si="12"/>
        <v>0</v>
      </c>
      <c r="AX64" s="306">
        <f t="shared" si="13"/>
        <v>163.50643975261397</v>
      </c>
    </row>
    <row r="65" spans="1:50" ht="14.5">
      <c r="A65" s="44" t="s">
        <v>150</v>
      </c>
      <c r="B65" s="45" t="s">
        <v>154</v>
      </c>
      <c r="C65" s="106">
        <v>0</v>
      </c>
      <c r="D65" s="65">
        <v>41</v>
      </c>
      <c r="E65" s="65"/>
      <c r="F65" s="99" t="s">
        <v>903</v>
      </c>
      <c r="G65" s="240" t="s">
        <v>148</v>
      </c>
      <c r="H65" s="240" t="s">
        <v>180</v>
      </c>
      <c r="I65" s="240" t="s">
        <v>1049</v>
      </c>
      <c r="J65" s="239">
        <v>46357</v>
      </c>
      <c r="K65" s="255">
        <v>0</v>
      </c>
      <c r="L65" s="256">
        <v>0</v>
      </c>
      <c r="M65" s="256">
        <v>0</v>
      </c>
      <c r="N65" s="256">
        <v>50</v>
      </c>
      <c r="O65" s="256">
        <v>50</v>
      </c>
      <c r="P65" s="256">
        <v>100</v>
      </c>
      <c r="Q65" s="256">
        <v>0</v>
      </c>
      <c r="R65" s="256">
        <v>0</v>
      </c>
      <c r="S65" s="256">
        <v>0</v>
      </c>
      <c r="T65" s="257">
        <f t="shared" si="0"/>
        <v>100</v>
      </c>
      <c r="U65" s="323">
        <f>K65*Inflation!$F$19</f>
        <v>0</v>
      </c>
      <c r="V65" s="324">
        <f>L65*Inflation!$F$19</f>
        <v>0</v>
      </c>
      <c r="W65" s="324">
        <f>M65*Inflation!$F$19</f>
        <v>0</v>
      </c>
      <c r="X65" s="324">
        <f>N65*Inflation!$F$19*Inflation!$F$20</f>
        <v>52.141458541458547</v>
      </c>
      <c r="Y65" s="324">
        <f>O65*Inflation!$F$19*Inflation!$F$20</f>
        <v>52.141458541458547</v>
      </c>
      <c r="Z65" s="324">
        <f>P65*Inflation!$F$19*Inflation!$F$20</f>
        <v>104.28291708291709</v>
      </c>
      <c r="AA65" s="324">
        <f>Q65*Inflation!$F$19*Inflation!$F$20*Inflation!$F$21</f>
        <v>0</v>
      </c>
      <c r="AB65" s="324">
        <f>R65*Inflation!$F$19*Inflation!$F$20*Inflation!$F$21*Inflation!$F$22</f>
        <v>0</v>
      </c>
      <c r="AC65" s="324">
        <f>S65*Inflation!$F$19*Inflation!$F$20*Inflation!$F$21*Inflation!$F$22*Inflation!$F$23</f>
        <v>0</v>
      </c>
      <c r="AD65" s="326">
        <f t="shared" si="15"/>
        <v>104.28291708291709</v>
      </c>
      <c r="AE65" s="291">
        <f>U65/U$141*SUM('Common CWIP'!$AV$65:$BA$65)</f>
        <v>0</v>
      </c>
      <c r="AF65" s="292">
        <f>V65/V$141*SUM('Common CWIP'!$BB$65:$BG$65)</f>
        <v>0</v>
      </c>
      <c r="AG65" s="292">
        <f t="shared" si="16"/>
        <v>0</v>
      </c>
      <c r="AH65" s="292">
        <f>X65/X$141*SUM('Common CWIP'!$BK$65:$BP$65)</f>
        <v>1.6873666607589195</v>
      </c>
      <c r="AI65" s="292">
        <f>Y65/Y$141*SUM('Common CWIP'!$BQ$65:$BV$65)</f>
        <v>3.0340094247332985</v>
      </c>
      <c r="AJ65" s="292">
        <f t="shared" si="17"/>
        <v>4.721376085492218</v>
      </c>
      <c r="AK65" s="292">
        <f>AA65/AA$141*'Common CWIP'!$CL$65</f>
        <v>0</v>
      </c>
      <c r="AL65" s="292">
        <f>AB65/AB$141*'Common CWIP'!$DA$65</f>
        <v>0</v>
      </c>
      <c r="AM65" s="292">
        <f>AC65/AC$141*'Common CWIP'!$DP$65</f>
        <v>0</v>
      </c>
      <c r="AN65" s="293">
        <f t="shared" si="4"/>
        <v>4.721376085492218</v>
      </c>
      <c r="AO65" s="304">
        <f t="shared" si="14"/>
        <v>0</v>
      </c>
      <c r="AP65" s="305">
        <f t="shared" si="5"/>
        <v>0</v>
      </c>
      <c r="AQ65" s="305">
        <f t="shared" si="6"/>
        <v>0</v>
      </c>
      <c r="AR65" s="305">
        <f t="shared" si="7"/>
        <v>53.828825202217466</v>
      </c>
      <c r="AS65" s="305">
        <f t="shared" si="8"/>
        <v>55.175467966191846</v>
      </c>
      <c r="AT65" s="305">
        <f t="shared" si="9"/>
        <v>109.00429316840932</v>
      </c>
      <c r="AU65" s="305">
        <f t="shared" si="10"/>
        <v>0</v>
      </c>
      <c r="AV65" s="305">
        <f t="shared" si="11"/>
        <v>0</v>
      </c>
      <c r="AW65" s="305">
        <f t="shared" si="12"/>
        <v>0</v>
      </c>
      <c r="AX65" s="306">
        <f t="shared" si="13"/>
        <v>109.00429316840932</v>
      </c>
    </row>
    <row r="66" spans="1:50" ht="14.5">
      <c r="A66" s="44" t="s">
        <v>150</v>
      </c>
      <c r="B66" s="45" t="s">
        <v>154</v>
      </c>
      <c r="C66" s="106">
        <v>0</v>
      </c>
      <c r="D66" s="65">
        <v>41</v>
      </c>
      <c r="E66" s="65"/>
      <c r="F66" s="99" t="s">
        <v>904</v>
      </c>
      <c r="G66" s="240" t="s">
        <v>148</v>
      </c>
      <c r="H66" s="240" t="s">
        <v>180</v>
      </c>
      <c r="I66" s="240" t="s">
        <v>1049</v>
      </c>
      <c r="J66" s="239">
        <v>46357</v>
      </c>
      <c r="K66" s="255">
        <v>0</v>
      </c>
      <c r="L66" s="256">
        <v>0</v>
      </c>
      <c r="M66" s="256">
        <v>0</v>
      </c>
      <c r="N66" s="256">
        <v>137.5</v>
      </c>
      <c r="O66" s="256">
        <v>137.5</v>
      </c>
      <c r="P66" s="256">
        <v>275</v>
      </c>
      <c r="Q66" s="256">
        <v>0</v>
      </c>
      <c r="R66" s="256">
        <v>0</v>
      </c>
      <c r="S66" s="256">
        <v>0</v>
      </c>
      <c r="T66" s="257">
        <f t="shared" si="0"/>
        <v>275</v>
      </c>
      <c r="U66" s="323">
        <f>K66*Inflation!$F$19</f>
        <v>0</v>
      </c>
      <c r="V66" s="324">
        <f>L66*Inflation!$F$19</f>
        <v>0</v>
      </c>
      <c r="W66" s="324">
        <f>M66*Inflation!$F$19</f>
        <v>0</v>
      </c>
      <c r="X66" s="324">
        <f>N66*Inflation!$F$19*Inflation!$F$20</f>
        <v>143.38901098901101</v>
      </c>
      <c r="Y66" s="324">
        <f>O66*Inflation!$F$19*Inflation!$F$20</f>
        <v>143.38901098901101</v>
      </c>
      <c r="Z66" s="324">
        <f>P66*Inflation!$F$19*Inflation!$F$20</f>
        <v>286.77802197802202</v>
      </c>
      <c r="AA66" s="324">
        <f>Q66*Inflation!$F$19*Inflation!$F$20*Inflation!$F$21</f>
        <v>0</v>
      </c>
      <c r="AB66" s="324">
        <f>R66*Inflation!$F$19*Inflation!$F$20*Inflation!$F$21*Inflation!$F$22</f>
        <v>0</v>
      </c>
      <c r="AC66" s="324">
        <f>S66*Inflation!$F$19*Inflation!$F$20*Inflation!$F$21*Inflation!$F$22*Inflation!$F$23</f>
        <v>0</v>
      </c>
      <c r="AD66" s="326">
        <f t="shared" si="15"/>
        <v>286.77802197802202</v>
      </c>
      <c r="AE66" s="291">
        <f>U66/U$141*SUM('Common CWIP'!$AV$65:$BA$65)</f>
        <v>0</v>
      </c>
      <c r="AF66" s="292">
        <f>V66/V$141*SUM('Common CWIP'!$BB$65:$BG$65)</f>
        <v>0</v>
      </c>
      <c r="AG66" s="292">
        <f t="shared" si="16"/>
        <v>0</v>
      </c>
      <c r="AH66" s="292">
        <f>X66/X$141*SUM('Common CWIP'!$BK$65:$BP$65)</f>
        <v>4.6402583170870288</v>
      </c>
      <c r="AI66" s="292">
        <f>Y66/Y$141*SUM('Common CWIP'!$BQ$65:$BV$65)</f>
        <v>8.3435259180165708</v>
      </c>
      <c r="AJ66" s="292">
        <f t="shared" si="17"/>
        <v>12.983784235103599</v>
      </c>
      <c r="AK66" s="292">
        <f>AA66/AA$141*'Common CWIP'!$CL$65</f>
        <v>0</v>
      </c>
      <c r="AL66" s="292">
        <f>AB66/AB$141*'Common CWIP'!$DA$65</f>
        <v>0</v>
      </c>
      <c r="AM66" s="292">
        <f>AC66/AC$141*'Common CWIP'!$DP$65</f>
        <v>0</v>
      </c>
      <c r="AN66" s="293">
        <f t="shared" si="4"/>
        <v>12.983784235103599</v>
      </c>
      <c r="AO66" s="304">
        <f t="shared" si="14"/>
        <v>0</v>
      </c>
      <c r="AP66" s="305">
        <f t="shared" si="5"/>
        <v>0</v>
      </c>
      <c r="AQ66" s="305">
        <f t="shared" si="6"/>
        <v>0</v>
      </c>
      <c r="AR66" s="305">
        <f t="shared" si="7"/>
        <v>148.02926930609803</v>
      </c>
      <c r="AS66" s="305">
        <f t="shared" si="8"/>
        <v>151.73253690702759</v>
      </c>
      <c r="AT66" s="305">
        <f t="shared" si="9"/>
        <v>299.76180621312562</v>
      </c>
      <c r="AU66" s="305">
        <f t="shared" si="10"/>
        <v>0</v>
      </c>
      <c r="AV66" s="305">
        <f t="shared" si="11"/>
        <v>0</v>
      </c>
      <c r="AW66" s="305">
        <f t="shared" si="12"/>
        <v>0</v>
      </c>
      <c r="AX66" s="306">
        <f t="shared" si="13"/>
        <v>299.76180621312562</v>
      </c>
    </row>
    <row r="67" spans="1:50" ht="14.5">
      <c r="A67" s="44" t="s">
        <v>150</v>
      </c>
      <c r="B67" s="45" t="s">
        <v>154</v>
      </c>
      <c r="C67" s="106">
        <v>0</v>
      </c>
      <c r="D67" s="65">
        <v>41</v>
      </c>
      <c r="E67" s="65"/>
      <c r="F67" s="99" t="s">
        <v>905</v>
      </c>
      <c r="G67" s="240" t="s">
        <v>148</v>
      </c>
      <c r="H67" s="240" t="s">
        <v>180</v>
      </c>
      <c r="I67" s="240" t="s">
        <v>1049</v>
      </c>
      <c r="J67" s="239">
        <v>46357</v>
      </c>
      <c r="K67" s="255">
        <v>0</v>
      </c>
      <c r="L67" s="256">
        <v>0</v>
      </c>
      <c r="M67" s="256">
        <v>0</v>
      </c>
      <c r="N67" s="256">
        <v>200</v>
      </c>
      <c r="O67" s="256">
        <v>200</v>
      </c>
      <c r="P67" s="256">
        <v>400</v>
      </c>
      <c r="Q67" s="256">
        <v>0</v>
      </c>
      <c r="R67" s="256">
        <v>0</v>
      </c>
      <c r="S67" s="256">
        <v>0</v>
      </c>
      <c r="T67" s="257">
        <f t="shared" si="0"/>
        <v>400</v>
      </c>
      <c r="U67" s="323">
        <f>K67*Inflation!$F$19</f>
        <v>0</v>
      </c>
      <c r="V67" s="324">
        <f>L67*Inflation!$F$19</f>
        <v>0</v>
      </c>
      <c r="W67" s="324">
        <f>M67*Inflation!$F$19</f>
        <v>0</v>
      </c>
      <c r="X67" s="324">
        <f>N67*Inflation!$F$19*Inflation!$F$20</f>
        <v>208.56583416583419</v>
      </c>
      <c r="Y67" s="324">
        <f>O67*Inflation!$F$19*Inflation!$F$20</f>
        <v>208.56583416583419</v>
      </c>
      <c r="Z67" s="324">
        <f>P67*Inflation!$F$19*Inflation!$F$20</f>
        <v>417.13166833166838</v>
      </c>
      <c r="AA67" s="324">
        <f>Q67*Inflation!$F$19*Inflation!$F$20*Inflation!$F$21</f>
        <v>0</v>
      </c>
      <c r="AB67" s="324">
        <f>R67*Inflation!$F$19*Inflation!$F$20*Inflation!$F$21*Inflation!$F$22</f>
        <v>0</v>
      </c>
      <c r="AC67" s="324">
        <f>S67*Inflation!$F$19*Inflation!$F$20*Inflation!$F$21*Inflation!$F$22*Inflation!$F$23</f>
        <v>0</v>
      </c>
      <c r="AD67" s="326">
        <f t="shared" si="15"/>
        <v>417.13166833166838</v>
      </c>
      <c r="AE67" s="291">
        <f>U67/U$141*SUM('Common CWIP'!$AV$65:$BA$65)</f>
        <v>0</v>
      </c>
      <c r="AF67" s="292">
        <f>V67/V$141*SUM('Common CWIP'!$BB$65:$BG$65)</f>
        <v>0</v>
      </c>
      <c r="AG67" s="292">
        <f t="shared" si="16"/>
        <v>0</v>
      </c>
      <c r="AH67" s="292">
        <f>X67/X$141*SUM('Common CWIP'!$BK$65:$BP$65)</f>
        <v>6.749466643035678</v>
      </c>
      <c r="AI67" s="292">
        <f>Y67/Y$141*SUM('Common CWIP'!$BQ$65:$BV$65)</f>
        <v>12.136037698933194</v>
      </c>
      <c r="AJ67" s="292">
        <f t="shared" si="17"/>
        <v>18.885504341968872</v>
      </c>
      <c r="AK67" s="292">
        <f>AA67/AA$141*'Common CWIP'!$CL$65</f>
        <v>0</v>
      </c>
      <c r="AL67" s="292">
        <f>AB67/AB$141*'Common CWIP'!$DA$65</f>
        <v>0</v>
      </c>
      <c r="AM67" s="292">
        <f>AC67/AC$141*'Common CWIP'!$DP$65</f>
        <v>0</v>
      </c>
      <c r="AN67" s="293">
        <f t="shared" si="4"/>
        <v>18.885504341968872</v>
      </c>
      <c r="AO67" s="304">
        <f t="shared" si="14"/>
        <v>0</v>
      </c>
      <c r="AP67" s="305">
        <f t="shared" si="5"/>
        <v>0</v>
      </c>
      <c r="AQ67" s="305">
        <f t="shared" si="6"/>
        <v>0</v>
      </c>
      <c r="AR67" s="305">
        <f t="shared" si="7"/>
        <v>215.31530080886986</v>
      </c>
      <c r="AS67" s="305">
        <f t="shared" si="8"/>
        <v>220.70187186476738</v>
      </c>
      <c r="AT67" s="305">
        <f t="shared" si="9"/>
        <v>436.01717267363728</v>
      </c>
      <c r="AU67" s="305">
        <f t="shared" si="10"/>
        <v>0</v>
      </c>
      <c r="AV67" s="305">
        <f t="shared" si="11"/>
        <v>0</v>
      </c>
      <c r="AW67" s="305">
        <f t="shared" si="12"/>
        <v>0</v>
      </c>
      <c r="AX67" s="306">
        <f t="shared" si="13"/>
        <v>436.01717267363728</v>
      </c>
    </row>
    <row r="68" spans="1:50" ht="14.5">
      <c r="A68" s="44" t="s">
        <v>150</v>
      </c>
      <c r="B68" s="45" t="s">
        <v>154</v>
      </c>
      <c r="C68" s="106">
        <v>0</v>
      </c>
      <c r="D68" s="65">
        <v>41</v>
      </c>
      <c r="E68" s="65"/>
      <c r="F68" s="99" t="s">
        <v>906</v>
      </c>
      <c r="G68" s="240" t="s">
        <v>148</v>
      </c>
      <c r="H68" s="240" t="s">
        <v>180</v>
      </c>
      <c r="I68" s="240" t="s">
        <v>1049</v>
      </c>
      <c r="J68" s="239">
        <v>46357</v>
      </c>
      <c r="K68" s="255">
        <v>0</v>
      </c>
      <c r="L68" s="256">
        <v>0</v>
      </c>
      <c r="M68" s="256">
        <v>0</v>
      </c>
      <c r="N68" s="256">
        <v>50</v>
      </c>
      <c r="O68" s="256">
        <v>50</v>
      </c>
      <c r="P68" s="256">
        <v>100</v>
      </c>
      <c r="Q68" s="256">
        <v>0</v>
      </c>
      <c r="R68" s="256">
        <v>0</v>
      </c>
      <c r="S68" s="256">
        <v>0</v>
      </c>
      <c r="T68" s="257">
        <f t="shared" ref="T68:T131" si="18">SUM(S68,R68,Q68,P68,M68)</f>
        <v>100</v>
      </c>
      <c r="U68" s="323">
        <f>K68*Inflation!$F$19</f>
        <v>0</v>
      </c>
      <c r="V68" s="324">
        <f>L68*Inflation!$F$19</f>
        <v>0</v>
      </c>
      <c r="W68" s="324">
        <f>M68*Inflation!$F$19</f>
        <v>0</v>
      </c>
      <c r="X68" s="324">
        <f>N68*Inflation!$F$19*Inflation!$F$20</f>
        <v>52.141458541458547</v>
      </c>
      <c r="Y68" s="324">
        <f>O68*Inflation!$F$19*Inflation!$F$20</f>
        <v>52.141458541458547</v>
      </c>
      <c r="Z68" s="324">
        <f>P68*Inflation!$F$19*Inflation!$F$20</f>
        <v>104.28291708291709</v>
      </c>
      <c r="AA68" s="324">
        <f>Q68*Inflation!$F$19*Inflation!$F$20*Inflation!$F$21</f>
        <v>0</v>
      </c>
      <c r="AB68" s="324">
        <f>R68*Inflation!$F$19*Inflation!$F$20*Inflation!$F$21*Inflation!$F$22</f>
        <v>0</v>
      </c>
      <c r="AC68" s="324">
        <f>S68*Inflation!$F$19*Inflation!$F$20*Inflation!$F$21*Inflation!$F$22*Inflation!$F$23</f>
        <v>0</v>
      </c>
      <c r="AD68" s="326">
        <f t="shared" ref="AD68:AD99" si="19">SUM(AC68,AB68,AA68,Z68,W68)</f>
        <v>104.28291708291709</v>
      </c>
      <c r="AE68" s="291">
        <f>U68/U$141*SUM('Common CWIP'!$AV$65:$BA$65)</f>
        <v>0</v>
      </c>
      <c r="AF68" s="292">
        <f>V68/V$141*SUM('Common CWIP'!$BB$65:$BG$65)</f>
        <v>0</v>
      </c>
      <c r="AG68" s="292">
        <f t="shared" ref="AG68:AG99" si="20">AE68+AF68</f>
        <v>0</v>
      </c>
      <c r="AH68" s="292">
        <f>X68/X$141*SUM('Common CWIP'!$BK$65:$BP$65)</f>
        <v>1.6873666607589195</v>
      </c>
      <c r="AI68" s="292">
        <f>Y68/Y$141*SUM('Common CWIP'!$BQ$65:$BV$65)</f>
        <v>3.0340094247332985</v>
      </c>
      <c r="AJ68" s="292">
        <f t="shared" ref="AJ68:AJ99" si="21">AH68+AI68</f>
        <v>4.721376085492218</v>
      </c>
      <c r="AK68" s="292">
        <f>AA68/AA$141*'Common CWIP'!$CL$65</f>
        <v>0</v>
      </c>
      <c r="AL68" s="292">
        <f>AB68/AB$141*'Common CWIP'!$DA$65</f>
        <v>0</v>
      </c>
      <c r="AM68" s="292">
        <f>AC68/AC$141*'Common CWIP'!$DP$65</f>
        <v>0</v>
      </c>
      <c r="AN68" s="293">
        <f t="shared" ref="AN68:AN131" si="22">SUM(AM68,AL68,AK68,AJ68,AG68)</f>
        <v>4.721376085492218</v>
      </c>
      <c r="AO68" s="304">
        <f t="shared" ref="AO68:AO131" si="23">AE68+U68</f>
        <v>0</v>
      </c>
      <c r="AP68" s="305">
        <f t="shared" ref="AP68:AP131" si="24">AF68+V68</f>
        <v>0</v>
      </c>
      <c r="AQ68" s="305">
        <f t="shared" ref="AQ68:AQ131" si="25">AG68+W68</f>
        <v>0</v>
      </c>
      <c r="AR68" s="305">
        <f t="shared" ref="AR68:AR131" si="26">AH68+X68</f>
        <v>53.828825202217466</v>
      </c>
      <c r="AS68" s="305">
        <f t="shared" ref="AS68:AS131" si="27">AI68+Y68</f>
        <v>55.175467966191846</v>
      </c>
      <c r="AT68" s="305">
        <f t="shared" ref="AT68:AT131" si="28">AJ68+Z68</f>
        <v>109.00429316840932</v>
      </c>
      <c r="AU68" s="305">
        <f t="shared" ref="AU68:AU131" si="29">AK68+AA68</f>
        <v>0</v>
      </c>
      <c r="AV68" s="305">
        <f t="shared" ref="AV68:AV131" si="30">AL68+AB68</f>
        <v>0</v>
      </c>
      <c r="AW68" s="305">
        <f t="shared" ref="AW68:AW131" si="31">AM68+AC68</f>
        <v>0</v>
      </c>
      <c r="AX68" s="306">
        <f t="shared" ref="AX68:AX131" si="32">SUM(AW68,AV68,AU68,AT68,AQ68)</f>
        <v>109.00429316840932</v>
      </c>
    </row>
    <row r="69" spans="1:50" ht="14.5">
      <c r="A69" s="44" t="s">
        <v>150</v>
      </c>
      <c r="B69" s="45" t="s">
        <v>154</v>
      </c>
      <c r="C69" s="106">
        <v>0</v>
      </c>
      <c r="D69" s="65">
        <v>41</v>
      </c>
      <c r="E69" s="65"/>
      <c r="F69" s="99" t="s">
        <v>907</v>
      </c>
      <c r="G69" s="240" t="s">
        <v>148</v>
      </c>
      <c r="H69" s="240" t="s">
        <v>180</v>
      </c>
      <c r="I69" s="240" t="s">
        <v>1049</v>
      </c>
      <c r="J69" s="239">
        <v>46357</v>
      </c>
      <c r="K69" s="255">
        <v>0</v>
      </c>
      <c r="L69" s="256">
        <v>0</v>
      </c>
      <c r="M69" s="256">
        <v>0</v>
      </c>
      <c r="N69" s="256">
        <v>132.5</v>
      </c>
      <c r="O69" s="256">
        <v>132.5</v>
      </c>
      <c r="P69" s="256">
        <v>265</v>
      </c>
      <c r="Q69" s="256">
        <v>0</v>
      </c>
      <c r="R69" s="256">
        <v>0</v>
      </c>
      <c r="S69" s="256">
        <v>0</v>
      </c>
      <c r="T69" s="257">
        <f t="shared" si="18"/>
        <v>265</v>
      </c>
      <c r="U69" s="323">
        <f>K69*Inflation!$F$19</f>
        <v>0</v>
      </c>
      <c r="V69" s="324">
        <f>L69*Inflation!$F$19</f>
        <v>0</v>
      </c>
      <c r="W69" s="324">
        <f>M69*Inflation!$F$19</f>
        <v>0</v>
      </c>
      <c r="X69" s="324">
        <f>N69*Inflation!$F$19*Inflation!$F$20</f>
        <v>138.17486513486517</v>
      </c>
      <c r="Y69" s="324">
        <f>O69*Inflation!$F$19*Inflation!$F$20</f>
        <v>138.17486513486517</v>
      </c>
      <c r="Z69" s="324">
        <f>P69*Inflation!$F$19*Inflation!$F$20</f>
        <v>276.34973026973034</v>
      </c>
      <c r="AA69" s="324">
        <f>Q69*Inflation!$F$19*Inflation!$F$20*Inflation!$F$21</f>
        <v>0</v>
      </c>
      <c r="AB69" s="324">
        <f>R69*Inflation!$F$19*Inflation!$F$20*Inflation!$F$21*Inflation!$F$22</f>
        <v>0</v>
      </c>
      <c r="AC69" s="324">
        <f>S69*Inflation!$F$19*Inflation!$F$20*Inflation!$F$21*Inflation!$F$22*Inflation!$F$23</f>
        <v>0</v>
      </c>
      <c r="AD69" s="326">
        <f t="shared" si="19"/>
        <v>276.34973026973034</v>
      </c>
      <c r="AE69" s="291">
        <f>U69/U$141*SUM('Common CWIP'!$AV$65:$BA$65)</f>
        <v>0</v>
      </c>
      <c r="AF69" s="292">
        <f>V69/V$141*SUM('Common CWIP'!$BB$65:$BG$65)</f>
        <v>0</v>
      </c>
      <c r="AG69" s="292">
        <f t="shared" si="20"/>
        <v>0</v>
      </c>
      <c r="AH69" s="292">
        <f>X69/X$141*SUM('Common CWIP'!$BK$65:$BP$65)</f>
        <v>4.4715216510111366</v>
      </c>
      <c r="AI69" s="292">
        <f>Y69/Y$141*SUM('Common CWIP'!$BQ$65:$BV$65)</f>
        <v>8.0401249755432413</v>
      </c>
      <c r="AJ69" s="292">
        <f t="shared" si="21"/>
        <v>12.511646626554377</v>
      </c>
      <c r="AK69" s="292">
        <f>AA69/AA$141*'Common CWIP'!$CL$65</f>
        <v>0</v>
      </c>
      <c r="AL69" s="292">
        <f>AB69/AB$141*'Common CWIP'!$DA$65</f>
        <v>0</v>
      </c>
      <c r="AM69" s="292">
        <f>AC69/AC$141*'Common CWIP'!$DP$65</f>
        <v>0</v>
      </c>
      <c r="AN69" s="293">
        <f t="shared" si="22"/>
        <v>12.511646626554377</v>
      </c>
      <c r="AO69" s="304">
        <f t="shared" si="23"/>
        <v>0</v>
      </c>
      <c r="AP69" s="305">
        <f t="shared" si="24"/>
        <v>0</v>
      </c>
      <c r="AQ69" s="305">
        <f t="shared" si="25"/>
        <v>0</v>
      </c>
      <c r="AR69" s="305">
        <f t="shared" si="26"/>
        <v>142.6463867858763</v>
      </c>
      <c r="AS69" s="305">
        <f t="shared" si="27"/>
        <v>146.21499011040842</v>
      </c>
      <c r="AT69" s="305">
        <f t="shared" si="28"/>
        <v>288.8613768962847</v>
      </c>
      <c r="AU69" s="305">
        <f t="shared" si="29"/>
        <v>0</v>
      </c>
      <c r="AV69" s="305">
        <f t="shared" si="30"/>
        <v>0</v>
      </c>
      <c r="AW69" s="305">
        <f t="shared" si="31"/>
        <v>0</v>
      </c>
      <c r="AX69" s="306">
        <f t="shared" si="32"/>
        <v>288.8613768962847</v>
      </c>
    </row>
    <row r="70" spans="1:50" ht="14.5">
      <c r="A70" s="44" t="s">
        <v>150</v>
      </c>
      <c r="B70" s="45" t="s">
        <v>150</v>
      </c>
      <c r="C70" s="106">
        <v>2000</v>
      </c>
      <c r="D70" s="65">
        <v>41</v>
      </c>
      <c r="E70" s="65"/>
      <c r="F70" s="99" t="s">
        <v>908</v>
      </c>
      <c r="G70" s="240" t="s">
        <v>148</v>
      </c>
      <c r="H70" s="240" t="s">
        <v>180</v>
      </c>
      <c r="I70" s="240" t="s">
        <v>1049</v>
      </c>
      <c r="J70" s="239">
        <v>46357</v>
      </c>
      <c r="K70" s="255">
        <v>0</v>
      </c>
      <c r="L70" s="256">
        <v>0</v>
      </c>
      <c r="M70" s="256">
        <v>0</v>
      </c>
      <c r="N70" s="256">
        <v>1000</v>
      </c>
      <c r="O70" s="256">
        <v>1000</v>
      </c>
      <c r="P70" s="256">
        <v>2000</v>
      </c>
      <c r="Q70" s="256">
        <v>0</v>
      </c>
      <c r="R70" s="256">
        <v>0</v>
      </c>
      <c r="S70" s="256">
        <v>0</v>
      </c>
      <c r="T70" s="257">
        <f t="shared" si="18"/>
        <v>2000</v>
      </c>
      <c r="U70" s="323">
        <f>K70*Inflation!$F$19</f>
        <v>0</v>
      </c>
      <c r="V70" s="324">
        <f>L70*Inflation!$F$19</f>
        <v>0</v>
      </c>
      <c r="W70" s="324">
        <f>M70*Inflation!$F$19</f>
        <v>0</v>
      </c>
      <c r="X70" s="324">
        <f>N70*Inflation!$F$19*Inflation!$F$20</f>
        <v>1042.8291708291711</v>
      </c>
      <c r="Y70" s="324">
        <f>O70*Inflation!$F$19*Inflation!$F$20</f>
        <v>1042.8291708291711</v>
      </c>
      <c r="Z70" s="324">
        <f>P70*Inflation!$F$19*Inflation!$F$20</f>
        <v>2085.6583416583421</v>
      </c>
      <c r="AA70" s="324">
        <f>Q70*Inflation!$F$19*Inflation!$F$20*Inflation!$F$21</f>
        <v>0</v>
      </c>
      <c r="AB70" s="324">
        <f>R70*Inflation!$F$19*Inflation!$F$20*Inflation!$F$21*Inflation!$F$22</f>
        <v>0</v>
      </c>
      <c r="AC70" s="324">
        <f>S70*Inflation!$F$19*Inflation!$F$20*Inflation!$F$21*Inflation!$F$22*Inflation!$F$23</f>
        <v>0</v>
      </c>
      <c r="AD70" s="326">
        <f t="shared" si="19"/>
        <v>2085.6583416583421</v>
      </c>
      <c r="AE70" s="291">
        <f>U70/U$141*SUM('Common CWIP'!$AV$65:$BA$65)</f>
        <v>0</v>
      </c>
      <c r="AF70" s="292">
        <f>V70/V$141*SUM('Common CWIP'!$BB$65:$BG$65)</f>
        <v>0</v>
      </c>
      <c r="AG70" s="292">
        <f t="shared" si="20"/>
        <v>0</v>
      </c>
      <c r="AH70" s="292">
        <f>X70/X$141*SUM('Common CWIP'!$BK$65:$BP$65)</f>
        <v>33.747333215178394</v>
      </c>
      <c r="AI70" s="292">
        <f>Y70/Y$141*SUM('Common CWIP'!$BQ$65:$BV$65)</f>
        <v>60.680188494665977</v>
      </c>
      <c r="AJ70" s="292">
        <f t="shared" si="21"/>
        <v>94.42752170984437</v>
      </c>
      <c r="AK70" s="292">
        <f>AA70/AA$141*'Common CWIP'!$CL$65</f>
        <v>0</v>
      </c>
      <c r="AL70" s="292">
        <f>AB70/AB$141*'Common CWIP'!$DA$65</f>
        <v>0</v>
      </c>
      <c r="AM70" s="292">
        <f>AC70/AC$141*'Common CWIP'!$DP$65</f>
        <v>0</v>
      </c>
      <c r="AN70" s="293">
        <f t="shared" si="22"/>
        <v>94.42752170984437</v>
      </c>
      <c r="AO70" s="304">
        <f t="shared" si="23"/>
        <v>0</v>
      </c>
      <c r="AP70" s="305">
        <f t="shared" si="24"/>
        <v>0</v>
      </c>
      <c r="AQ70" s="305">
        <f t="shared" si="25"/>
        <v>0</v>
      </c>
      <c r="AR70" s="305">
        <f t="shared" si="26"/>
        <v>1076.5765040443493</v>
      </c>
      <c r="AS70" s="305">
        <f t="shared" si="27"/>
        <v>1103.5093593238371</v>
      </c>
      <c r="AT70" s="305">
        <f t="shared" si="28"/>
        <v>2180.0858633681864</v>
      </c>
      <c r="AU70" s="305">
        <f t="shared" si="29"/>
        <v>0</v>
      </c>
      <c r="AV70" s="305">
        <f t="shared" si="30"/>
        <v>0</v>
      </c>
      <c r="AW70" s="305">
        <f t="shared" si="31"/>
        <v>0</v>
      </c>
      <c r="AX70" s="306">
        <f t="shared" si="32"/>
        <v>2180.0858633681864</v>
      </c>
    </row>
    <row r="71" spans="1:50" ht="14.5">
      <c r="A71" s="44" t="s">
        <v>150</v>
      </c>
      <c r="B71" s="45" t="s">
        <v>154</v>
      </c>
      <c r="C71" s="106">
        <v>0</v>
      </c>
      <c r="D71" s="65">
        <v>41</v>
      </c>
      <c r="E71" s="65"/>
      <c r="F71" s="99" t="s">
        <v>909</v>
      </c>
      <c r="G71" s="240" t="s">
        <v>148</v>
      </c>
      <c r="H71" s="240" t="s">
        <v>180</v>
      </c>
      <c r="I71" s="240" t="s">
        <v>1049</v>
      </c>
      <c r="J71" s="239">
        <v>46357</v>
      </c>
      <c r="K71" s="255">
        <v>0</v>
      </c>
      <c r="L71" s="256">
        <v>0</v>
      </c>
      <c r="M71" s="256">
        <v>0</v>
      </c>
      <c r="N71" s="256">
        <v>75</v>
      </c>
      <c r="O71" s="256">
        <v>75</v>
      </c>
      <c r="P71" s="256">
        <v>150</v>
      </c>
      <c r="Q71" s="256">
        <v>0</v>
      </c>
      <c r="R71" s="256">
        <v>0</v>
      </c>
      <c r="S71" s="256">
        <v>0</v>
      </c>
      <c r="T71" s="257">
        <f t="shared" si="18"/>
        <v>150</v>
      </c>
      <c r="U71" s="323">
        <f>K71*Inflation!$F$19</f>
        <v>0</v>
      </c>
      <c r="V71" s="324">
        <f>L71*Inflation!$F$19</f>
        <v>0</v>
      </c>
      <c r="W71" s="324">
        <f>M71*Inflation!$F$19</f>
        <v>0</v>
      </c>
      <c r="X71" s="324">
        <f>N71*Inflation!$F$19*Inflation!$F$20</f>
        <v>78.212187812187821</v>
      </c>
      <c r="Y71" s="324">
        <f>O71*Inflation!$F$19*Inflation!$F$20</f>
        <v>78.212187812187821</v>
      </c>
      <c r="Z71" s="324">
        <f>P71*Inflation!$F$19*Inflation!$F$20</f>
        <v>156.42437562437564</v>
      </c>
      <c r="AA71" s="324">
        <f>Q71*Inflation!$F$19*Inflation!$F$20*Inflation!$F$21</f>
        <v>0</v>
      </c>
      <c r="AB71" s="324">
        <f>R71*Inflation!$F$19*Inflation!$F$20*Inflation!$F$21*Inflation!$F$22</f>
        <v>0</v>
      </c>
      <c r="AC71" s="324">
        <f>S71*Inflation!$F$19*Inflation!$F$20*Inflation!$F$21*Inflation!$F$22*Inflation!$F$23</f>
        <v>0</v>
      </c>
      <c r="AD71" s="326">
        <f t="shared" si="19"/>
        <v>156.42437562437564</v>
      </c>
      <c r="AE71" s="291">
        <f>U71/U$141*SUM('Common CWIP'!$AV$65:$BA$65)</f>
        <v>0</v>
      </c>
      <c r="AF71" s="292">
        <f>V71/V$141*SUM('Common CWIP'!$BB$65:$BG$65)</f>
        <v>0</v>
      </c>
      <c r="AG71" s="292">
        <f t="shared" si="20"/>
        <v>0</v>
      </c>
      <c r="AH71" s="292">
        <f>X71/X$141*SUM('Common CWIP'!$BK$65:$BP$65)</f>
        <v>2.5310499911383793</v>
      </c>
      <c r="AI71" s="292">
        <f>Y71/Y$141*SUM('Common CWIP'!$BQ$65:$BV$65)</f>
        <v>4.5510141370999477</v>
      </c>
      <c r="AJ71" s="292">
        <f t="shared" si="21"/>
        <v>7.0820641282383274</v>
      </c>
      <c r="AK71" s="292">
        <f>AA71/AA$141*'Common CWIP'!$CL$65</f>
        <v>0</v>
      </c>
      <c r="AL71" s="292">
        <f>AB71/AB$141*'Common CWIP'!$DA$65</f>
        <v>0</v>
      </c>
      <c r="AM71" s="292">
        <f>AC71/AC$141*'Common CWIP'!$DP$65</f>
        <v>0</v>
      </c>
      <c r="AN71" s="293">
        <f t="shared" si="22"/>
        <v>7.0820641282383274</v>
      </c>
      <c r="AO71" s="304">
        <f t="shared" si="23"/>
        <v>0</v>
      </c>
      <c r="AP71" s="305">
        <f t="shared" si="24"/>
        <v>0</v>
      </c>
      <c r="AQ71" s="305">
        <f t="shared" si="25"/>
        <v>0</v>
      </c>
      <c r="AR71" s="305">
        <f t="shared" si="26"/>
        <v>80.743237803326195</v>
      </c>
      <c r="AS71" s="305">
        <f t="shared" si="27"/>
        <v>82.763201949287776</v>
      </c>
      <c r="AT71" s="305">
        <f t="shared" si="28"/>
        <v>163.50643975261397</v>
      </c>
      <c r="AU71" s="305">
        <f t="shared" si="29"/>
        <v>0</v>
      </c>
      <c r="AV71" s="305">
        <f t="shared" si="30"/>
        <v>0</v>
      </c>
      <c r="AW71" s="305">
        <f t="shared" si="31"/>
        <v>0</v>
      </c>
      <c r="AX71" s="306">
        <f t="shared" si="32"/>
        <v>163.50643975261397</v>
      </c>
    </row>
    <row r="72" spans="1:50" ht="14.5">
      <c r="A72" s="44" t="s">
        <v>150</v>
      </c>
      <c r="B72" s="45" t="s">
        <v>154</v>
      </c>
      <c r="C72" s="106">
        <v>0</v>
      </c>
      <c r="D72" s="65">
        <v>41</v>
      </c>
      <c r="E72" s="65"/>
      <c r="F72" s="99" t="s">
        <v>910</v>
      </c>
      <c r="G72" s="240" t="s">
        <v>148</v>
      </c>
      <c r="H72" s="240" t="s">
        <v>180</v>
      </c>
      <c r="I72" s="240" t="s">
        <v>1049</v>
      </c>
      <c r="J72" s="239">
        <v>46357</v>
      </c>
      <c r="K72" s="255">
        <v>0</v>
      </c>
      <c r="L72" s="256">
        <v>0</v>
      </c>
      <c r="M72" s="256">
        <v>0</v>
      </c>
      <c r="N72" s="256">
        <v>75</v>
      </c>
      <c r="O72" s="256">
        <v>75</v>
      </c>
      <c r="P72" s="256">
        <v>150</v>
      </c>
      <c r="Q72" s="256">
        <v>0</v>
      </c>
      <c r="R72" s="256">
        <v>0</v>
      </c>
      <c r="S72" s="256">
        <v>0</v>
      </c>
      <c r="T72" s="257">
        <f t="shared" si="18"/>
        <v>150</v>
      </c>
      <c r="U72" s="323">
        <f>K72*Inflation!$F$19</f>
        <v>0</v>
      </c>
      <c r="V72" s="324">
        <f>L72*Inflation!$F$19</f>
        <v>0</v>
      </c>
      <c r="W72" s="324">
        <f>M72*Inflation!$F$19</f>
        <v>0</v>
      </c>
      <c r="X72" s="324">
        <f>N72*Inflation!$F$19*Inflation!$F$20</f>
        <v>78.212187812187821</v>
      </c>
      <c r="Y72" s="324">
        <f>O72*Inflation!$F$19*Inflation!$F$20</f>
        <v>78.212187812187821</v>
      </c>
      <c r="Z72" s="324">
        <f>P72*Inflation!$F$19*Inflation!$F$20</f>
        <v>156.42437562437564</v>
      </c>
      <c r="AA72" s="324">
        <f>Q72*Inflation!$F$19*Inflation!$F$20*Inflation!$F$21</f>
        <v>0</v>
      </c>
      <c r="AB72" s="324">
        <f>R72*Inflation!$F$19*Inflation!$F$20*Inflation!$F$21*Inflation!$F$22</f>
        <v>0</v>
      </c>
      <c r="AC72" s="324">
        <f>S72*Inflation!$F$19*Inflation!$F$20*Inflation!$F$21*Inflation!$F$22*Inflation!$F$23</f>
        <v>0</v>
      </c>
      <c r="AD72" s="326">
        <f t="shared" si="19"/>
        <v>156.42437562437564</v>
      </c>
      <c r="AE72" s="291">
        <f>U72/U$141*SUM('Common CWIP'!$AV$65:$BA$65)</f>
        <v>0</v>
      </c>
      <c r="AF72" s="292">
        <f>V72/V$141*SUM('Common CWIP'!$BB$65:$BG$65)</f>
        <v>0</v>
      </c>
      <c r="AG72" s="292">
        <f t="shared" si="20"/>
        <v>0</v>
      </c>
      <c r="AH72" s="292">
        <f>X72/X$141*SUM('Common CWIP'!$BK$65:$BP$65)</f>
        <v>2.5310499911383793</v>
      </c>
      <c r="AI72" s="292">
        <f>Y72/Y$141*SUM('Common CWIP'!$BQ$65:$BV$65)</f>
        <v>4.5510141370999477</v>
      </c>
      <c r="AJ72" s="292">
        <f t="shared" si="21"/>
        <v>7.0820641282383274</v>
      </c>
      <c r="AK72" s="292">
        <f>AA72/AA$141*'Common CWIP'!$CL$65</f>
        <v>0</v>
      </c>
      <c r="AL72" s="292">
        <f>AB72/AB$141*'Common CWIP'!$DA$65</f>
        <v>0</v>
      </c>
      <c r="AM72" s="292">
        <f>AC72/AC$141*'Common CWIP'!$DP$65</f>
        <v>0</v>
      </c>
      <c r="AN72" s="293">
        <f t="shared" si="22"/>
        <v>7.0820641282383274</v>
      </c>
      <c r="AO72" s="304">
        <f t="shared" si="23"/>
        <v>0</v>
      </c>
      <c r="AP72" s="305">
        <f t="shared" si="24"/>
        <v>0</v>
      </c>
      <c r="AQ72" s="305">
        <f t="shared" si="25"/>
        <v>0</v>
      </c>
      <c r="AR72" s="305">
        <f t="shared" si="26"/>
        <v>80.743237803326195</v>
      </c>
      <c r="AS72" s="305">
        <f t="shared" si="27"/>
        <v>82.763201949287776</v>
      </c>
      <c r="AT72" s="305">
        <f t="shared" si="28"/>
        <v>163.50643975261397</v>
      </c>
      <c r="AU72" s="305">
        <f t="shared" si="29"/>
        <v>0</v>
      </c>
      <c r="AV72" s="305">
        <f t="shared" si="30"/>
        <v>0</v>
      </c>
      <c r="AW72" s="305">
        <f t="shared" si="31"/>
        <v>0</v>
      </c>
      <c r="AX72" s="306">
        <f t="shared" si="32"/>
        <v>163.50643975261397</v>
      </c>
    </row>
    <row r="73" spans="1:50" ht="14.5">
      <c r="A73" s="44" t="s">
        <v>150</v>
      </c>
      <c r="B73" s="45" t="s">
        <v>154</v>
      </c>
      <c r="C73" s="106">
        <v>0</v>
      </c>
      <c r="D73" s="65">
        <v>41</v>
      </c>
      <c r="E73" s="65"/>
      <c r="F73" s="99" t="s">
        <v>911</v>
      </c>
      <c r="G73" s="240" t="s">
        <v>148</v>
      </c>
      <c r="H73" s="240" t="s">
        <v>180</v>
      </c>
      <c r="I73" s="240" t="s">
        <v>1049</v>
      </c>
      <c r="J73" s="239">
        <v>46722</v>
      </c>
      <c r="K73" s="255">
        <v>0</v>
      </c>
      <c r="L73" s="256">
        <v>0</v>
      </c>
      <c r="M73" s="256">
        <v>0</v>
      </c>
      <c r="N73" s="256">
        <v>0</v>
      </c>
      <c r="O73" s="256">
        <v>0</v>
      </c>
      <c r="P73" s="256">
        <v>0</v>
      </c>
      <c r="Q73" s="256">
        <v>250</v>
      </c>
      <c r="R73" s="256">
        <v>0</v>
      </c>
      <c r="S73" s="256">
        <v>0</v>
      </c>
      <c r="T73" s="257">
        <f t="shared" si="18"/>
        <v>250</v>
      </c>
      <c r="U73" s="323">
        <f>K73*Inflation!$F$19</f>
        <v>0</v>
      </c>
      <c r="V73" s="324">
        <f>L73*Inflation!$F$19</f>
        <v>0</v>
      </c>
      <c r="W73" s="324">
        <f>M73*Inflation!$F$19</f>
        <v>0</v>
      </c>
      <c r="X73" s="324">
        <f>N73*Inflation!$F$19*Inflation!$F$20</f>
        <v>0</v>
      </c>
      <c r="Y73" s="324">
        <f>O73*Inflation!$F$19*Inflation!$F$20</f>
        <v>0</v>
      </c>
      <c r="Z73" s="324">
        <f>P73*Inflation!$F$19*Inflation!$F$20</f>
        <v>0</v>
      </c>
      <c r="AA73" s="324">
        <f>Q73*Inflation!$F$19*Inflation!$F$20*Inflation!$F$21</f>
        <v>265.66033966033973</v>
      </c>
      <c r="AB73" s="324">
        <f>R73*Inflation!$F$19*Inflation!$F$20*Inflation!$F$21*Inflation!$F$22</f>
        <v>0</v>
      </c>
      <c r="AC73" s="324">
        <f>S73*Inflation!$F$19*Inflation!$F$20*Inflation!$F$21*Inflation!$F$22*Inflation!$F$23</f>
        <v>0</v>
      </c>
      <c r="AD73" s="326">
        <f t="shared" si="19"/>
        <v>265.66033966033973</v>
      </c>
      <c r="AE73" s="291">
        <f>U73/U$141*SUM('Common CWIP'!$AV$65:$BA$65)</f>
        <v>0</v>
      </c>
      <c r="AF73" s="292">
        <f>V73/V$141*SUM('Common CWIP'!$BB$65:$BG$65)</f>
        <v>0</v>
      </c>
      <c r="AG73" s="292">
        <f t="shared" si="20"/>
        <v>0</v>
      </c>
      <c r="AH73" s="292">
        <f>X73/X$141*SUM('Common CWIP'!$BK$65:$BP$65)</f>
        <v>0</v>
      </c>
      <c r="AI73" s="292">
        <f>Y73/Y$141*SUM('Common CWIP'!$BQ$65:$BV$65)</f>
        <v>0</v>
      </c>
      <c r="AJ73" s="292">
        <f t="shared" si="21"/>
        <v>0</v>
      </c>
      <c r="AK73" s="292">
        <f>AA73/AA$141*'Common CWIP'!$CL$65</f>
        <v>6.1110834300778532</v>
      </c>
      <c r="AL73" s="292">
        <f>AB73/AB$141*'Common CWIP'!$DA$65</f>
        <v>0</v>
      </c>
      <c r="AM73" s="292">
        <f>AC73/AC$141*'Common CWIP'!$DP$65</f>
        <v>0</v>
      </c>
      <c r="AN73" s="293">
        <f t="shared" si="22"/>
        <v>6.1110834300778532</v>
      </c>
      <c r="AO73" s="304">
        <f t="shared" si="23"/>
        <v>0</v>
      </c>
      <c r="AP73" s="305">
        <f t="shared" si="24"/>
        <v>0</v>
      </c>
      <c r="AQ73" s="305">
        <f t="shared" si="25"/>
        <v>0</v>
      </c>
      <c r="AR73" s="305">
        <f t="shared" si="26"/>
        <v>0</v>
      </c>
      <c r="AS73" s="305">
        <f t="shared" si="27"/>
        <v>0</v>
      </c>
      <c r="AT73" s="305">
        <f t="shared" si="28"/>
        <v>0</v>
      </c>
      <c r="AU73" s="305">
        <f t="shared" si="29"/>
        <v>271.77142309041756</v>
      </c>
      <c r="AV73" s="305">
        <f t="shared" si="30"/>
        <v>0</v>
      </c>
      <c r="AW73" s="305">
        <f t="shared" si="31"/>
        <v>0</v>
      </c>
      <c r="AX73" s="306">
        <f t="shared" si="32"/>
        <v>271.77142309041756</v>
      </c>
    </row>
    <row r="74" spans="1:50" ht="14.5">
      <c r="A74" s="44" t="s">
        <v>150</v>
      </c>
      <c r="B74" s="45" t="s">
        <v>154</v>
      </c>
      <c r="C74" s="106">
        <v>0</v>
      </c>
      <c r="D74" s="65">
        <v>41</v>
      </c>
      <c r="E74" s="65"/>
      <c r="F74" s="99" t="s">
        <v>912</v>
      </c>
      <c r="G74" s="240" t="s">
        <v>148</v>
      </c>
      <c r="H74" s="240" t="s">
        <v>180</v>
      </c>
      <c r="I74" s="240" t="s">
        <v>1049</v>
      </c>
      <c r="J74" s="239">
        <v>46722</v>
      </c>
      <c r="K74" s="255">
        <v>0</v>
      </c>
      <c r="L74" s="256">
        <v>0</v>
      </c>
      <c r="M74" s="256">
        <v>0</v>
      </c>
      <c r="N74" s="256">
        <v>0</v>
      </c>
      <c r="O74" s="256">
        <v>0</v>
      </c>
      <c r="P74" s="256">
        <v>0</v>
      </c>
      <c r="Q74" s="256">
        <v>350</v>
      </c>
      <c r="R74" s="256">
        <v>0</v>
      </c>
      <c r="S74" s="256">
        <v>0</v>
      </c>
      <c r="T74" s="257">
        <f t="shared" si="18"/>
        <v>350</v>
      </c>
      <c r="U74" s="323">
        <f>K74*Inflation!$F$19</f>
        <v>0</v>
      </c>
      <c r="V74" s="324">
        <f>L74*Inflation!$F$19</f>
        <v>0</v>
      </c>
      <c r="W74" s="324">
        <f>M74*Inflation!$F$19</f>
        <v>0</v>
      </c>
      <c r="X74" s="324">
        <f>N74*Inflation!$F$19*Inflation!$F$20</f>
        <v>0</v>
      </c>
      <c r="Y74" s="324">
        <f>O74*Inflation!$F$19*Inflation!$F$20</f>
        <v>0</v>
      </c>
      <c r="Z74" s="324">
        <f>P74*Inflation!$F$19*Inflation!$F$20</f>
        <v>0</v>
      </c>
      <c r="AA74" s="324">
        <f>Q74*Inflation!$F$19*Inflation!$F$20*Inflation!$F$21</f>
        <v>371.92447552447555</v>
      </c>
      <c r="AB74" s="324">
        <f>R74*Inflation!$F$19*Inflation!$F$20*Inflation!$F$21*Inflation!$F$22</f>
        <v>0</v>
      </c>
      <c r="AC74" s="324">
        <f>S74*Inflation!$F$19*Inflation!$F$20*Inflation!$F$21*Inflation!$F$22*Inflation!$F$23</f>
        <v>0</v>
      </c>
      <c r="AD74" s="326">
        <f t="shared" si="19"/>
        <v>371.92447552447555</v>
      </c>
      <c r="AE74" s="291">
        <f>U74/U$141*SUM('Common CWIP'!$AV$65:$BA$65)</f>
        <v>0</v>
      </c>
      <c r="AF74" s="292">
        <f>V74/V$141*SUM('Common CWIP'!$BB$65:$BG$65)</f>
        <v>0</v>
      </c>
      <c r="AG74" s="292">
        <f t="shared" si="20"/>
        <v>0</v>
      </c>
      <c r="AH74" s="292">
        <f>X74/X$141*SUM('Common CWIP'!$BK$65:$BP$65)</f>
        <v>0</v>
      </c>
      <c r="AI74" s="292">
        <f>Y74/Y$141*SUM('Common CWIP'!$BQ$65:$BV$65)</f>
        <v>0</v>
      </c>
      <c r="AJ74" s="292">
        <f t="shared" si="21"/>
        <v>0</v>
      </c>
      <c r="AK74" s="292">
        <f>AA74/AA$141*'Common CWIP'!$CL$65</f>
        <v>8.5555168021089933</v>
      </c>
      <c r="AL74" s="292">
        <f>AB74/AB$141*'Common CWIP'!$DA$65</f>
        <v>0</v>
      </c>
      <c r="AM74" s="292">
        <f>AC74/AC$141*'Common CWIP'!$DP$65</f>
        <v>0</v>
      </c>
      <c r="AN74" s="293">
        <f t="shared" si="22"/>
        <v>8.5555168021089933</v>
      </c>
      <c r="AO74" s="304">
        <f t="shared" si="23"/>
        <v>0</v>
      </c>
      <c r="AP74" s="305">
        <f t="shared" si="24"/>
        <v>0</v>
      </c>
      <c r="AQ74" s="305">
        <f t="shared" si="25"/>
        <v>0</v>
      </c>
      <c r="AR74" s="305">
        <f t="shared" si="26"/>
        <v>0</v>
      </c>
      <c r="AS74" s="305">
        <f t="shared" si="27"/>
        <v>0</v>
      </c>
      <c r="AT74" s="305">
        <f t="shared" si="28"/>
        <v>0</v>
      </c>
      <c r="AU74" s="305">
        <f t="shared" si="29"/>
        <v>380.47999232658452</v>
      </c>
      <c r="AV74" s="305">
        <f t="shared" si="30"/>
        <v>0</v>
      </c>
      <c r="AW74" s="305">
        <f t="shared" si="31"/>
        <v>0</v>
      </c>
      <c r="AX74" s="306">
        <f t="shared" si="32"/>
        <v>380.47999232658452</v>
      </c>
    </row>
    <row r="75" spans="1:50" ht="14.5">
      <c r="A75" s="44" t="s">
        <v>150</v>
      </c>
      <c r="B75" s="45" t="s">
        <v>154</v>
      </c>
      <c r="C75" s="106">
        <v>0</v>
      </c>
      <c r="D75" s="65">
        <v>41</v>
      </c>
      <c r="E75" s="65"/>
      <c r="F75" s="99" t="s">
        <v>913</v>
      </c>
      <c r="G75" s="240" t="s">
        <v>148</v>
      </c>
      <c r="H75" s="240" t="s">
        <v>180</v>
      </c>
      <c r="I75" s="240" t="s">
        <v>1049</v>
      </c>
      <c r="J75" s="239">
        <v>46722</v>
      </c>
      <c r="K75" s="255">
        <v>0</v>
      </c>
      <c r="L75" s="256">
        <v>0</v>
      </c>
      <c r="M75" s="256">
        <v>0</v>
      </c>
      <c r="N75" s="256">
        <v>0</v>
      </c>
      <c r="O75" s="256">
        <v>0</v>
      </c>
      <c r="P75" s="256">
        <v>0</v>
      </c>
      <c r="Q75" s="256">
        <v>225</v>
      </c>
      <c r="R75" s="256">
        <v>0</v>
      </c>
      <c r="S75" s="256">
        <v>0</v>
      </c>
      <c r="T75" s="257">
        <f t="shared" si="18"/>
        <v>225</v>
      </c>
      <c r="U75" s="323">
        <f>K75*Inflation!$F$19</f>
        <v>0</v>
      </c>
      <c r="V75" s="324">
        <f>L75*Inflation!$F$19</f>
        <v>0</v>
      </c>
      <c r="W75" s="324">
        <f>M75*Inflation!$F$19</f>
        <v>0</v>
      </c>
      <c r="X75" s="324">
        <f>N75*Inflation!$F$19*Inflation!$F$20</f>
        <v>0</v>
      </c>
      <c r="Y75" s="324">
        <f>O75*Inflation!$F$19*Inflation!$F$20</f>
        <v>0</v>
      </c>
      <c r="Z75" s="324">
        <f>P75*Inflation!$F$19*Inflation!$F$20</f>
        <v>0</v>
      </c>
      <c r="AA75" s="324">
        <f>Q75*Inflation!$F$19*Inflation!$F$20*Inflation!$F$21</f>
        <v>239.09430569430572</v>
      </c>
      <c r="AB75" s="324">
        <f>R75*Inflation!$F$19*Inflation!$F$20*Inflation!$F$21*Inflation!$F$22</f>
        <v>0</v>
      </c>
      <c r="AC75" s="324">
        <f>S75*Inflation!$F$19*Inflation!$F$20*Inflation!$F$21*Inflation!$F$22*Inflation!$F$23</f>
        <v>0</v>
      </c>
      <c r="AD75" s="326">
        <f t="shared" si="19"/>
        <v>239.09430569430572</v>
      </c>
      <c r="AE75" s="291">
        <f>U75/U$141*SUM('Common CWIP'!$AV$65:$BA$65)</f>
        <v>0</v>
      </c>
      <c r="AF75" s="292">
        <f>V75/V$141*SUM('Common CWIP'!$BB$65:$BG$65)</f>
        <v>0</v>
      </c>
      <c r="AG75" s="292">
        <f t="shared" si="20"/>
        <v>0</v>
      </c>
      <c r="AH75" s="292">
        <f>X75/X$141*SUM('Common CWIP'!$BK$65:$BP$65)</f>
        <v>0</v>
      </c>
      <c r="AI75" s="292">
        <f>Y75/Y$141*SUM('Common CWIP'!$BQ$65:$BV$65)</f>
        <v>0</v>
      </c>
      <c r="AJ75" s="292">
        <f t="shared" si="21"/>
        <v>0</v>
      </c>
      <c r="AK75" s="292">
        <f>AA75/AA$141*'Common CWIP'!$CL$65</f>
        <v>5.4999750870700677</v>
      </c>
      <c r="AL75" s="292">
        <f>AB75/AB$141*'Common CWIP'!$DA$65</f>
        <v>0</v>
      </c>
      <c r="AM75" s="292">
        <f>AC75/AC$141*'Common CWIP'!$DP$65</f>
        <v>0</v>
      </c>
      <c r="AN75" s="293">
        <f t="shared" si="22"/>
        <v>5.4999750870700677</v>
      </c>
      <c r="AO75" s="304">
        <f t="shared" si="23"/>
        <v>0</v>
      </c>
      <c r="AP75" s="305">
        <f t="shared" si="24"/>
        <v>0</v>
      </c>
      <c r="AQ75" s="305">
        <f t="shared" si="25"/>
        <v>0</v>
      </c>
      <c r="AR75" s="305">
        <f t="shared" si="26"/>
        <v>0</v>
      </c>
      <c r="AS75" s="305">
        <f t="shared" si="27"/>
        <v>0</v>
      </c>
      <c r="AT75" s="305">
        <f t="shared" si="28"/>
        <v>0</v>
      </c>
      <c r="AU75" s="305">
        <f t="shared" si="29"/>
        <v>244.59428078137577</v>
      </c>
      <c r="AV75" s="305">
        <f t="shared" si="30"/>
        <v>0</v>
      </c>
      <c r="AW75" s="305">
        <f t="shared" si="31"/>
        <v>0</v>
      </c>
      <c r="AX75" s="306">
        <f t="shared" si="32"/>
        <v>244.59428078137577</v>
      </c>
    </row>
    <row r="76" spans="1:50" ht="14.5">
      <c r="A76" s="44" t="s">
        <v>150</v>
      </c>
      <c r="B76" s="45" t="s">
        <v>154</v>
      </c>
      <c r="C76" s="106">
        <v>0</v>
      </c>
      <c r="D76" s="65">
        <v>41</v>
      </c>
      <c r="E76" s="65"/>
      <c r="F76" s="99" t="s">
        <v>914</v>
      </c>
      <c r="G76" s="240" t="s">
        <v>148</v>
      </c>
      <c r="H76" s="240" t="s">
        <v>180</v>
      </c>
      <c r="I76" s="240" t="s">
        <v>1049</v>
      </c>
      <c r="J76" s="239">
        <v>46722</v>
      </c>
      <c r="K76" s="255">
        <v>0</v>
      </c>
      <c r="L76" s="256">
        <v>0</v>
      </c>
      <c r="M76" s="256">
        <v>0</v>
      </c>
      <c r="N76" s="256">
        <v>0</v>
      </c>
      <c r="O76" s="256">
        <v>0</v>
      </c>
      <c r="P76" s="256">
        <v>0</v>
      </c>
      <c r="Q76" s="256">
        <v>100</v>
      </c>
      <c r="R76" s="256">
        <v>0</v>
      </c>
      <c r="S76" s="256">
        <v>0</v>
      </c>
      <c r="T76" s="257">
        <f t="shared" si="18"/>
        <v>100</v>
      </c>
      <c r="U76" s="323">
        <f>K76*Inflation!$F$19</f>
        <v>0</v>
      </c>
      <c r="V76" s="324">
        <f>L76*Inflation!$F$19</f>
        <v>0</v>
      </c>
      <c r="W76" s="324">
        <f>M76*Inflation!$F$19</f>
        <v>0</v>
      </c>
      <c r="X76" s="324">
        <f>N76*Inflation!$F$19*Inflation!$F$20</f>
        <v>0</v>
      </c>
      <c r="Y76" s="324">
        <f>O76*Inflation!$F$19*Inflation!$F$20</f>
        <v>0</v>
      </c>
      <c r="Z76" s="324">
        <f>P76*Inflation!$F$19*Inflation!$F$20</f>
        <v>0</v>
      </c>
      <c r="AA76" s="324">
        <f>Q76*Inflation!$F$19*Inflation!$F$20*Inflation!$F$21</f>
        <v>106.26413586413587</v>
      </c>
      <c r="AB76" s="324">
        <f>R76*Inflation!$F$19*Inflation!$F$20*Inflation!$F$21*Inflation!$F$22</f>
        <v>0</v>
      </c>
      <c r="AC76" s="324">
        <f>S76*Inflation!$F$19*Inflation!$F$20*Inflation!$F$21*Inflation!$F$22*Inflation!$F$23</f>
        <v>0</v>
      </c>
      <c r="AD76" s="326">
        <f t="shared" si="19"/>
        <v>106.26413586413587</v>
      </c>
      <c r="AE76" s="291">
        <f>U76/U$141*SUM('Common CWIP'!$AV$65:$BA$65)</f>
        <v>0</v>
      </c>
      <c r="AF76" s="292">
        <f>V76/V$141*SUM('Common CWIP'!$BB$65:$BG$65)</f>
        <v>0</v>
      </c>
      <c r="AG76" s="292">
        <f t="shared" si="20"/>
        <v>0</v>
      </c>
      <c r="AH76" s="292">
        <f>X76/X$141*SUM('Common CWIP'!$BK$65:$BP$65)</f>
        <v>0</v>
      </c>
      <c r="AI76" s="292">
        <f>Y76/Y$141*SUM('Common CWIP'!$BQ$65:$BV$65)</f>
        <v>0</v>
      </c>
      <c r="AJ76" s="292">
        <f t="shared" si="21"/>
        <v>0</v>
      </c>
      <c r="AK76" s="292">
        <f>AA76/AA$141*'Common CWIP'!$CL$65</f>
        <v>2.4444333720311411</v>
      </c>
      <c r="AL76" s="292">
        <f>AB76/AB$141*'Common CWIP'!$DA$65</f>
        <v>0</v>
      </c>
      <c r="AM76" s="292">
        <f>AC76/AC$141*'Common CWIP'!$DP$65</f>
        <v>0</v>
      </c>
      <c r="AN76" s="293">
        <f t="shared" si="22"/>
        <v>2.4444333720311411</v>
      </c>
      <c r="AO76" s="304">
        <f t="shared" si="23"/>
        <v>0</v>
      </c>
      <c r="AP76" s="305">
        <f t="shared" si="24"/>
        <v>0</v>
      </c>
      <c r="AQ76" s="305">
        <f t="shared" si="25"/>
        <v>0</v>
      </c>
      <c r="AR76" s="305">
        <f t="shared" si="26"/>
        <v>0</v>
      </c>
      <c r="AS76" s="305">
        <f t="shared" si="27"/>
        <v>0</v>
      </c>
      <c r="AT76" s="305">
        <f t="shared" si="28"/>
        <v>0</v>
      </c>
      <c r="AU76" s="305">
        <f t="shared" si="29"/>
        <v>108.70856923616701</v>
      </c>
      <c r="AV76" s="305">
        <f t="shared" si="30"/>
        <v>0</v>
      </c>
      <c r="AW76" s="305">
        <f t="shared" si="31"/>
        <v>0</v>
      </c>
      <c r="AX76" s="306">
        <f t="shared" si="32"/>
        <v>108.70856923616701</v>
      </c>
    </row>
    <row r="77" spans="1:50" ht="14.5">
      <c r="A77" s="44" t="s">
        <v>150</v>
      </c>
      <c r="B77" s="45" t="s">
        <v>154</v>
      </c>
      <c r="C77" s="106">
        <v>0</v>
      </c>
      <c r="D77" s="65">
        <v>41</v>
      </c>
      <c r="E77" s="65"/>
      <c r="F77" s="99" t="s">
        <v>915</v>
      </c>
      <c r="G77" s="240" t="s">
        <v>148</v>
      </c>
      <c r="H77" s="240" t="s">
        <v>180</v>
      </c>
      <c r="I77" s="240" t="s">
        <v>1049</v>
      </c>
      <c r="J77" s="239">
        <v>46722</v>
      </c>
      <c r="K77" s="255">
        <v>0</v>
      </c>
      <c r="L77" s="256">
        <v>0</v>
      </c>
      <c r="M77" s="256">
        <v>0</v>
      </c>
      <c r="N77" s="256">
        <v>0</v>
      </c>
      <c r="O77" s="256">
        <v>0</v>
      </c>
      <c r="P77" s="256">
        <v>0</v>
      </c>
      <c r="Q77" s="256">
        <v>150</v>
      </c>
      <c r="R77" s="256">
        <v>0</v>
      </c>
      <c r="S77" s="256">
        <v>0</v>
      </c>
      <c r="T77" s="257">
        <f t="shared" si="18"/>
        <v>150</v>
      </c>
      <c r="U77" s="323">
        <f>K77*Inflation!$F$19</f>
        <v>0</v>
      </c>
      <c r="V77" s="324">
        <f>L77*Inflation!$F$19</f>
        <v>0</v>
      </c>
      <c r="W77" s="324">
        <f>M77*Inflation!$F$19</f>
        <v>0</v>
      </c>
      <c r="X77" s="324">
        <f>N77*Inflation!$F$19*Inflation!$F$20</f>
        <v>0</v>
      </c>
      <c r="Y77" s="324">
        <f>O77*Inflation!$F$19*Inflation!$F$20</f>
        <v>0</v>
      </c>
      <c r="Z77" s="324">
        <f>P77*Inflation!$F$19*Inflation!$F$20</f>
        <v>0</v>
      </c>
      <c r="AA77" s="324">
        <f>Q77*Inflation!$F$19*Inflation!$F$20*Inflation!$F$21</f>
        <v>159.39620379620382</v>
      </c>
      <c r="AB77" s="324">
        <f>R77*Inflation!$F$19*Inflation!$F$20*Inflation!$F$21*Inflation!$F$22</f>
        <v>0</v>
      </c>
      <c r="AC77" s="324">
        <f>S77*Inflation!$F$19*Inflation!$F$20*Inflation!$F$21*Inflation!$F$22*Inflation!$F$23</f>
        <v>0</v>
      </c>
      <c r="AD77" s="326">
        <f t="shared" si="19"/>
        <v>159.39620379620382</v>
      </c>
      <c r="AE77" s="291">
        <f>U77/U$141*SUM('Common CWIP'!$AV$65:$BA$65)</f>
        <v>0</v>
      </c>
      <c r="AF77" s="292">
        <f>V77/V$141*SUM('Common CWIP'!$BB$65:$BG$65)</f>
        <v>0</v>
      </c>
      <c r="AG77" s="292">
        <f t="shared" si="20"/>
        <v>0</v>
      </c>
      <c r="AH77" s="292">
        <f>X77/X$141*SUM('Common CWIP'!$BK$65:$BP$65)</f>
        <v>0</v>
      </c>
      <c r="AI77" s="292">
        <f>Y77/Y$141*SUM('Common CWIP'!$BQ$65:$BV$65)</f>
        <v>0</v>
      </c>
      <c r="AJ77" s="292">
        <f t="shared" si="21"/>
        <v>0</v>
      </c>
      <c r="AK77" s="292">
        <f>AA77/AA$141*'Common CWIP'!$CL$65</f>
        <v>3.6666500580467121</v>
      </c>
      <c r="AL77" s="292">
        <f>AB77/AB$141*'Common CWIP'!$DA$65</f>
        <v>0</v>
      </c>
      <c r="AM77" s="292">
        <f>AC77/AC$141*'Common CWIP'!$DP$65</f>
        <v>0</v>
      </c>
      <c r="AN77" s="293">
        <f t="shared" si="22"/>
        <v>3.6666500580467121</v>
      </c>
      <c r="AO77" s="304">
        <f t="shared" si="23"/>
        <v>0</v>
      </c>
      <c r="AP77" s="305">
        <f t="shared" si="24"/>
        <v>0</v>
      </c>
      <c r="AQ77" s="305">
        <f t="shared" si="25"/>
        <v>0</v>
      </c>
      <c r="AR77" s="305">
        <f t="shared" si="26"/>
        <v>0</v>
      </c>
      <c r="AS77" s="305">
        <f t="shared" si="27"/>
        <v>0</v>
      </c>
      <c r="AT77" s="305">
        <f t="shared" si="28"/>
        <v>0</v>
      </c>
      <c r="AU77" s="305">
        <f t="shared" si="29"/>
        <v>163.06285385425053</v>
      </c>
      <c r="AV77" s="305">
        <f t="shared" si="30"/>
        <v>0</v>
      </c>
      <c r="AW77" s="305">
        <f t="shared" si="31"/>
        <v>0</v>
      </c>
      <c r="AX77" s="306">
        <f t="shared" si="32"/>
        <v>163.06285385425053</v>
      </c>
    </row>
    <row r="78" spans="1:50" ht="14.5">
      <c r="A78" s="44" t="s">
        <v>150</v>
      </c>
      <c r="B78" s="45" t="s">
        <v>154</v>
      </c>
      <c r="C78" s="106">
        <v>0</v>
      </c>
      <c r="D78" s="65">
        <v>41</v>
      </c>
      <c r="E78" s="65"/>
      <c r="F78" s="99" t="s">
        <v>916</v>
      </c>
      <c r="G78" s="240" t="s">
        <v>148</v>
      </c>
      <c r="H78" s="240" t="s">
        <v>180</v>
      </c>
      <c r="I78" s="240" t="s">
        <v>1049</v>
      </c>
      <c r="J78" s="239">
        <v>46722</v>
      </c>
      <c r="K78" s="255">
        <v>0</v>
      </c>
      <c r="L78" s="256">
        <v>0</v>
      </c>
      <c r="M78" s="256">
        <v>0</v>
      </c>
      <c r="N78" s="256">
        <v>0</v>
      </c>
      <c r="O78" s="256">
        <v>0</v>
      </c>
      <c r="P78" s="256">
        <v>0</v>
      </c>
      <c r="Q78" s="256">
        <v>300</v>
      </c>
      <c r="R78" s="256">
        <v>0</v>
      </c>
      <c r="S78" s="256">
        <v>0</v>
      </c>
      <c r="T78" s="257">
        <f t="shared" si="18"/>
        <v>300</v>
      </c>
      <c r="U78" s="323">
        <f>K78*Inflation!$F$19</f>
        <v>0</v>
      </c>
      <c r="V78" s="324">
        <f>L78*Inflation!$F$19</f>
        <v>0</v>
      </c>
      <c r="W78" s="324">
        <f>M78*Inflation!$F$19</f>
        <v>0</v>
      </c>
      <c r="X78" s="324">
        <f>N78*Inflation!$F$19*Inflation!$F$20</f>
        <v>0</v>
      </c>
      <c r="Y78" s="324">
        <f>O78*Inflation!$F$19*Inflation!$F$20</f>
        <v>0</v>
      </c>
      <c r="Z78" s="324">
        <f>P78*Inflation!$F$19*Inflation!$F$20</f>
        <v>0</v>
      </c>
      <c r="AA78" s="324">
        <f>Q78*Inflation!$F$19*Inflation!$F$20*Inflation!$F$21</f>
        <v>318.79240759240764</v>
      </c>
      <c r="AB78" s="324">
        <f>R78*Inflation!$F$19*Inflation!$F$20*Inflation!$F$21*Inflation!$F$22</f>
        <v>0</v>
      </c>
      <c r="AC78" s="324">
        <f>S78*Inflation!$F$19*Inflation!$F$20*Inflation!$F$21*Inflation!$F$22*Inflation!$F$23</f>
        <v>0</v>
      </c>
      <c r="AD78" s="326">
        <f t="shared" si="19"/>
        <v>318.79240759240764</v>
      </c>
      <c r="AE78" s="291">
        <f>U78/U$141*SUM('Common CWIP'!$AV$65:$BA$65)</f>
        <v>0</v>
      </c>
      <c r="AF78" s="292">
        <f>V78/V$141*SUM('Common CWIP'!$BB$65:$BG$65)</f>
        <v>0</v>
      </c>
      <c r="AG78" s="292">
        <f t="shared" si="20"/>
        <v>0</v>
      </c>
      <c r="AH78" s="292">
        <f>X78/X$141*SUM('Common CWIP'!$BK$65:$BP$65)</f>
        <v>0</v>
      </c>
      <c r="AI78" s="292">
        <f>Y78/Y$141*SUM('Common CWIP'!$BQ$65:$BV$65)</f>
        <v>0</v>
      </c>
      <c r="AJ78" s="292">
        <f t="shared" si="21"/>
        <v>0</v>
      </c>
      <c r="AK78" s="292">
        <f>AA78/AA$141*'Common CWIP'!$CL$65</f>
        <v>7.3333001160934241</v>
      </c>
      <c r="AL78" s="292">
        <f>AB78/AB$141*'Common CWIP'!$DA$65</f>
        <v>0</v>
      </c>
      <c r="AM78" s="292">
        <f>AC78/AC$141*'Common CWIP'!$DP$65</f>
        <v>0</v>
      </c>
      <c r="AN78" s="293">
        <f t="shared" si="22"/>
        <v>7.3333001160934241</v>
      </c>
      <c r="AO78" s="304">
        <f t="shared" si="23"/>
        <v>0</v>
      </c>
      <c r="AP78" s="305">
        <f t="shared" si="24"/>
        <v>0</v>
      </c>
      <c r="AQ78" s="305">
        <f t="shared" si="25"/>
        <v>0</v>
      </c>
      <c r="AR78" s="305">
        <f t="shared" si="26"/>
        <v>0</v>
      </c>
      <c r="AS78" s="305">
        <f t="shared" si="27"/>
        <v>0</v>
      </c>
      <c r="AT78" s="305">
        <f t="shared" si="28"/>
        <v>0</v>
      </c>
      <c r="AU78" s="305">
        <f t="shared" si="29"/>
        <v>326.12570770850107</v>
      </c>
      <c r="AV78" s="305">
        <f t="shared" si="30"/>
        <v>0</v>
      </c>
      <c r="AW78" s="305">
        <f t="shared" si="31"/>
        <v>0</v>
      </c>
      <c r="AX78" s="306">
        <f t="shared" si="32"/>
        <v>326.12570770850107</v>
      </c>
    </row>
    <row r="79" spans="1:50" ht="14.5">
      <c r="A79" s="44" t="s">
        <v>150</v>
      </c>
      <c r="B79" s="45" t="s">
        <v>154</v>
      </c>
      <c r="C79" s="106">
        <v>0</v>
      </c>
      <c r="D79" s="65">
        <v>41</v>
      </c>
      <c r="E79" s="65"/>
      <c r="F79" s="99" t="s">
        <v>917</v>
      </c>
      <c r="G79" s="240" t="s">
        <v>148</v>
      </c>
      <c r="H79" s="240" t="s">
        <v>180</v>
      </c>
      <c r="I79" s="240" t="s">
        <v>1049</v>
      </c>
      <c r="J79" s="239">
        <v>46722</v>
      </c>
      <c r="K79" s="255">
        <v>0</v>
      </c>
      <c r="L79" s="256">
        <v>0</v>
      </c>
      <c r="M79" s="256">
        <v>0</v>
      </c>
      <c r="N79" s="256">
        <v>0</v>
      </c>
      <c r="O79" s="256">
        <v>0</v>
      </c>
      <c r="P79" s="256">
        <v>0</v>
      </c>
      <c r="Q79" s="256">
        <v>400</v>
      </c>
      <c r="R79" s="256">
        <v>0</v>
      </c>
      <c r="S79" s="256">
        <v>0</v>
      </c>
      <c r="T79" s="257">
        <f t="shared" si="18"/>
        <v>400</v>
      </c>
      <c r="U79" s="323">
        <f>K79*Inflation!$F$19</f>
        <v>0</v>
      </c>
      <c r="V79" s="324">
        <f>L79*Inflation!$F$19</f>
        <v>0</v>
      </c>
      <c r="W79" s="324">
        <f>M79*Inflation!$F$19</f>
        <v>0</v>
      </c>
      <c r="X79" s="324">
        <f>N79*Inflation!$F$19*Inflation!$F$20</f>
        <v>0</v>
      </c>
      <c r="Y79" s="324">
        <f>O79*Inflation!$F$19*Inflation!$F$20</f>
        <v>0</v>
      </c>
      <c r="Z79" s="324">
        <f>P79*Inflation!$F$19*Inflation!$F$20</f>
        <v>0</v>
      </c>
      <c r="AA79" s="324">
        <f>Q79*Inflation!$F$19*Inflation!$F$20*Inflation!$F$21</f>
        <v>425.05654345654347</v>
      </c>
      <c r="AB79" s="324">
        <f>R79*Inflation!$F$19*Inflation!$F$20*Inflation!$F$21*Inflation!$F$22</f>
        <v>0</v>
      </c>
      <c r="AC79" s="324">
        <f>S79*Inflation!$F$19*Inflation!$F$20*Inflation!$F$21*Inflation!$F$22*Inflation!$F$23</f>
        <v>0</v>
      </c>
      <c r="AD79" s="326">
        <f t="shared" si="19"/>
        <v>425.05654345654347</v>
      </c>
      <c r="AE79" s="291">
        <f>U79/U$141*SUM('Common CWIP'!$AV$65:$BA$65)</f>
        <v>0</v>
      </c>
      <c r="AF79" s="292">
        <f>V79/V$141*SUM('Common CWIP'!$BB$65:$BG$65)</f>
        <v>0</v>
      </c>
      <c r="AG79" s="292">
        <f t="shared" si="20"/>
        <v>0</v>
      </c>
      <c r="AH79" s="292">
        <f>X79/X$141*SUM('Common CWIP'!$BK$65:$BP$65)</f>
        <v>0</v>
      </c>
      <c r="AI79" s="292">
        <f>Y79/Y$141*SUM('Common CWIP'!$BQ$65:$BV$65)</f>
        <v>0</v>
      </c>
      <c r="AJ79" s="292">
        <f t="shared" si="21"/>
        <v>0</v>
      </c>
      <c r="AK79" s="292">
        <f>AA79/AA$141*'Common CWIP'!$CL$65</f>
        <v>9.7777334881245643</v>
      </c>
      <c r="AL79" s="292">
        <f>AB79/AB$141*'Common CWIP'!$DA$65</f>
        <v>0</v>
      </c>
      <c r="AM79" s="292">
        <f>AC79/AC$141*'Common CWIP'!$DP$65</f>
        <v>0</v>
      </c>
      <c r="AN79" s="293">
        <f t="shared" si="22"/>
        <v>9.7777334881245643</v>
      </c>
      <c r="AO79" s="304">
        <f t="shared" si="23"/>
        <v>0</v>
      </c>
      <c r="AP79" s="305">
        <f t="shared" si="24"/>
        <v>0</v>
      </c>
      <c r="AQ79" s="305">
        <f t="shared" si="25"/>
        <v>0</v>
      </c>
      <c r="AR79" s="305">
        <f t="shared" si="26"/>
        <v>0</v>
      </c>
      <c r="AS79" s="305">
        <f t="shared" si="27"/>
        <v>0</v>
      </c>
      <c r="AT79" s="305">
        <f t="shared" si="28"/>
        <v>0</v>
      </c>
      <c r="AU79" s="305">
        <f t="shared" si="29"/>
        <v>434.83427694466803</v>
      </c>
      <c r="AV79" s="305">
        <f t="shared" si="30"/>
        <v>0</v>
      </c>
      <c r="AW79" s="305">
        <f t="shared" si="31"/>
        <v>0</v>
      </c>
      <c r="AX79" s="306">
        <f t="shared" si="32"/>
        <v>434.83427694466803</v>
      </c>
    </row>
    <row r="80" spans="1:50" ht="14.5">
      <c r="A80" s="44" t="s">
        <v>150</v>
      </c>
      <c r="B80" s="45" t="s">
        <v>154</v>
      </c>
      <c r="C80" s="106">
        <v>0</v>
      </c>
      <c r="D80" s="65">
        <v>41</v>
      </c>
      <c r="E80" s="65"/>
      <c r="F80" s="99" t="s">
        <v>918</v>
      </c>
      <c r="G80" s="240" t="s">
        <v>148</v>
      </c>
      <c r="H80" s="240" t="s">
        <v>180</v>
      </c>
      <c r="I80" s="240" t="s">
        <v>1049</v>
      </c>
      <c r="J80" s="239">
        <v>46722</v>
      </c>
      <c r="K80" s="255">
        <v>0</v>
      </c>
      <c r="L80" s="256">
        <v>0</v>
      </c>
      <c r="M80" s="256">
        <v>0</v>
      </c>
      <c r="N80" s="256">
        <v>0</v>
      </c>
      <c r="O80" s="256">
        <v>0</v>
      </c>
      <c r="P80" s="256">
        <v>0</v>
      </c>
      <c r="Q80" s="256">
        <v>250</v>
      </c>
      <c r="R80" s="256">
        <v>0</v>
      </c>
      <c r="S80" s="256">
        <v>0</v>
      </c>
      <c r="T80" s="257">
        <f t="shared" si="18"/>
        <v>250</v>
      </c>
      <c r="U80" s="323">
        <f>K80*Inflation!$F$19</f>
        <v>0</v>
      </c>
      <c r="V80" s="324">
        <f>L80*Inflation!$F$19</f>
        <v>0</v>
      </c>
      <c r="W80" s="324">
        <f>M80*Inflation!$F$19</f>
        <v>0</v>
      </c>
      <c r="X80" s="324">
        <f>N80*Inflation!$F$19*Inflation!$F$20</f>
        <v>0</v>
      </c>
      <c r="Y80" s="324">
        <f>O80*Inflation!$F$19*Inflation!$F$20</f>
        <v>0</v>
      </c>
      <c r="Z80" s="324">
        <f>P80*Inflation!$F$19*Inflation!$F$20</f>
        <v>0</v>
      </c>
      <c r="AA80" s="324">
        <f>Q80*Inflation!$F$19*Inflation!$F$20*Inflation!$F$21</f>
        <v>265.66033966033973</v>
      </c>
      <c r="AB80" s="324">
        <f>R80*Inflation!$F$19*Inflation!$F$20*Inflation!$F$21*Inflation!$F$22</f>
        <v>0</v>
      </c>
      <c r="AC80" s="324">
        <f>S80*Inflation!$F$19*Inflation!$F$20*Inflation!$F$21*Inflation!$F$22*Inflation!$F$23</f>
        <v>0</v>
      </c>
      <c r="AD80" s="326">
        <f t="shared" si="19"/>
        <v>265.66033966033973</v>
      </c>
      <c r="AE80" s="291">
        <f>U80/U$141*SUM('Common CWIP'!$AV$65:$BA$65)</f>
        <v>0</v>
      </c>
      <c r="AF80" s="292">
        <f>V80/V$141*SUM('Common CWIP'!$BB$65:$BG$65)</f>
        <v>0</v>
      </c>
      <c r="AG80" s="292">
        <f t="shared" si="20"/>
        <v>0</v>
      </c>
      <c r="AH80" s="292">
        <f>X80/X$141*SUM('Common CWIP'!$BK$65:$BP$65)</f>
        <v>0</v>
      </c>
      <c r="AI80" s="292">
        <f>Y80/Y$141*SUM('Common CWIP'!$BQ$65:$BV$65)</f>
        <v>0</v>
      </c>
      <c r="AJ80" s="292">
        <f t="shared" si="21"/>
        <v>0</v>
      </c>
      <c r="AK80" s="292">
        <f>AA80/AA$141*'Common CWIP'!$CL$65</f>
        <v>6.1110834300778532</v>
      </c>
      <c r="AL80" s="292">
        <f>AB80/AB$141*'Common CWIP'!$DA$65</f>
        <v>0</v>
      </c>
      <c r="AM80" s="292">
        <f>AC80/AC$141*'Common CWIP'!$DP$65</f>
        <v>0</v>
      </c>
      <c r="AN80" s="293">
        <f t="shared" si="22"/>
        <v>6.1110834300778532</v>
      </c>
      <c r="AO80" s="304">
        <f t="shared" si="23"/>
        <v>0</v>
      </c>
      <c r="AP80" s="305">
        <f t="shared" si="24"/>
        <v>0</v>
      </c>
      <c r="AQ80" s="305">
        <f t="shared" si="25"/>
        <v>0</v>
      </c>
      <c r="AR80" s="305">
        <f t="shared" si="26"/>
        <v>0</v>
      </c>
      <c r="AS80" s="305">
        <f t="shared" si="27"/>
        <v>0</v>
      </c>
      <c r="AT80" s="305">
        <f t="shared" si="28"/>
        <v>0</v>
      </c>
      <c r="AU80" s="305">
        <f t="shared" si="29"/>
        <v>271.77142309041756</v>
      </c>
      <c r="AV80" s="305">
        <f t="shared" si="30"/>
        <v>0</v>
      </c>
      <c r="AW80" s="305">
        <f t="shared" si="31"/>
        <v>0</v>
      </c>
      <c r="AX80" s="306">
        <f t="shared" si="32"/>
        <v>271.77142309041756</v>
      </c>
    </row>
    <row r="81" spans="1:50" ht="14.5">
      <c r="A81" s="44" t="s">
        <v>150</v>
      </c>
      <c r="B81" s="45" t="s">
        <v>150</v>
      </c>
      <c r="C81" s="106">
        <v>700</v>
      </c>
      <c r="D81" s="65">
        <v>41</v>
      </c>
      <c r="E81" s="65"/>
      <c r="F81" s="99" t="s">
        <v>919</v>
      </c>
      <c r="G81" s="240" t="s">
        <v>148</v>
      </c>
      <c r="H81" s="240" t="s">
        <v>180</v>
      </c>
      <c r="I81" s="240" t="s">
        <v>1049</v>
      </c>
      <c r="J81" s="238">
        <v>46722</v>
      </c>
      <c r="K81" s="255">
        <v>0</v>
      </c>
      <c r="L81" s="256">
        <v>0</v>
      </c>
      <c r="M81" s="256">
        <v>0</v>
      </c>
      <c r="N81" s="256">
        <v>0</v>
      </c>
      <c r="O81" s="256">
        <v>0</v>
      </c>
      <c r="P81" s="256">
        <v>0</v>
      </c>
      <c r="Q81" s="256">
        <v>700</v>
      </c>
      <c r="R81" s="256">
        <v>0</v>
      </c>
      <c r="S81" s="256">
        <v>0</v>
      </c>
      <c r="T81" s="257">
        <f t="shared" si="18"/>
        <v>700</v>
      </c>
      <c r="U81" s="323">
        <f>K81*Inflation!$F$19</f>
        <v>0</v>
      </c>
      <c r="V81" s="324">
        <f>L81*Inflation!$F$19</f>
        <v>0</v>
      </c>
      <c r="W81" s="324">
        <f>M81*Inflation!$F$19</f>
        <v>0</v>
      </c>
      <c r="X81" s="324">
        <f>N81*Inflation!$F$19*Inflation!$F$20</f>
        <v>0</v>
      </c>
      <c r="Y81" s="324">
        <f>O81*Inflation!$F$19*Inflation!$F$20</f>
        <v>0</v>
      </c>
      <c r="Z81" s="324">
        <f>P81*Inflation!$F$19*Inflation!$F$20</f>
        <v>0</v>
      </c>
      <c r="AA81" s="324">
        <f>Q81*Inflation!$F$19*Inflation!$F$20*Inflation!$F$21</f>
        <v>743.84895104895111</v>
      </c>
      <c r="AB81" s="324">
        <f>R81*Inflation!$F$19*Inflation!$F$20*Inflation!$F$21*Inflation!$F$22</f>
        <v>0</v>
      </c>
      <c r="AC81" s="324">
        <f>S81*Inflation!$F$19*Inflation!$F$20*Inflation!$F$21*Inflation!$F$22*Inflation!$F$23</f>
        <v>0</v>
      </c>
      <c r="AD81" s="326">
        <f t="shared" si="19"/>
        <v>743.84895104895111</v>
      </c>
      <c r="AE81" s="291">
        <f>U81/U$141*SUM('Common CWIP'!$AV$65:$BA$65)</f>
        <v>0</v>
      </c>
      <c r="AF81" s="292">
        <f>V81/V$141*SUM('Common CWIP'!$BB$65:$BG$65)</f>
        <v>0</v>
      </c>
      <c r="AG81" s="292">
        <f t="shared" si="20"/>
        <v>0</v>
      </c>
      <c r="AH81" s="292">
        <f>X81/X$141*SUM('Common CWIP'!$BK$65:$BP$65)</f>
        <v>0</v>
      </c>
      <c r="AI81" s="292">
        <f>Y81/Y$141*SUM('Common CWIP'!$BQ$65:$BV$65)</f>
        <v>0</v>
      </c>
      <c r="AJ81" s="292">
        <f t="shared" si="21"/>
        <v>0</v>
      </c>
      <c r="AK81" s="292">
        <f>AA81/AA$141*'Common CWIP'!$CL$65</f>
        <v>17.111033604217987</v>
      </c>
      <c r="AL81" s="292">
        <f>AB81/AB$141*'Common CWIP'!$DA$65</f>
        <v>0</v>
      </c>
      <c r="AM81" s="292">
        <f>AC81/AC$141*'Common CWIP'!$DP$65</f>
        <v>0</v>
      </c>
      <c r="AN81" s="293">
        <f t="shared" si="22"/>
        <v>17.111033604217987</v>
      </c>
      <c r="AO81" s="304">
        <f t="shared" si="23"/>
        <v>0</v>
      </c>
      <c r="AP81" s="305">
        <f t="shared" si="24"/>
        <v>0</v>
      </c>
      <c r="AQ81" s="305">
        <f t="shared" si="25"/>
        <v>0</v>
      </c>
      <c r="AR81" s="305">
        <f t="shared" si="26"/>
        <v>0</v>
      </c>
      <c r="AS81" s="305">
        <f t="shared" si="27"/>
        <v>0</v>
      </c>
      <c r="AT81" s="305">
        <f t="shared" si="28"/>
        <v>0</v>
      </c>
      <c r="AU81" s="305">
        <f t="shared" si="29"/>
        <v>760.95998465316904</v>
      </c>
      <c r="AV81" s="305">
        <f t="shared" si="30"/>
        <v>0</v>
      </c>
      <c r="AW81" s="305">
        <f t="shared" si="31"/>
        <v>0</v>
      </c>
      <c r="AX81" s="306">
        <f t="shared" si="32"/>
        <v>760.95998465316904</v>
      </c>
    </row>
    <row r="82" spans="1:50" ht="14.5">
      <c r="A82" s="44" t="s">
        <v>150</v>
      </c>
      <c r="B82" s="45" t="s">
        <v>154</v>
      </c>
      <c r="C82" s="106">
        <v>0</v>
      </c>
      <c r="D82" s="65">
        <v>41</v>
      </c>
      <c r="E82" s="65"/>
      <c r="F82" s="99" t="s">
        <v>920</v>
      </c>
      <c r="G82" s="240" t="s">
        <v>148</v>
      </c>
      <c r="H82" s="240" t="s">
        <v>180</v>
      </c>
      <c r="I82" s="240" t="s">
        <v>1049</v>
      </c>
      <c r="J82" s="239">
        <v>46722</v>
      </c>
      <c r="K82" s="255">
        <v>0</v>
      </c>
      <c r="L82" s="256">
        <v>0</v>
      </c>
      <c r="M82" s="256">
        <v>0</v>
      </c>
      <c r="N82" s="256">
        <v>0</v>
      </c>
      <c r="O82" s="256">
        <v>0</v>
      </c>
      <c r="P82" s="256">
        <v>0</v>
      </c>
      <c r="Q82" s="256">
        <v>250</v>
      </c>
      <c r="R82" s="256">
        <v>0</v>
      </c>
      <c r="S82" s="256">
        <v>0</v>
      </c>
      <c r="T82" s="257">
        <f t="shared" si="18"/>
        <v>250</v>
      </c>
      <c r="U82" s="323">
        <f>K82*Inflation!$F$19</f>
        <v>0</v>
      </c>
      <c r="V82" s="324">
        <f>L82*Inflation!$F$19</f>
        <v>0</v>
      </c>
      <c r="W82" s="324">
        <f>M82*Inflation!$F$19</f>
        <v>0</v>
      </c>
      <c r="X82" s="324">
        <f>N82*Inflation!$F$19*Inflation!$F$20</f>
        <v>0</v>
      </c>
      <c r="Y82" s="324">
        <f>O82*Inflation!$F$19*Inflation!$F$20</f>
        <v>0</v>
      </c>
      <c r="Z82" s="324">
        <f>P82*Inflation!$F$19*Inflation!$F$20</f>
        <v>0</v>
      </c>
      <c r="AA82" s="324">
        <f>Q82*Inflation!$F$19*Inflation!$F$20*Inflation!$F$21</f>
        <v>265.66033966033973</v>
      </c>
      <c r="AB82" s="324">
        <f>R82*Inflation!$F$19*Inflation!$F$20*Inflation!$F$21*Inflation!$F$22</f>
        <v>0</v>
      </c>
      <c r="AC82" s="324">
        <f>S82*Inflation!$F$19*Inflation!$F$20*Inflation!$F$21*Inflation!$F$22*Inflation!$F$23</f>
        <v>0</v>
      </c>
      <c r="AD82" s="326">
        <f t="shared" si="19"/>
        <v>265.66033966033973</v>
      </c>
      <c r="AE82" s="291">
        <f>U82/U$141*SUM('Common CWIP'!$AV$65:$BA$65)</f>
        <v>0</v>
      </c>
      <c r="AF82" s="292">
        <f>V82/V$141*SUM('Common CWIP'!$BB$65:$BG$65)</f>
        <v>0</v>
      </c>
      <c r="AG82" s="292">
        <f t="shared" si="20"/>
        <v>0</v>
      </c>
      <c r="AH82" s="292">
        <f>X82/X$141*SUM('Common CWIP'!$BK$65:$BP$65)</f>
        <v>0</v>
      </c>
      <c r="AI82" s="292">
        <f>Y82/Y$141*SUM('Common CWIP'!$BQ$65:$BV$65)</f>
        <v>0</v>
      </c>
      <c r="AJ82" s="292">
        <f t="shared" si="21"/>
        <v>0</v>
      </c>
      <c r="AK82" s="292">
        <f>AA82/AA$141*'Common CWIP'!$CL$65</f>
        <v>6.1110834300778532</v>
      </c>
      <c r="AL82" s="292">
        <f>AB82/AB$141*'Common CWIP'!$DA$65</f>
        <v>0</v>
      </c>
      <c r="AM82" s="292">
        <f>AC82/AC$141*'Common CWIP'!$DP$65</f>
        <v>0</v>
      </c>
      <c r="AN82" s="293">
        <f t="shared" si="22"/>
        <v>6.1110834300778532</v>
      </c>
      <c r="AO82" s="304">
        <f t="shared" si="23"/>
        <v>0</v>
      </c>
      <c r="AP82" s="305">
        <f t="shared" si="24"/>
        <v>0</v>
      </c>
      <c r="AQ82" s="305">
        <f t="shared" si="25"/>
        <v>0</v>
      </c>
      <c r="AR82" s="305">
        <f t="shared" si="26"/>
        <v>0</v>
      </c>
      <c r="AS82" s="305">
        <f t="shared" si="27"/>
        <v>0</v>
      </c>
      <c r="AT82" s="305">
        <f t="shared" si="28"/>
        <v>0</v>
      </c>
      <c r="AU82" s="305">
        <f t="shared" si="29"/>
        <v>271.77142309041756</v>
      </c>
      <c r="AV82" s="305">
        <f t="shared" si="30"/>
        <v>0</v>
      </c>
      <c r="AW82" s="305">
        <f t="shared" si="31"/>
        <v>0</v>
      </c>
      <c r="AX82" s="306">
        <f t="shared" si="32"/>
        <v>271.77142309041756</v>
      </c>
    </row>
    <row r="83" spans="1:50" ht="14.5">
      <c r="A83" s="44" t="s">
        <v>150</v>
      </c>
      <c r="B83" s="45" t="s">
        <v>154</v>
      </c>
      <c r="C83" s="106">
        <v>0</v>
      </c>
      <c r="D83" s="65">
        <v>41</v>
      </c>
      <c r="E83" s="65"/>
      <c r="F83" s="99" t="s">
        <v>921</v>
      </c>
      <c r="G83" s="240" t="s">
        <v>148</v>
      </c>
      <c r="H83" s="240" t="s">
        <v>180</v>
      </c>
      <c r="I83" s="240" t="s">
        <v>1049</v>
      </c>
      <c r="J83" s="239">
        <v>46722</v>
      </c>
      <c r="K83" s="255">
        <v>0</v>
      </c>
      <c r="L83" s="256">
        <v>0</v>
      </c>
      <c r="M83" s="256">
        <v>0</v>
      </c>
      <c r="N83" s="256">
        <v>0</v>
      </c>
      <c r="O83" s="256">
        <v>0</v>
      </c>
      <c r="P83" s="256">
        <v>0</v>
      </c>
      <c r="Q83" s="256">
        <v>75</v>
      </c>
      <c r="R83" s="256">
        <v>0</v>
      </c>
      <c r="S83" s="256">
        <v>0</v>
      </c>
      <c r="T83" s="257">
        <f t="shared" si="18"/>
        <v>75</v>
      </c>
      <c r="U83" s="323">
        <f>K83*Inflation!$F$19</f>
        <v>0</v>
      </c>
      <c r="V83" s="324">
        <f>L83*Inflation!$F$19</f>
        <v>0</v>
      </c>
      <c r="W83" s="324">
        <f>M83*Inflation!$F$19</f>
        <v>0</v>
      </c>
      <c r="X83" s="324">
        <f>N83*Inflation!$F$19*Inflation!$F$20</f>
        <v>0</v>
      </c>
      <c r="Y83" s="324">
        <f>O83*Inflation!$F$19*Inflation!$F$20</f>
        <v>0</v>
      </c>
      <c r="Z83" s="324">
        <f>P83*Inflation!$F$19*Inflation!$F$20</f>
        <v>0</v>
      </c>
      <c r="AA83" s="324">
        <f>Q83*Inflation!$F$19*Inflation!$F$20*Inflation!$F$21</f>
        <v>79.69810189810191</v>
      </c>
      <c r="AB83" s="324">
        <f>R83*Inflation!$F$19*Inflation!$F$20*Inflation!$F$21*Inflation!$F$22</f>
        <v>0</v>
      </c>
      <c r="AC83" s="324">
        <f>S83*Inflation!$F$19*Inflation!$F$20*Inflation!$F$21*Inflation!$F$22*Inflation!$F$23</f>
        <v>0</v>
      </c>
      <c r="AD83" s="326">
        <f t="shared" si="19"/>
        <v>79.69810189810191</v>
      </c>
      <c r="AE83" s="291">
        <f>U83/U$141*SUM('Common CWIP'!$AV$65:$BA$65)</f>
        <v>0</v>
      </c>
      <c r="AF83" s="292">
        <f>V83/V$141*SUM('Common CWIP'!$BB$65:$BG$65)</f>
        <v>0</v>
      </c>
      <c r="AG83" s="292">
        <f t="shared" si="20"/>
        <v>0</v>
      </c>
      <c r="AH83" s="292">
        <f>X83/X$141*SUM('Common CWIP'!$BK$65:$BP$65)</f>
        <v>0</v>
      </c>
      <c r="AI83" s="292">
        <f>Y83/Y$141*SUM('Common CWIP'!$BQ$65:$BV$65)</f>
        <v>0</v>
      </c>
      <c r="AJ83" s="292">
        <f t="shared" si="21"/>
        <v>0</v>
      </c>
      <c r="AK83" s="292">
        <f>AA83/AA$141*'Common CWIP'!$CL$65</f>
        <v>1.833325029023356</v>
      </c>
      <c r="AL83" s="292">
        <f>AB83/AB$141*'Common CWIP'!$DA$65</f>
        <v>0</v>
      </c>
      <c r="AM83" s="292">
        <f>AC83/AC$141*'Common CWIP'!$DP$65</f>
        <v>0</v>
      </c>
      <c r="AN83" s="293">
        <f t="shared" si="22"/>
        <v>1.833325029023356</v>
      </c>
      <c r="AO83" s="304">
        <f t="shared" si="23"/>
        <v>0</v>
      </c>
      <c r="AP83" s="305">
        <f t="shared" si="24"/>
        <v>0</v>
      </c>
      <c r="AQ83" s="305">
        <f t="shared" si="25"/>
        <v>0</v>
      </c>
      <c r="AR83" s="305">
        <f t="shared" si="26"/>
        <v>0</v>
      </c>
      <c r="AS83" s="305">
        <f t="shared" si="27"/>
        <v>0</v>
      </c>
      <c r="AT83" s="305">
        <f t="shared" si="28"/>
        <v>0</v>
      </c>
      <c r="AU83" s="305">
        <f t="shared" si="29"/>
        <v>81.531426927125267</v>
      </c>
      <c r="AV83" s="305">
        <f t="shared" si="30"/>
        <v>0</v>
      </c>
      <c r="AW83" s="305">
        <f t="shared" si="31"/>
        <v>0</v>
      </c>
      <c r="AX83" s="306">
        <f t="shared" si="32"/>
        <v>81.531426927125267</v>
      </c>
    </row>
    <row r="84" spans="1:50" ht="14.5">
      <c r="A84" s="44" t="s">
        <v>150</v>
      </c>
      <c r="B84" s="45" t="s">
        <v>154</v>
      </c>
      <c r="C84" s="106">
        <v>0</v>
      </c>
      <c r="D84" s="65">
        <v>41</v>
      </c>
      <c r="E84" s="65"/>
      <c r="F84" s="99" t="s">
        <v>922</v>
      </c>
      <c r="G84" s="240" t="s">
        <v>148</v>
      </c>
      <c r="H84" s="240" t="s">
        <v>180</v>
      </c>
      <c r="I84" s="240" t="s">
        <v>1049</v>
      </c>
      <c r="J84" s="239">
        <v>46722</v>
      </c>
      <c r="K84" s="255">
        <v>0</v>
      </c>
      <c r="L84" s="256">
        <v>0</v>
      </c>
      <c r="M84" s="256">
        <v>0</v>
      </c>
      <c r="N84" s="256">
        <v>0</v>
      </c>
      <c r="O84" s="256">
        <v>0</v>
      </c>
      <c r="P84" s="256">
        <v>0</v>
      </c>
      <c r="Q84" s="256">
        <v>150</v>
      </c>
      <c r="R84" s="256">
        <v>0</v>
      </c>
      <c r="S84" s="256">
        <v>0</v>
      </c>
      <c r="T84" s="257">
        <f t="shared" si="18"/>
        <v>150</v>
      </c>
      <c r="U84" s="323">
        <f>K84*Inflation!$F$19</f>
        <v>0</v>
      </c>
      <c r="V84" s="324">
        <f>L84*Inflation!$F$19</f>
        <v>0</v>
      </c>
      <c r="W84" s="324">
        <f>M84*Inflation!$F$19</f>
        <v>0</v>
      </c>
      <c r="X84" s="324">
        <f>N84*Inflation!$F$19*Inflation!$F$20</f>
        <v>0</v>
      </c>
      <c r="Y84" s="324">
        <f>O84*Inflation!$F$19*Inflation!$F$20</f>
        <v>0</v>
      </c>
      <c r="Z84" s="324">
        <f>P84*Inflation!$F$19*Inflation!$F$20</f>
        <v>0</v>
      </c>
      <c r="AA84" s="324">
        <f>Q84*Inflation!$F$19*Inflation!$F$20*Inflation!$F$21</f>
        <v>159.39620379620382</v>
      </c>
      <c r="AB84" s="324">
        <f>R84*Inflation!$F$19*Inflation!$F$20*Inflation!$F$21*Inflation!$F$22</f>
        <v>0</v>
      </c>
      <c r="AC84" s="324">
        <f>S84*Inflation!$F$19*Inflation!$F$20*Inflation!$F$21*Inflation!$F$22*Inflation!$F$23</f>
        <v>0</v>
      </c>
      <c r="AD84" s="326">
        <f t="shared" si="19"/>
        <v>159.39620379620382</v>
      </c>
      <c r="AE84" s="291">
        <f>U84/U$141*SUM('Common CWIP'!$AV$65:$BA$65)</f>
        <v>0</v>
      </c>
      <c r="AF84" s="292">
        <f>V84/V$141*SUM('Common CWIP'!$BB$65:$BG$65)</f>
        <v>0</v>
      </c>
      <c r="AG84" s="292">
        <f t="shared" si="20"/>
        <v>0</v>
      </c>
      <c r="AH84" s="292">
        <f>X84/X$141*SUM('Common CWIP'!$BK$65:$BP$65)</f>
        <v>0</v>
      </c>
      <c r="AI84" s="292">
        <f>Y84/Y$141*SUM('Common CWIP'!$BQ$65:$BV$65)</f>
        <v>0</v>
      </c>
      <c r="AJ84" s="292">
        <f t="shared" si="21"/>
        <v>0</v>
      </c>
      <c r="AK84" s="292">
        <f>AA84/AA$141*'Common CWIP'!$CL$65</f>
        <v>3.6666500580467121</v>
      </c>
      <c r="AL84" s="292">
        <f>AB84/AB$141*'Common CWIP'!$DA$65</f>
        <v>0</v>
      </c>
      <c r="AM84" s="292">
        <f>AC84/AC$141*'Common CWIP'!$DP$65</f>
        <v>0</v>
      </c>
      <c r="AN84" s="293">
        <f t="shared" si="22"/>
        <v>3.6666500580467121</v>
      </c>
      <c r="AO84" s="304">
        <f t="shared" si="23"/>
        <v>0</v>
      </c>
      <c r="AP84" s="305">
        <f t="shared" si="24"/>
        <v>0</v>
      </c>
      <c r="AQ84" s="305">
        <f t="shared" si="25"/>
        <v>0</v>
      </c>
      <c r="AR84" s="305">
        <f t="shared" si="26"/>
        <v>0</v>
      </c>
      <c r="AS84" s="305">
        <f t="shared" si="27"/>
        <v>0</v>
      </c>
      <c r="AT84" s="305">
        <f t="shared" si="28"/>
        <v>0</v>
      </c>
      <c r="AU84" s="305">
        <f t="shared" si="29"/>
        <v>163.06285385425053</v>
      </c>
      <c r="AV84" s="305">
        <f t="shared" si="30"/>
        <v>0</v>
      </c>
      <c r="AW84" s="305">
        <f t="shared" si="31"/>
        <v>0</v>
      </c>
      <c r="AX84" s="306">
        <f t="shared" si="32"/>
        <v>163.06285385425053</v>
      </c>
    </row>
    <row r="85" spans="1:50" ht="14.5">
      <c r="A85" s="44" t="s">
        <v>150</v>
      </c>
      <c r="B85" s="45" t="s">
        <v>150</v>
      </c>
      <c r="C85" s="106">
        <v>550</v>
      </c>
      <c r="D85" s="65">
        <v>41</v>
      </c>
      <c r="E85" s="65"/>
      <c r="F85" s="99" t="s">
        <v>923</v>
      </c>
      <c r="G85" s="240" t="s">
        <v>148</v>
      </c>
      <c r="H85" s="240" t="s">
        <v>180</v>
      </c>
      <c r="I85" s="240" t="s">
        <v>1049</v>
      </c>
      <c r="J85" s="238">
        <v>46722</v>
      </c>
      <c r="K85" s="255">
        <v>0</v>
      </c>
      <c r="L85" s="256">
        <v>0</v>
      </c>
      <c r="M85" s="256">
        <v>0</v>
      </c>
      <c r="N85" s="256">
        <v>0</v>
      </c>
      <c r="O85" s="256">
        <v>0</v>
      </c>
      <c r="P85" s="256">
        <v>0</v>
      </c>
      <c r="Q85" s="256">
        <v>550</v>
      </c>
      <c r="R85" s="256">
        <v>0</v>
      </c>
      <c r="S85" s="256">
        <v>0</v>
      </c>
      <c r="T85" s="257">
        <f t="shared" si="18"/>
        <v>550</v>
      </c>
      <c r="U85" s="323">
        <f>K85*Inflation!$F$19</f>
        <v>0</v>
      </c>
      <c r="V85" s="324">
        <f>L85*Inflation!$F$19</f>
        <v>0</v>
      </c>
      <c r="W85" s="324">
        <f>M85*Inflation!$F$19</f>
        <v>0</v>
      </c>
      <c r="X85" s="324">
        <f>N85*Inflation!$F$19*Inflation!$F$20</f>
        <v>0</v>
      </c>
      <c r="Y85" s="324">
        <f>O85*Inflation!$F$19*Inflation!$F$20</f>
        <v>0</v>
      </c>
      <c r="Z85" s="324">
        <f>P85*Inflation!$F$19*Inflation!$F$20</f>
        <v>0</v>
      </c>
      <c r="AA85" s="324">
        <f>Q85*Inflation!$F$19*Inflation!$F$20*Inflation!$F$21</f>
        <v>584.45274725274737</v>
      </c>
      <c r="AB85" s="324">
        <f>R85*Inflation!$F$19*Inflation!$F$20*Inflation!$F$21*Inflation!$F$22</f>
        <v>0</v>
      </c>
      <c r="AC85" s="324">
        <f>S85*Inflation!$F$19*Inflation!$F$20*Inflation!$F$21*Inflation!$F$22*Inflation!$F$23</f>
        <v>0</v>
      </c>
      <c r="AD85" s="326">
        <f t="shared" si="19"/>
        <v>584.45274725274737</v>
      </c>
      <c r="AE85" s="291">
        <f>U85/U$141*SUM('Common CWIP'!$AV$65:$BA$65)</f>
        <v>0</v>
      </c>
      <c r="AF85" s="292">
        <f>V85/V$141*SUM('Common CWIP'!$BB$65:$BG$65)</f>
        <v>0</v>
      </c>
      <c r="AG85" s="292">
        <f t="shared" si="20"/>
        <v>0</v>
      </c>
      <c r="AH85" s="292">
        <f>X85/X$141*SUM('Common CWIP'!$BK$65:$BP$65)</f>
        <v>0</v>
      </c>
      <c r="AI85" s="292">
        <f>Y85/Y$141*SUM('Common CWIP'!$BQ$65:$BV$65)</f>
        <v>0</v>
      </c>
      <c r="AJ85" s="292">
        <f t="shared" si="21"/>
        <v>0</v>
      </c>
      <c r="AK85" s="292">
        <f>AA85/AA$141*'Common CWIP'!$CL$65</f>
        <v>13.444383546171277</v>
      </c>
      <c r="AL85" s="292">
        <f>AB85/AB$141*'Common CWIP'!$DA$65</f>
        <v>0</v>
      </c>
      <c r="AM85" s="292">
        <f>AC85/AC$141*'Common CWIP'!$DP$65</f>
        <v>0</v>
      </c>
      <c r="AN85" s="293">
        <f t="shared" si="22"/>
        <v>13.444383546171277</v>
      </c>
      <c r="AO85" s="304">
        <f t="shared" si="23"/>
        <v>0</v>
      </c>
      <c r="AP85" s="305">
        <f t="shared" si="24"/>
        <v>0</v>
      </c>
      <c r="AQ85" s="305">
        <f t="shared" si="25"/>
        <v>0</v>
      </c>
      <c r="AR85" s="305">
        <f t="shared" si="26"/>
        <v>0</v>
      </c>
      <c r="AS85" s="305">
        <f t="shared" si="27"/>
        <v>0</v>
      </c>
      <c r="AT85" s="305">
        <f t="shared" si="28"/>
        <v>0</v>
      </c>
      <c r="AU85" s="305">
        <f t="shared" si="29"/>
        <v>597.89713079891862</v>
      </c>
      <c r="AV85" s="305">
        <f t="shared" si="30"/>
        <v>0</v>
      </c>
      <c r="AW85" s="305">
        <f t="shared" si="31"/>
        <v>0</v>
      </c>
      <c r="AX85" s="306">
        <f t="shared" si="32"/>
        <v>597.89713079891862</v>
      </c>
    </row>
    <row r="86" spans="1:50" ht="14.5">
      <c r="A86" s="44" t="s">
        <v>150</v>
      </c>
      <c r="B86" s="45" t="s">
        <v>154</v>
      </c>
      <c r="C86" s="106">
        <v>0</v>
      </c>
      <c r="D86" s="65">
        <v>41</v>
      </c>
      <c r="E86" s="65"/>
      <c r="F86" s="99" t="s">
        <v>924</v>
      </c>
      <c r="G86" s="240" t="s">
        <v>148</v>
      </c>
      <c r="H86" s="240" t="s">
        <v>180</v>
      </c>
      <c r="I86" s="240" t="s">
        <v>1049</v>
      </c>
      <c r="J86" s="239">
        <v>46722</v>
      </c>
      <c r="K86" s="255">
        <v>0</v>
      </c>
      <c r="L86" s="256">
        <v>0</v>
      </c>
      <c r="M86" s="256">
        <v>0</v>
      </c>
      <c r="N86" s="256">
        <v>0</v>
      </c>
      <c r="O86" s="256">
        <v>0</v>
      </c>
      <c r="P86" s="256">
        <v>0</v>
      </c>
      <c r="Q86" s="256">
        <v>250</v>
      </c>
      <c r="R86" s="256">
        <v>0</v>
      </c>
      <c r="S86" s="256">
        <v>0</v>
      </c>
      <c r="T86" s="257">
        <f t="shared" si="18"/>
        <v>250</v>
      </c>
      <c r="U86" s="323">
        <f>K86*Inflation!$F$19</f>
        <v>0</v>
      </c>
      <c r="V86" s="324">
        <f>L86*Inflation!$F$19</f>
        <v>0</v>
      </c>
      <c r="W86" s="324">
        <f>M86*Inflation!$F$19</f>
        <v>0</v>
      </c>
      <c r="X86" s="324">
        <f>N86*Inflation!$F$19*Inflation!$F$20</f>
        <v>0</v>
      </c>
      <c r="Y86" s="324">
        <f>O86*Inflation!$F$19*Inflation!$F$20</f>
        <v>0</v>
      </c>
      <c r="Z86" s="324">
        <f>P86*Inflation!$F$19*Inflation!$F$20</f>
        <v>0</v>
      </c>
      <c r="AA86" s="324">
        <f>Q86*Inflation!$F$19*Inflation!$F$20*Inflation!$F$21</f>
        <v>265.66033966033973</v>
      </c>
      <c r="AB86" s="324">
        <f>R86*Inflation!$F$19*Inflation!$F$20*Inflation!$F$21*Inflation!$F$22</f>
        <v>0</v>
      </c>
      <c r="AC86" s="324">
        <f>S86*Inflation!$F$19*Inflation!$F$20*Inflation!$F$21*Inflation!$F$22*Inflation!$F$23</f>
        <v>0</v>
      </c>
      <c r="AD86" s="326">
        <f t="shared" si="19"/>
        <v>265.66033966033973</v>
      </c>
      <c r="AE86" s="291">
        <f>U86/U$141*SUM('Common CWIP'!$AV$65:$BA$65)</f>
        <v>0</v>
      </c>
      <c r="AF86" s="292">
        <f>V86/V$141*SUM('Common CWIP'!$BB$65:$BG$65)</f>
        <v>0</v>
      </c>
      <c r="AG86" s="292">
        <f t="shared" si="20"/>
        <v>0</v>
      </c>
      <c r="AH86" s="292">
        <f>X86/X$141*SUM('Common CWIP'!$BK$65:$BP$65)</f>
        <v>0</v>
      </c>
      <c r="AI86" s="292">
        <f>Y86/Y$141*SUM('Common CWIP'!$BQ$65:$BV$65)</f>
        <v>0</v>
      </c>
      <c r="AJ86" s="292">
        <f t="shared" si="21"/>
        <v>0</v>
      </c>
      <c r="AK86" s="292">
        <f>AA86/AA$141*'Common CWIP'!$CL$65</f>
        <v>6.1110834300778532</v>
      </c>
      <c r="AL86" s="292">
        <f>AB86/AB$141*'Common CWIP'!$DA$65</f>
        <v>0</v>
      </c>
      <c r="AM86" s="292">
        <f>AC86/AC$141*'Common CWIP'!$DP$65</f>
        <v>0</v>
      </c>
      <c r="AN86" s="293">
        <f t="shared" si="22"/>
        <v>6.1110834300778532</v>
      </c>
      <c r="AO86" s="304">
        <f t="shared" si="23"/>
        <v>0</v>
      </c>
      <c r="AP86" s="305">
        <f t="shared" si="24"/>
        <v>0</v>
      </c>
      <c r="AQ86" s="305">
        <f t="shared" si="25"/>
        <v>0</v>
      </c>
      <c r="AR86" s="305">
        <f t="shared" si="26"/>
        <v>0</v>
      </c>
      <c r="AS86" s="305">
        <f t="shared" si="27"/>
        <v>0</v>
      </c>
      <c r="AT86" s="305">
        <f t="shared" si="28"/>
        <v>0</v>
      </c>
      <c r="AU86" s="305">
        <f t="shared" si="29"/>
        <v>271.77142309041756</v>
      </c>
      <c r="AV86" s="305">
        <f t="shared" si="30"/>
        <v>0</v>
      </c>
      <c r="AW86" s="305">
        <f t="shared" si="31"/>
        <v>0</v>
      </c>
      <c r="AX86" s="306">
        <f t="shared" si="32"/>
        <v>271.77142309041756</v>
      </c>
    </row>
    <row r="87" spans="1:50" ht="14.5">
      <c r="A87" s="44" t="s">
        <v>150</v>
      </c>
      <c r="B87" s="45" t="s">
        <v>154</v>
      </c>
      <c r="C87" s="106">
        <v>0</v>
      </c>
      <c r="D87" s="65">
        <v>41</v>
      </c>
      <c r="E87" s="65"/>
      <c r="F87" s="99" t="s">
        <v>925</v>
      </c>
      <c r="G87" s="240" t="s">
        <v>148</v>
      </c>
      <c r="H87" s="240" t="s">
        <v>180</v>
      </c>
      <c r="I87" s="240" t="s">
        <v>1049</v>
      </c>
      <c r="J87" s="239">
        <v>46722</v>
      </c>
      <c r="K87" s="255">
        <v>0</v>
      </c>
      <c r="L87" s="256">
        <v>0</v>
      </c>
      <c r="M87" s="256">
        <v>0</v>
      </c>
      <c r="N87" s="256">
        <v>0</v>
      </c>
      <c r="O87" s="256">
        <v>0</v>
      </c>
      <c r="P87" s="256">
        <v>0</v>
      </c>
      <c r="Q87" s="256">
        <v>55</v>
      </c>
      <c r="R87" s="256">
        <v>0</v>
      </c>
      <c r="S87" s="256">
        <v>0</v>
      </c>
      <c r="T87" s="257">
        <f t="shared" si="18"/>
        <v>55</v>
      </c>
      <c r="U87" s="323">
        <f>K87*Inflation!$F$19</f>
        <v>0</v>
      </c>
      <c r="V87" s="324">
        <f>L87*Inflation!$F$19</f>
        <v>0</v>
      </c>
      <c r="W87" s="324">
        <f>M87*Inflation!$F$19</f>
        <v>0</v>
      </c>
      <c r="X87" s="324">
        <f>N87*Inflation!$F$19*Inflation!$F$20</f>
        <v>0</v>
      </c>
      <c r="Y87" s="324">
        <f>O87*Inflation!$F$19*Inflation!$F$20</f>
        <v>0</v>
      </c>
      <c r="Z87" s="324">
        <f>P87*Inflation!$F$19*Inflation!$F$20</f>
        <v>0</v>
      </c>
      <c r="AA87" s="324">
        <f>Q87*Inflation!$F$19*Inflation!$F$20*Inflation!$F$21</f>
        <v>58.445274725274729</v>
      </c>
      <c r="AB87" s="324">
        <f>R87*Inflation!$F$19*Inflation!$F$20*Inflation!$F$21*Inflation!$F$22</f>
        <v>0</v>
      </c>
      <c r="AC87" s="324">
        <f>S87*Inflation!$F$19*Inflation!$F$20*Inflation!$F$21*Inflation!$F$22*Inflation!$F$23</f>
        <v>0</v>
      </c>
      <c r="AD87" s="326">
        <f t="shared" si="19"/>
        <v>58.445274725274729</v>
      </c>
      <c r="AE87" s="291">
        <f>U87/U$141*SUM('Common CWIP'!$AV$65:$BA$65)</f>
        <v>0</v>
      </c>
      <c r="AF87" s="292">
        <f>V87/V$141*SUM('Common CWIP'!$BB$65:$BG$65)</f>
        <v>0</v>
      </c>
      <c r="AG87" s="292">
        <f t="shared" si="20"/>
        <v>0</v>
      </c>
      <c r="AH87" s="292">
        <f>X87/X$141*SUM('Common CWIP'!$BK$65:$BP$65)</f>
        <v>0</v>
      </c>
      <c r="AI87" s="292">
        <f>Y87/Y$141*SUM('Common CWIP'!$BQ$65:$BV$65)</f>
        <v>0</v>
      </c>
      <c r="AJ87" s="292">
        <f t="shared" si="21"/>
        <v>0</v>
      </c>
      <c r="AK87" s="292">
        <f>AA87/AA$141*'Common CWIP'!$CL$65</f>
        <v>1.3444383546171275</v>
      </c>
      <c r="AL87" s="292">
        <f>AB87/AB$141*'Common CWIP'!$DA$65</f>
        <v>0</v>
      </c>
      <c r="AM87" s="292">
        <f>AC87/AC$141*'Common CWIP'!$DP$65</f>
        <v>0</v>
      </c>
      <c r="AN87" s="293">
        <f t="shared" si="22"/>
        <v>1.3444383546171275</v>
      </c>
      <c r="AO87" s="304">
        <f t="shared" si="23"/>
        <v>0</v>
      </c>
      <c r="AP87" s="305">
        <f t="shared" si="24"/>
        <v>0</v>
      </c>
      <c r="AQ87" s="305">
        <f t="shared" si="25"/>
        <v>0</v>
      </c>
      <c r="AR87" s="305">
        <f t="shared" si="26"/>
        <v>0</v>
      </c>
      <c r="AS87" s="305">
        <f t="shared" si="27"/>
        <v>0</v>
      </c>
      <c r="AT87" s="305">
        <f t="shared" si="28"/>
        <v>0</v>
      </c>
      <c r="AU87" s="305">
        <f t="shared" si="29"/>
        <v>59.789713079891854</v>
      </c>
      <c r="AV87" s="305">
        <f t="shared" si="30"/>
        <v>0</v>
      </c>
      <c r="AW87" s="305">
        <f t="shared" si="31"/>
        <v>0</v>
      </c>
      <c r="AX87" s="306">
        <f t="shared" si="32"/>
        <v>59.789713079891854</v>
      </c>
    </row>
    <row r="88" spans="1:50" ht="14.5">
      <c r="A88" s="44" t="s">
        <v>150</v>
      </c>
      <c r="B88" s="45" t="s">
        <v>154</v>
      </c>
      <c r="C88" s="106">
        <v>0</v>
      </c>
      <c r="D88" s="65">
        <v>41</v>
      </c>
      <c r="E88" s="65"/>
      <c r="F88" s="99" t="s">
        <v>926</v>
      </c>
      <c r="G88" s="240" t="s">
        <v>148</v>
      </c>
      <c r="H88" s="240" t="s">
        <v>180</v>
      </c>
      <c r="I88" s="240" t="s">
        <v>1049</v>
      </c>
      <c r="J88" s="239">
        <v>46722</v>
      </c>
      <c r="K88" s="255">
        <v>0</v>
      </c>
      <c r="L88" s="256">
        <v>0</v>
      </c>
      <c r="M88" s="256">
        <v>0</v>
      </c>
      <c r="N88" s="256">
        <v>0</v>
      </c>
      <c r="O88" s="256">
        <v>0</v>
      </c>
      <c r="P88" s="256">
        <v>0</v>
      </c>
      <c r="Q88" s="256">
        <v>175</v>
      </c>
      <c r="R88" s="256">
        <v>0</v>
      </c>
      <c r="S88" s="256">
        <v>0</v>
      </c>
      <c r="T88" s="257">
        <f t="shared" si="18"/>
        <v>175</v>
      </c>
      <c r="U88" s="323">
        <f>K88*Inflation!$F$19</f>
        <v>0</v>
      </c>
      <c r="V88" s="324">
        <f>L88*Inflation!$F$19</f>
        <v>0</v>
      </c>
      <c r="W88" s="324">
        <f>M88*Inflation!$F$19</f>
        <v>0</v>
      </c>
      <c r="X88" s="324">
        <f>N88*Inflation!$F$19*Inflation!$F$20</f>
        <v>0</v>
      </c>
      <c r="Y88" s="324">
        <f>O88*Inflation!$F$19*Inflation!$F$20</f>
        <v>0</v>
      </c>
      <c r="Z88" s="324">
        <f>P88*Inflation!$F$19*Inflation!$F$20</f>
        <v>0</v>
      </c>
      <c r="AA88" s="324">
        <f>Q88*Inflation!$F$19*Inflation!$F$20*Inflation!$F$21</f>
        <v>185.96223776223778</v>
      </c>
      <c r="AB88" s="324">
        <f>R88*Inflation!$F$19*Inflation!$F$20*Inflation!$F$21*Inflation!$F$22</f>
        <v>0</v>
      </c>
      <c r="AC88" s="324">
        <f>S88*Inflation!$F$19*Inflation!$F$20*Inflation!$F$21*Inflation!$F$22*Inflation!$F$23</f>
        <v>0</v>
      </c>
      <c r="AD88" s="326">
        <f t="shared" si="19"/>
        <v>185.96223776223778</v>
      </c>
      <c r="AE88" s="291">
        <f>U88/U$141*SUM('Common CWIP'!$AV$65:$BA$65)</f>
        <v>0</v>
      </c>
      <c r="AF88" s="292">
        <f>V88/V$141*SUM('Common CWIP'!$BB$65:$BG$65)</f>
        <v>0</v>
      </c>
      <c r="AG88" s="292">
        <f t="shared" si="20"/>
        <v>0</v>
      </c>
      <c r="AH88" s="292">
        <f>X88/X$141*SUM('Common CWIP'!$BK$65:$BP$65)</f>
        <v>0</v>
      </c>
      <c r="AI88" s="292">
        <f>Y88/Y$141*SUM('Common CWIP'!$BQ$65:$BV$65)</f>
        <v>0</v>
      </c>
      <c r="AJ88" s="292">
        <f t="shared" si="21"/>
        <v>0</v>
      </c>
      <c r="AK88" s="292">
        <f>AA88/AA$141*'Common CWIP'!$CL$65</f>
        <v>4.2777584010544967</v>
      </c>
      <c r="AL88" s="292">
        <f>AB88/AB$141*'Common CWIP'!$DA$65</f>
        <v>0</v>
      </c>
      <c r="AM88" s="292">
        <f>AC88/AC$141*'Common CWIP'!$DP$65</f>
        <v>0</v>
      </c>
      <c r="AN88" s="293">
        <f t="shared" si="22"/>
        <v>4.2777584010544967</v>
      </c>
      <c r="AO88" s="304">
        <f t="shared" si="23"/>
        <v>0</v>
      </c>
      <c r="AP88" s="305">
        <f t="shared" si="24"/>
        <v>0</v>
      </c>
      <c r="AQ88" s="305">
        <f t="shared" si="25"/>
        <v>0</v>
      </c>
      <c r="AR88" s="305">
        <f t="shared" si="26"/>
        <v>0</v>
      </c>
      <c r="AS88" s="305">
        <f t="shared" si="27"/>
        <v>0</v>
      </c>
      <c r="AT88" s="305">
        <f t="shared" si="28"/>
        <v>0</v>
      </c>
      <c r="AU88" s="305">
        <f t="shared" si="29"/>
        <v>190.23999616329226</v>
      </c>
      <c r="AV88" s="305">
        <f t="shared" si="30"/>
        <v>0</v>
      </c>
      <c r="AW88" s="305">
        <f t="shared" si="31"/>
        <v>0</v>
      </c>
      <c r="AX88" s="306">
        <f t="shared" si="32"/>
        <v>190.23999616329226</v>
      </c>
    </row>
    <row r="89" spans="1:50" ht="14.5">
      <c r="A89" s="44" t="s">
        <v>150</v>
      </c>
      <c r="B89" s="45" t="s">
        <v>154</v>
      </c>
      <c r="C89" s="106">
        <v>0</v>
      </c>
      <c r="D89" s="65">
        <v>41</v>
      </c>
      <c r="E89" s="65"/>
      <c r="F89" s="99" t="s">
        <v>927</v>
      </c>
      <c r="G89" s="240" t="s">
        <v>148</v>
      </c>
      <c r="H89" s="240" t="s">
        <v>180</v>
      </c>
      <c r="I89" s="240" t="s">
        <v>1049</v>
      </c>
      <c r="J89" s="239">
        <v>46722</v>
      </c>
      <c r="K89" s="255">
        <v>0</v>
      </c>
      <c r="L89" s="256">
        <v>0</v>
      </c>
      <c r="M89" s="256">
        <v>0</v>
      </c>
      <c r="N89" s="256">
        <v>0</v>
      </c>
      <c r="O89" s="256">
        <v>0</v>
      </c>
      <c r="P89" s="256">
        <v>0</v>
      </c>
      <c r="Q89" s="256">
        <v>350</v>
      </c>
      <c r="R89" s="256">
        <v>0</v>
      </c>
      <c r="S89" s="256">
        <v>0</v>
      </c>
      <c r="T89" s="257">
        <f t="shared" si="18"/>
        <v>350</v>
      </c>
      <c r="U89" s="323">
        <f>K89*Inflation!$F$19</f>
        <v>0</v>
      </c>
      <c r="V89" s="324">
        <f>L89*Inflation!$F$19</f>
        <v>0</v>
      </c>
      <c r="W89" s="324">
        <f>M89*Inflation!$F$19</f>
        <v>0</v>
      </c>
      <c r="X89" s="324">
        <f>N89*Inflation!$F$19*Inflation!$F$20</f>
        <v>0</v>
      </c>
      <c r="Y89" s="324">
        <f>O89*Inflation!$F$19*Inflation!$F$20</f>
        <v>0</v>
      </c>
      <c r="Z89" s="324">
        <f>P89*Inflation!$F$19*Inflation!$F$20</f>
        <v>0</v>
      </c>
      <c r="AA89" s="324">
        <f>Q89*Inflation!$F$19*Inflation!$F$20*Inflation!$F$21</f>
        <v>371.92447552447555</v>
      </c>
      <c r="AB89" s="324">
        <f>R89*Inflation!$F$19*Inflation!$F$20*Inflation!$F$21*Inflation!$F$22</f>
        <v>0</v>
      </c>
      <c r="AC89" s="324">
        <f>S89*Inflation!$F$19*Inflation!$F$20*Inflation!$F$21*Inflation!$F$22*Inflation!$F$23</f>
        <v>0</v>
      </c>
      <c r="AD89" s="326">
        <f t="shared" si="19"/>
        <v>371.92447552447555</v>
      </c>
      <c r="AE89" s="291">
        <f>U89/U$141*SUM('Common CWIP'!$AV$65:$BA$65)</f>
        <v>0</v>
      </c>
      <c r="AF89" s="292">
        <f>V89/V$141*SUM('Common CWIP'!$BB$65:$BG$65)</f>
        <v>0</v>
      </c>
      <c r="AG89" s="292">
        <f t="shared" si="20"/>
        <v>0</v>
      </c>
      <c r="AH89" s="292">
        <f>X89/X$141*SUM('Common CWIP'!$BK$65:$BP$65)</f>
        <v>0</v>
      </c>
      <c r="AI89" s="292">
        <f>Y89/Y$141*SUM('Common CWIP'!$BQ$65:$BV$65)</f>
        <v>0</v>
      </c>
      <c r="AJ89" s="292">
        <f t="shared" si="21"/>
        <v>0</v>
      </c>
      <c r="AK89" s="292">
        <f>AA89/AA$141*'Common CWIP'!$CL$65</f>
        <v>8.5555168021089933</v>
      </c>
      <c r="AL89" s="292">
        <f>AB89/AB$141*'Common CWIP'!$DA$65</f>
        <v>0</v>
      </c>
      <c r="AM89" s="292">
        <f>AC89/AC$141*'Common CWIP'!$DP$65</f>
        <v>0</v>
      </c>
      <c r="AN89" s="293">
        <f t="shared" si="22"/>
        <v>8.5555168021089933</v>
      </c>
      <c r="AO89" s="304">
        <f t="shared" si="23"/>
        <v>0</v>
      </c>
      <c r="AP89" s="305">
        <f t="shared" si="24"/>
        <v>0</v>
      </c>
      <c r="AQ89" s="305">
        <f t="shared" si="25"/>
        <v>0</v>
      </c>
      <c r="AR89" s="305">
        <f t="shared" si="26"/>
        <v>0</v>
      </c>
      <c r="AS89" s="305">
        <f t="shared" si="27"/>
        <v>0</v>
      </c>
      <c r="AT89" s="305">
        <f t="shared" si="28"/>
        <v>0</v>
      </c>
      <c r="AU89" s="305">
        <f t="shared" si="29"/>
        <v>380.47999232658452</v>
      </c>
      <c r="AV89" s="305">
        <f t="shared" si="30"/>
        <v>0</v>
      </c>
      <c r="AW89" s="305">
        <f t="shared" si="31"/>
        <v>0</v>
      </c>
      <c r="AX89" s="306">
        <f t="shared" si="32"/>
        <v>380.47999232658452</v>
      </c>
    </row>
    <row r="90" spans="1:50" ht="14.5">
      <c r="A90" s="44" t="s">
        <v>150</v>
      </c>
      <c r="B90" s="45" t="s">
        <v>154</v>
      </c>
      <c r="C90" s="106">
        <v>0</v>
      </c>
      <c r="D90" s="65">
        <v>41</v>
      </c>
      <c r="E90" s="65"/>
      <c r="F90" s="99" t="s">
        <v>928</v>
      </c>
      <c r="G90" s="240" t="s">
        <v>148</v>
      </c>
      <c r="H90" s="240" t="s">
        <v>180</v>
      </c>
      <c r="I90" s="240" t="s">
        <v>1049</v>
      </c>
      <c r="J90" s="239">
        <v>46722</v>
      </c>
      <c r="K90" s="255">
        <v>0</v>
      </c>
      <c r="L90" s="256">
        <v>0</v>
      </c>
      <c r="M90" s="256">
        <v>0</v>
      </c>
      <c r="N90" s="256">
        <v>0</v>
      </c>
      <c r="O90" s="256">
        <v>0</v>
      </c>
      <c r="P90" s="256">
        <v>0</v>
      </c>
      <c r="Q90" s="256">
        <v>25</v>
      </c>
      <c r="R90" s="256">
        <v>0</v>
      </c>
      <c r="S90" s="256">
        <v>0</v>
      </c>
      <c r="T90" s="257">
        <f t="shared" si="18"/>
        <v>25</v>
      </c>
      <c r="U90" s="323">
        <f>K90*Inflation!$F$19</f>
        <v>0</v>
      </c>
      <c r="V90" s="324">
        <f>L90*Inflation!$F$19</f>
        <v>0</v>
      </c>
      <c r="W90" s="324">
        <f>M90*Inflation!$F$19</f>
        <v>0</v>
      </c>
      <c r="X90" s="324">
        <f>N90*Inflation!$F$19*Inflation!$F$20</f>
        <v>0</v>
      </c>
      <c r="Y90" s="324">
        <f>O90*Inflation!$F$19*Inflation!$F$20</f>
        <v>0</v>
      </c>
      <c r="Z90" s="324">
        <f>P90*Inflation!$F$19*Inflation!$F$20</f>
        <v>0</v>
      </c>
      <c r="AA90" s="324">
        <f>Q90*Inflation!$F$19*Inflation!$F$20*Inflation!$F$21</f>
        <v>26.566033966033967</v>
      </c>
      <c r="AB90" s="324">
        <f>R90*Inflation!$F$19*Inflation!$F$20*Inflation!$F$21*Inflation!$F$22</f>
        <v>0</v>
      </c>
      <c r="AC90" s="324">
        <f>S90*Inflation!$F$19*Inflation!$F$20*Inflation!$F$21*Inflation!$F$22*Inflation!$F$23</f>
        <v>0</v>
      </c>
      <c r="AD90" s="326">
        <f t="shared" si="19"/>
        <v>26.566033966033967</v>
      </c>
      <c r="AE90" s="291">
        <f>U90/U$141*SUM('Common CWIP'!$AV$65:$BA$65)</f>
        <v>0</v>
      </c>
      <c r="AF90" s="292">
        <f>V90/V$141*SUM('Common CWIP'!$BB$65:$BG$65)</f>
        <v>0</v>
      </c>
      <c r="AG90" s="292">
        <f t="shared" si="20"/>
        <v>0</v>
      </c>
      <c r="AH90" s="292">
        <f>X90/X$141*SUM('Common CWIP'!$BK$65:$BP$65)</f>
        <v>0</v>
      </c>
      <c r="AI90" s="292">
        <f>Y90/Y$141*SUM('Common CWIP'!$BQ$65:$BV$65)</f>
        <v>0</v>
      </c>
      <c r="AJ90" s="292">
        <f t="shared" si="21"/>
        <v>0</v>
      </c>
      <c r="AK90" s="292">
        <f>AA90/AA$141*'Common CWIP'!$CL$65</f>
        <v>0.61110834300778527</v>
      </c>
      <c r="AL90" s="292">
        <f>AB90/AB$141*'Common CWIP'!$DA$65</f>
        <v>0</v>
      </c>
      <c r="AM90" s="292">
        <f>AC90/AC$141*'Common CWIP'!$DP$65</f>
        <v>0</v>
      </c>
      <c r="AN90" s="293">
        <f t="shared" si="22"/>
        <v>0.61110834300778527</v>
      </c>
      <c r="AO90" s="304">
        <f t="shared" si="23"/>
        <v>0</v>
      </c>
      <c r="AP90" s="305">
        <f t="shared" si="24"/>
        <v>0</v>
      </c>
      <c r="AQ90" s="305">
        <f t="shared" si="25"/>
        <v>0</v>
      </c>
      <c r="AR90" s="305">
        <f t="shared" si="26"/>
        <v>0</v>
      </c>
      <c r="AS90" s="305">
        <f t="shared" si="27"/>
        <v>0</v>
      </c>
      <c r="AT90" s="305">
        <f t="shared" si="28"/>
        <v>0</v>
      </c>
      <c r="AU90" s="305">
        <f t="shared" si="29"/>
        <v>27.177142309041752</v>
      </c>
      <c r="AV90" s="305">
        <f t="shared" si="30"/>
        <v>0</v>
      </c>
      <c r="AW90" s="305">
        <f t="shared" si="31"/>
        <v>0</v>
      </c>
      <c r="AX90" s="306">
        <f t="shared" si="32"/>
        <v>27.177142309041752</v>
      </c>
    </row>
    <row r="91" spans="1:50" ht="14.5">
      <c r="A91" s="44" t="s">
        <v>150</v>
      </c>
      <c r="B91" s="45" t="s">
        <v>154</v>
      </c>
      <c r="C91" s="106">
        <v>0</v>
      </c>
      <c r="D91" s="65">
        <v>41</v>
      </c>
      <c r="E91" s="65"/>
      <c r="F91" s="99" t="s">
        <v>929</v>
      </c>
      <c r="G91" s="240" t="s">
        <v>148</v>
      </c>
      <c r="H91" s="240" t="s">
        <v>180</v>
      </c>
      <c r="I91" s="240" t="s">
        <v>1049</v>
      </c>
      <c r="J91" s="239">
        <v>46722</v>
      </c>
      <c r="K91" s="255">
        <v>0</v>
      </c>
      <c r="L91" s="256">
        <v>0</v>
      </c>
      <c r="M91" s="256">
        <v>0</v>
      </c>
      <c r="N91" s="256">
        <v>0</v>
      </c>
      <c r="O91" s="256">
        <v>0</v>
      </c>
      <c r="P91" s="256">
        <v>0</v>
      </c>
      <c r="Q91" s="256">
        <v>75</v>
      </c>
      <c r="R91" s="256">
        <v>0</v>
      </c>
      <c r="S91" s="256">
        <v>0</v>
      </c>
      <c r="T91" s="257">
        <f t="shared" si="18"/>
        <v>75</v>
      </c>
      <c r="U91" s="323">
        <f>K91*Inflation!$F$19</f>
        <v>0</v>
      </c>
      <c r="V91" s="324">
        <f>L91*Inflation!$F$19</f>
        <v>0</v>
      </c>
      <c r="W91" s="324">
        <f>M91*Inflation!$F$19</f>
        <v>0</v>
      </c>
      <c r="X91" s="324">
        <f>N91*Inflation!$F$19*Inflation!$F$20</f>
        <v>0</v>
      </c>
      <c r="Y91" s="324">
        <f>O91*Inflation!$F$19*Inflation!$F$20</f>
        <v>0</v>
      </c>
      <c r="Z91" s="324">
        <f>P91*Inflation!$F$19*Inflation!$F$20</f>
        <v>0</v>
      </c>
      <c r="AA91" s="324">
        <f>Q91*Inflation!$F$19*Inflation!$F$20*Inflation!$F$21</f>
        <v>79.69810189810191</v>
      </c>
      <c r="AB91" s="324">
        <f>R91*Inflation!$F$19*Inflation!$F$20*Inflation!$F$21*Inflation!$F$22</f>
        <v>0</v>
      </c>
      <c r="AC91" s="324">
        <f>S91*Inflation!$F$19*Inflation!$F$20*Inflation!$F$21*Inflation!$F$22*Inflation!$F$23</f>
        <v>0</v>
      </c>
      <c r="AD91" s="326">
        <f t="shared" si="19"/>
        <v>79.69810189810191</v>
      </c>
      <c r="AE91" s="291">
        <f>U91/U$141*SUM('Common CWIP'!$AV$65:$BA$65)</f>
        <v>0</v>
      </c>
      <c r="AF91" s="292">
        <f>V91/V$141*SUM('Common CWIP'!$BB$65:$BG$65)</f>
        <v>0</v>
      </c>
      <c r="AG91" s="292">
        <f t="shared" si="20"/>
        <v>0</v>
      </c>
      <c r="AH91" s="292">
        <f>X91/X$141*SUM('Common CWIP'!$BK$65:$BP$65)</f>
        <v>0</v>
      </c>
      <c r="AI91" s="292">
        <f>Y91/Y$141*SUM('Common CWIP'!$BQ$65:$BV$65)</f>
        <v>0</v>
      </c>
      <c r="AJ91" s="292">
        <f t="shared" si="21"/>
        <v>0</v>
      </c>
      <c r="AK91" s="292">
        <f>AA91/AA$141*'Common CWIP'!$CL$65</f>
        <v>1.833325029023356</v>
      </c>
      <c r="AL91" s="292">
        <f>AB91/AB$141*'Common CWIP'!$DA$65</f>
        <v>0</v>
      </c>
      <c r="AM91" s="292">
        <f>AC91/AC$141*'Common CWIP'!$DP$65</f>
        <v>0</v>
      </c>
      <c r="AN91" s="293">
        <f t="shared" si="22"/>
        <v>1.833325029023356</v>
      </c>
      <c r="AO91" s="304">
        <f t="shared" si="23"/>
        <v>0</v>
      </c>
      <c r="AP91" s="305">
        <f t="shared" si="24"/>
        <v>0</v>
      </c>
      <c r="AQ91" s="305">
        <f t="shared" si="25"/>
        <v>0</v>
      </c>
      <c r="AR91" s="305">
        <f t="shared" si="26"/>
        <v>0</v>
      </c>
      <c r="AS91" s="305">
        <f t="shared" si="27"/>
        <v>0</v>
      </c>
      <c r="AT91" s="305">
        <f t="shared" si="28"/>
        <v>0</v>
      </c>
      <c r="AU91" s="305">
        <f t="shared" si="29"/>
        <v>81.531426927125267</v>
      </c>
      <c r="AV91" s="305">
        <f t="shared" si="30"/>
        <v>0</v>
      </c>
      <c r="AW91" s="305">
        <f t="shared" si="31"/>
        <v>0</v>
      </c>
      <c r="AX91" s="306">
        <f t="shared" si="32"/>
        <v>81.531426927125267</v>
      </c>
    </row>
    <row r="92" spans="1:50" ht="14.5">
      <c r="A92" s="44" t="s">
        <v>150</v>
      </c>
      <c r="B92" s="45" t="s">
        <v>154</v>
      </c>
      <c r="C92" s="106">
        <v>0</v>
      </c>
      <c r="D92" s="65">
        <v>41</v>
      </c>
      <c r="E92" s="65"/>
      <c r="F92" s="99" t="s">
        <v>930</v>
      </c>
      <c r="G92" s="240" t="s">
        <v>148</v>
      </c>
      <c r="H92" s="240" t="s">
        <v>180</v>
      </c>
      <c r="I92" s="240" t="s">
        <v>1049</v>
      </c>
      <c r="J92" s="239">
        <v>46722</v>
      </c>
      <c r="K92" s="255">
        <v>0</v>
      </c>
      <c r="L92" s="256">
        <v>0</v>
      </c>
      <c r="M92" s="256">
        <v>0</v>
      </c>
      <c r="N92" s="256">
        <v>0</v>
      </c>
      <c r="O92" s="256">
        <v>0</v>
      </c>
      <c r="P92" s="256">
        <v>0</v>
      </c>
      <c r="Q92" s="256">
        <v>75</v>
      </c>
      <c r="R92" s="256">
        <v>0</v>
      </c>
      <c r="S92" s="256">
        <v>0</v>
      </c>
      <c r="T92" s="257">
        <f t="shared" si="18"/>
        <v>75</v>
      </c>
      <c r="U92" s="323">
        <f>K92*Inflation!$F$19</f>
        <v>0</v>
      </c>
      <c r="V92" s="324">
        <f>L92*Inflation!$F$19</f>
        <v>0</v>
      </c>
      <c r="W92" s="324">
        <f>M92*Inflation!$F$19</f>
        <v>0</v>
      </c>
      <c r="X92" s="324">
        <f>N92*Inflation!$F$19*Inflation!$F$20</f>
        <v>0</v>
      </c>
      <c r="Y92" s="324">
        <f>O92*Inflation!$F$19*Inflation!$F$20</f>
        <v>0</v>
      </c>
      <c r="Z92" s="324">
        <f>P92*Inflation!$F$19*Inflation!$F$20</f>
        <v>0</v>
      </c>
      <c r="AA92" s="324">
        <f>Q92*Inflation!$F$19*Inflation!$F$20*Inflation!$F$21</f>
        <v>79.69810189810191</v>
      </c>
      <c r="AB92" s="324">
        <f>R92*Inflation!$F$19*Inflation!$F$20*Inflation!$F$21*Inflation!$F$22</f>
        <v>0</v>
      </c>
      <c r="AC92" s="324">
        <f>S92*Inflation!$F$19*Inflation!$F$20*Inflation!$F$21*Inflation!$F$22*Inflation!$F$23</f>
        <v>0</v>
      </c>
      <c r="AD92" s="326">
        <f t="shared" si="19"/>
        <v>79.69810189810191</v>
      </c>
      <c r="AE92" s="291">
        <f>U92/U$141*SUM('Common CWIP'!$AV$65:$BA$65)</f>
        <v>0</v>
      </c>
      <c r="AF92" s="292">
        <f>V92/V$141*SUM('Common CWIP'!$BB$65:$BG$65)</f>
        <v>0</v>
      </c>
      <c r="AG92" s="292">
        <f t="shared" si="20"/>
        <v>0</v>
      </c>
      <c r="AH92" s="292">
        <f>X92/X$141*SUM('Common CWIP'!$BK$65:$BP$65)</f>
        <v>0</v>
      </c>
      <c r="AI92" s="292">
        <f>Y92/Y$141*SUM('Common CWIP'!$BQ$65:$BV$65)</f>
        <v>0</v>
      </c>
      <c r="AJ92" s="292">
        <f t="shared" si="21"/>
        <v>0</v>
      </c>
      <c r="AK92" s="292">
        <f>AA92/AA$141*'Common CWIP'!$CL$65</f>
        <v>1.833325029023356</v>
      </c>
      <c r="AL92" s="292">
        <f>AB92/AB$141*'Common CWIP'!$DA$65</f>
        <v>0</v>
      </c>
      <c r="AM92" s="292">
        <f>AC92/AC$141*'Common CWIP'!$DP$65</f>
        <v>0</v>
      </c>
      <c r="AN92" s="293">
        <f t="shared" si="22"/>
        <v>1.833325029023356</v>
      </c>
      <c r="AO92" s="304">
        <f t="shared" si="23"/>
        <v>0</v>
      </c>
      <c r="AP92" s="305">
        <f t="shared" si="24"/>
        <v>0</v>
      </c>
      <c r="AQ92" s="305">
        <f t="shared" si="25"/>
        <v>0</v>
      </c>
      <c r="AR92" s="305">
        <f t="shared" si="26"/>
        <v>0</v>
      </c>
      <c r="AS92" s="305">
        <f t="shared" si="27"/>
        <v>0</v>
      </c>
      <c r="AT92" s="305">
        <f t="shared" si="28"/>
        <v>0</v>
      </c>
      <c r="AU92" s="305">
        <f t="shared" si="29"/>
        <v>81.531426927125267</v>
      </c>
      <c r="AV92" s="305">
        <f t="shared" si="30"/>
        <v>0</v>
      </c>
      <c r="AW92" s="305">
        <f t="shared" si="31"/>
        <v>0</v>
      </c>
      <c r="AX92" s="306">
        <f t="shared" si="32"/>
        <v>81.531426927125267</v>
      </c>
    </row>
    <row r="93" spans="1:50" ht="14.5">
      <c r="A93" s="44" t="s">
        <v>150</v>
      </c>
      <c r="B93" s="45" t="s">
        <v>154</v>
      </c>
      <c r="C93" s="106">
        <v>0</v>
      </c>
      <c r="D93" s="65">
        <v>41</v>
      </c>
      <c r="E93" s="65"/>
      <c r="F93" s="99" t="s">
        <v>876</v>
      </c>
      <c r="G93" s="240" t="s">
        <v>148</v>
      </c>
      <c r="H93" s="240" t="s">
        <v>180</v>
      </c>
      <c r="I93" s="240" t="s">
        <v>1049</v>
      </c>
      <c r="J93" s="239">
        <v>46722</v>
      </c>
      <c r="K93" s="255">
        <v>0</v>
      </c>
      <c r="L93" s="256">
        <v>0</v>
      </c>
      <c r="M93" s="256">
        <v>0</v>
      </c>
      <c r="N93" s="256">
        <v>0</v>
      </c>
      <c r="O93" s="256">
        <v>0</v>
      </c>
      <c r="P93" s="256">
        <v>0</v>
      </c>
      <c r="Q93" s="256">
        <v>75</v>
      </c>
      <c r="R93" s="256">
        <v>0</v>
      </c>
      <c r="S93" s="256">
        <v>0</v>
      </c>
      <c r="T93" s="257">
        <f t="shared" si="18"/>
        <v>75</v>
      </c>
      <c r="U93" s="323">
        <f>K93*Inflation!$F$19</f>
        <v>0</v>
      </c>
      <c r="V93" s="324">
        <f>L93*Inflation!$F$19</f>
        <v>0</v>
      </c>
      <c r="W93" s="324">
        <f>M93*Inflation!$F$19</f>
        <v>0</v>
      </c>
      <c r="X93" s="324">
        <f>N93*Inflation!$F$19*Inflation!$F$20</f>
        <v>0</v>
      </c>
      <c r="Y93" s="324">
        <f>O93*Inflation!$F$19*Inflation!$F$20</f>
        <v>0</v>
      </c>
      <c r="Z93" s="324">
        <f>P93*Inflation!$F$19*Inflation!$F$20</f>
        <v>0</v>
      </c>
      <c r="AA93" s="324">
        <f>Q93*Inflation!$F$19*Inflation!$F$20*Inflation!$F$21</f>
        <v>79.69810189810191</v>
      </c>
      <c r="AB93" s="324">
        <f>R93*Inflation!$F$19*Inflation!$F$20*Inflation!$F$21*Inflation!$F$22</f>
        <v>0</v>
      </c>
      <c r="AC93" s="324">
        <f>S93*Inflation!$F$19*Inflation!$F$20*Inflation!$F$21*Inflation!$F$22*Inflation!$F$23</f>
        <v>0</v>
      </c>
      <c r="AD93" s="326">
        <f t="shared" si="19"/>
        <v>79.69810189810191</v>
      </c>
      <c r="AE93" s="291">
        <f>U93/U$141*SUM('Common CWIP'!$AV$65:$BA$65)</f>
        <v>0</v>
      </c>
      <c r="AF93" s="292">
        <f>V93/V$141*SUM('Common CWIP'!$BB$65:$BG$65)</f>
        <v>0</v>
      </c>
      <c r="AG93" s="292">
        <f t="shared" si="20"/>
        <v>0</v>
      </c>
      <c r="AH93" s="292">
        <f>X93/X$141*SUM('Common CWIP'!$BK$65:$BP$65)</f>
        <v>0</v>
      </c>
      <c r="AI93" s="292">
        <f>Y93/Y$141*SUM('Common CWIP'!$BQ$65:$BV$65)</f>
        <v>0</v>
      </c>
      <c r="AJ93" s="292">
        <f t="shared" si="21"/>
        <v>0</v>
      </c>
      <c r="AK93" s="292">
        <f>AA93/AA$141*'Common CWIP'!$CL$65</f>
        <v>1.833325029023356</v>
      </c>
      <c r="AL93" s="292">
        <f>AB93/AB$141*'Common CWIP'!$DA$65</f>
        <v>0</v>
      </c>
      <c r="AM93" s="292">
        <f>AC93/AC$141*'Common CWIP'!$DP$65</f>
        <v>0</v>
      </c>
      <c r="AN93" s="293">
        <f t="shared" si="22"/>
        <v>1.833325029023356</v>
      </c>
      <c r="AO93" s="304">
        <f t="shared" si="23"/>
        <v>0</v>
      </c>
      <c r="AP93" s="305">
        <f t="shared" si="24"/>
        <v>0</v>
      </c>
      <c r="AQ93" s="305">
        <f t="shared" si="25"/>
        <v>0</v>
      </c>
      <c r="AR93" s="305">
        <f t="shared" si="26"/>
        <v>0</v>
      </c>
      <c r="AS93" s="305">
        <f t="shared" si="27"/>
        <v>0</v>
      </c>
      <c r="AT93" s="305">
        <f t="shared" si="28"/>
        <v>0</v>
      </c>
      <c r="AU93" s="305">
        <f t="shared" si="29"/>
        <v>81.531426927125267</v>
      </c>
      <c r="AV93" s="305">
        <f t="shared" si="30"/>
        <v>0</v>
      </c>
      <c r="AW93" s="305">
        <f t="shared" si="31"/>
        <v>0</v>
      </c>
      <c r="AX93" s="306">
        <f t="shared" si="32"/>
        <v>81.531426927125267</v>
      </c>
    </row>
    <row r="94" spans="1:50" ht="14.5">
      <c r="A94" s="44" t="s">
        <v>150</v>
      </c>
      <c r="B94" s="45" t="s">
        <v>154</v>
      </c>
      <c r="C94" s="106">
        <v>0</v>
      </c>
      <c r="D94" s="65">
        <v>41</v>
      </c>
      <c r="E94" s="65"/>
      <c r="F94" s="99" t="s">
        <v>931</v>
      </c>
      <c r="G94" s="240" t="s">
        <v>148</v>
      </c>
      <c r="H94" s="240" t="s">
        <v>180</v>
      </c>
      <c r="I94" s="240" t="s">
        <v>1049</v>
      </c>
      <c r="J94" s="239">
        <v>46722</v>
      </c>
      <c r="K94" s="255">
        <v>0</v>
      </c>
      <c r="L94" s="256">
        <v>0</v>
      </c>
      <c r="M94" s="256">
        <v>0</v>
      </c>
      <c r="N94" s="256">
        <v>0</v>
      </c>
      <c r="O94" s="256">
        <v>0</v>
      </c>
      <c r="P94" s="256">
        <v>0</v>
      </c>
      <c r="Q94" s="256">
        <v>50</v>
      </c>
      <c r="R94" s="256">
        <v>0</v>
      </c>
      <c r="S94" s="256">
        <v>0</v>
      </c>
      <c r="T94" s="257">
        <f t="shared" si="18"/>
        <v>50</v>
      </c>
      <c r="U94" s="323">
        <f>K94*Inflation!$F$19</f>
        <v>0</v>
      </c>
      <c r="V94" s="324">
        <f>L94*Inflation!$F$19</f>
        <v>0</v>
      </c>
      <c r="W94" s="324">
        <f>M94*Inflation!$F$19</f>
        <v>0</v>
      </c>
      <c r="X94" s="324">
        <f>N94*Inflation!$F$19*Inflation!$F$20</f>
        <v>0</v>
      </c>
      <c r="Y94" s="324">
        <f>O94*Inflation!$F$19*Inflation!$F$20</f>
        <v>0</v>
      </c>
      <c r="Z94" s="324">
        <f>P94*Inflation!$F$19*Inflation!$F$20</f>
        <v>0</v>
      </c>
      <c r="AA94" s="324">
        <f>Q94*Inflation!$F$19*Inflation!$F$20*Inflation!$F$21</f>
        <v>53.132067932067933</v>
      </c>
      <c r="AB94" s="324">
        <f>R94*Inflation!$F$19*Inflation!$F$20*Inflation!$F$21*Inflation!$F$22</f>
        <v>0</v>
      </c>
      <c r="AC94" s="324">
        <f>S94*Inflation!$F$19*Inflation!$F$20*Inflation!$F$21*Inflation!$F$22*Inflation!$F$23</f>
        <v>0</v>
      </c>
      <c r="AD94" s="326">
        <f t="shared" si="19"/>
        <v>53.132067932067933</v>
      </c>
      <c r="AE94" s="291">
        <f>U94/U$141*SUM('Common CWIP'!$AV$65:$BA$65)</f>
        <v>0</v>
      </c>
      <c r="AF94" s="292">
        <f>V94/V$141*SUM('Common CWIP'!$BB$65:$BG$65)</f>
        <v>0</v>
      </c>
      <c r="AG94" s="292">
        <f t="shared" si="20"/>
        <v>0</v>
      </c>
      <c r="AH94" s="292">
        <f>X94/X$141*SUM('Common CWIP'!$BK$65:$BP$65)</f>
        <v>0</v>
      </c>
      <c r="AI94" s="292">
        <f>Y94/Y$141*SUM('Common CWIP'!$BQ$65:$BV$65)</f>
        <v>0</v>
      </c>
      <c r="AJ94" s="292">
        <f t="shared" si="21"/>
        <v>0</v>
      </c>
      <c r="AK94" s="292">
        <f>AA94/AA$141*'Common CWIP'!$CL$65</f>
        <v>1.2222166860155705</v>
      </c>
      <c r="AL94" s="292">
        <f>AB94/AB$141*'Common CWIP'!$DA$65</f>
        <v>0</v>
      </c>
      <c r="AM94" s="292">
        <f>AC94/AC$141*'Common CWIP'!$DP$65</f>
        <v>0</v>
      </c>
      <c r="AN94" s="293">
        <f t="shared" si="22"/>
        <v>1.2222166860155705</v>
      </c>
      <c r="AO94" s="304">
        <f t="shared" si="23"/>
        <v>0</v>
      </c>
      <c r="AP94" s="305">
        <f t="shared" si="24"/>
        <v>0</v>
      </c>
      <c r="AQ94" s="305">
        <f t="shared" si="25"/>
        <v>0</v>
      </c>
      <c r="AR94" s="305">
        <f t="shared" si="26"/>
        <v>0</v>
      </c>
      <c r="AS94" s="305">
        <f t="shared" si="27"/>
        <v>0</v>
      </c>
      <c r="AT94" s="305">
        <f t="shared" si="28"/>
        <v>0</v>
      </c>
      <c r="AU94" s="305">
        <f t="shared" si="29"/>
        <v>54.354284618083504</v>
      </c>
      <c r="AV94" s="305">
        <f t="shared" si="30"/>
        <v>0</v>
      </c>
      <c r="AW94" s="305">
        <f t="shared" si="31"/>
        <v>0</v>
      </c>
      <c r="AX94" s="306">
        <f t="shared" si="32"/>
        <v>54.354284618083504</v>
      </c>
    </row>
    <row r="95" spans="1:50" ht="14.5">
      <c r="A95" s="44" t="s">
        <v>150</v>
      </c>
      <c r="B95" s="45" t="s">
        <v>154</v>
      </c>
      <c r="C95" s="106">
        <v>0</v>
      </c>
      <c r="D95" s="65">
        <v>41</v>
      </c>
      <c r="E95" s="65"/>
      <c r="F95" s="99" t="s">
        <v>932</v>
      </c>
      <c r="G95" s="240" t="s">
        <v>148</v>
      </c>
      <c r="H95" s="240" t="s">
        <v>180</v>
      </c>
      <c r="I95" s="240" t="s">
        <v>1049</v>
      </c>
      <c r="J95" s="239">
        <v>46722</v>
      </c>
      <c r="K95" s="255">
        <v>0</v>
      </c>
      <c r="L95" s="256">
        <v>0</v>
      </c>
      <c r="M95" s="256">
        <v>0</v>
      </c>
      <c r="N95" s="256">
        <v>0</v>
      </c>
      <c r="O95" s="256">
        <v>0</v>
      </c>
      <c r="P95" s="256">
        <v>0</v>
      </c>
      <c r="Q95" s="256">
        <v>275</v>
      </c>
      <c r="R95" s="256">
        <v>0</v>
      </c>
      <c r="S95" s="256">
        <v>0</v>
      </c>
      <c r="T95" s="257">
        <f t="shared" si="18"/>
        <v>275</v>
      </c>
      <c r="U95" s="323">
        <f>K95*Inflation!$F$19</f>
        <v>0</v>
      </c>
      <c r="V95" s="324">
        <f>L95*Inflation!$F$19</f>
        <v>0</v>
      </c>
      <c r="W95" s="324">
        <f>M95*Inflation!$F$19</f>
        <v>0</v>
      </c>
      <c r="X95" s="324">
        <f>N95*Inflation!$F$19*Inflation!$F$20</f>
        <v>0</v>
      </c>
      <c r="Y95" s="324">
        <f>O95*Inflation!$F$19*Inflation!$F$20</f>
        <v>0</v>
      </c>
      <c r="Z95" s="324">
        <f>P95*Inflation!$F$19*Inflation!$F$20</f>
        <v>0</v>
      </c>
      <c r="AA95" s="324">
        <f>Q95*Inflation!$F$19*Inflation!$F$20*Inflation!$F$21</f>
        <v>292.22637362637369</v>
      </c>
      <c r="AB95" s="324">
        <f>R95*Inflation!$F$19*Inflation!$F$20*Inflation!$F$21*Inflation!$F$22</f>
        <v>0</v>
      </c>
      <c r="AC95" s="324">
        <f>S95*Inflation!$F$19*Inflation!$F$20*Inflation!$F$21*Inflation!$F$22*Inflation!$F$23</f>
        <v>0</v>
      </c>
      <c r="AD95" s="326">
        <f t="shared" si="19"/>
        <v>292.22637362637369</v>
      </c>
      <c r="AE95" s="291">
        <f>U95/U$141*SUM('Common CWIP'!$AV$65:$BA$65)</f>
        <v>0</v>
      </c>
      <c r="AF95" s="292">
        <f>V95/V$141*SUM('Common CWIP'!$BB$65:$BG$65)</f>
        <v>0</v>
      </c>
      <c r="AG95" s="292">
        <f t="shared" si="20"/>
        <v>0</v>
      </c>
      <c r="AH95" s="292">
        <f>X95/X$141*SUM('Common CWIP'!$BK$65:$BP$65)</f>
        <v>0</v>
      </c>
      <c r="AI95" s="292">
        <f>Y95/Y$141*SUM('Common CWIP'!$BQ$65:$BV$65)</f>
        <v>0</v>
      </c>
      <c r="AJ95" s="292">
        <f t="shared" si="21"/>
        <v>0</v>
      </c>
      <c r="AK95" s="292">
        <f>AA95/AA$141*'Common CWIP'!$CL$65</f>
        <v>6.7221917730856386</v>
      </c>
      <c r="AL95" s="292">
        <f>AB95/AB$141*'Common CWIP'!$DA$65</f>
        <v>0</v>
      </c>
      <c r="AM95" s="292">
        <f>AC95/AC$141*'Common CWIP'!$DP$65</f>
        <v>0</v>
      </c>
      <c r="AN95" s="293">
        <f t="shared" si="22"/>
        <v>6.7221917730856386</v>
      </c>
      <c r="AO95" s="304">
        <f t="shared" si="23"/>
        <v>0</v>
      </c>
      <c r="AP95" s="305">
        <f t="shared" si="24"/>
        <v>0</v>
      </c>
      <c r="AQ95" s="305">
        <f t="shared" si="25"/>
        <v>0</v>
      </c>
      <c r="AR95" s="305">
        <f t="shared" si="26"/>
        <v>0</v>
      </c>
      <c r="AS95" s="305">
        <f t="shared" si="27"/>
        <v>0</v>
      </c>
      <c r="AT95" s="305">
        <f t="shared" si="28"/>
        <v>0</v>
      </c>
      <c r="AU95" s="305">
        <f t="shared" si="29"/>
        <v>298.94856539945931</v>
      </c>
      <c r="AV95" s="305">
        <f t="shared" si="30"/>
        <v>0</v>
      </c>
      <c r="AW95" s="305">
        <f t="shared" si="31"/>
        <v>0</v>
      </c>
      <c r="AX95" s="306">
        <f t="shared" si="32"/>
        <v>298.94856539945931</v>
      </c>
    </row>
    <row r="96" spans="1:50" ht="14.5">
      <c r="A96" s="44" t="s">
        <v>150</v>
      </c>
      <c r="B96" s="45" t="s">
        <v>154</v>
      </c>
      <c r="C96" s="106">
        <v>0</v>
      </c>
      <c r="D96" s="65">
        <v>41</v>
      </c>
      <c r="E96" s="65"/>
      <c r="F96" s="99" t="s">
        <v>933</v>
      </c>
      <c r="G96" s="240" t="s">
        <v>148</v>
      </c>
      <c r="H96" s="240" t="s">
        <v>180</v>
      </c>
      <c r="I96" s="240" t="s">
        <v>1049</v>
      </c>
      <c r="J96" s="239">
        <v>47088</v>
      </c>
      <c r="K96" s="255">
        <v>0</v>
      </c>
      <c r="L96" s="256">
        <v>0</v>
      </c>
      <c r="M96" s="256">
        <v>0</v>
      </c>
      <c r="N96" s="256">
        <v>0</v>
      </c>
      <c r="O96" s="256">
        <v>0</v>
      </c>
      <c r="P96" s="256">
        <v>0</v>
      </c>
      <c r="Q96" s="256">
        <v>0</v>
      </c>
      <c r="R96" s="256">
        <v>250</v>
      </c>
      <c r="S96" s="256">
        <v>0</v>
      </c>
      <c r="T96" s="257">
        <f t="shared" si="18"/>
        <v>250</v>
      </c>
      <c r="U96" s="323">
        <f>K96*Inflation!$F$19</f>
        <v>0</v>
      </c>
      <c r="V96" s="324">
        <f>L96*Inflation!$F$19</f>
        <v>0</v>
      </c>
      <c r="W96" s="324">
        <f>M96*Inflation!$F$19</f>
        <v>0</v>
      </c>
      <c r="X96" s="324">
        <f>N96*Inflation!$F$19*Inflation!$F$20</f>
        <v>0</v>
      </c>
      <c r="Y96" s="324">
        <f>O96*Inflation!$F$19*Inflation!$F$20</f>
        <v>0</v>
      </c>
      <c r="Z96" s="324">
        <f>P96*Inflation!$F$19*Inflation!$F$20</f>
        <v>0</v>
      </c>
      <c r="AA96" s="324">
        <f>Q96*Inflation!$F$19*Inflation!$F$20*Inflation!$F$21</f>
        <v>0</v>
      </c>
      <c r="AB96" s="324">
        <f>R96*Inflation!$F$19*Inflation!$F$20*Inflation!$F$21*Inflation!$F$22</f>
        <v>270.70729270729282</v>
      </c>
      <c r="AC96" s="324">
        <f>S96*Inflation!$F$19*Inflation!$F$20*Inflation!$F$21*Inflation!$F$22*Inflation!$F$23</f>
        <v>0</v>
      </c>
      <c r="AD96" s="326">
        <f t="shared" si="19"/>
        <v>270.70729270729282</v>
      </c>
      <c r="AE96" s="291">
        <f>U96/U$141*SUM('Common CWIP'!$AV$65:$BA$65)</f>
        <v>0</v>
      </c>
      <c r="AF96" s="292">
        <f>V96/V$141*SUM('Common CWIP'!$BB$65:$BG$65)</f>
        <v>0</v>
      </c>
      <c r="AG96" s="292">
        <f t="shared" si="20"/>
        <v>0</v>
      </c>
      <c r="AH96" s="292">
        <f>X96/X$141*SUM('Common CWIP'!$BK$65:$BP$65)</f>
        <v>0</v>
      </c>
      <c r="AI96" s="292">
        <f>Y96/Y$141*SUM('Common CWIP'!$BQ$65:$BV$65)</f>
        <v>0</v>
      </c>
      <c r="AJ96" s="292">
        <f t="shared" si="21"/>
        <v>0</v>
      </c>
      <c r="AK96" s="292">
        <f>AA96/AA$141*'Common CWIP'!$CL$65</f>
        <v>0</v>
      </c>
      <c r="AL96" s="292">
        <f>AB96/AB$141*'Common CWIP'!$DA$65</f>
        <v>13.844096641691527</v>
      </c>
      <c r="AM96" s="292">
        <f>AC96/AC$141*'Common CWIP'!$DP$65</f>
        <v>0</v>
      </c>
      <c r="AN96" s="293">
        <f t="shared" si="22"/>
        <v>13.844096641691527</v>
      </c>
      <c r="AO96" s="304">
        <f t="shared" si="23"/>
        <v>0</v>
      </c>
      <c r="AP96" s="305">
        <f t="shared" si="24"/>
        <v>0</v>
      </c>
      <c r="AQ96" s="305">
        <f t="shared" si="25"/>
        <v>0</v>
      </c>
      <c r="AR96" s="305">
        <f t="shared" si="26"/>
        <v>0</v>
      </c>
      <c r="AS96" s="305">
        <f t="shared" si="27"/>
        <v>0</v>
      </c>
      <c r="AT96" s="305">
        <f t="shared" si="28"/>
        <v>0</v>
      </c>
      <c r="AU96" s="305">
        <f t="shared" si="29"/>
        <v>0</v>
      </c>
      <c r="AV96" s="305">
        <f t="shared" si="30"/>
        <v>284.55138934898434</v>
      </c>
      <c r="AW96" s="305">
        <f t="shared" si="31"/>
        <v>0</v>
      </c>
      <c r="AX96" s="306">
        <f t="shared" si="32"/>
        <v>284.55138934898434</v>
      </c>
    </row>
    <row r="97" spans="1:50" ht="14.5">
      <c r="A97" s="44" t="s">
        <v>150</v>
      </c>
      <c r="B97" s="45" t="s">
        <v>154</v>
      </c>
      <c r="C97" s="106">
        <v>0</v>
      </c>
      <c r="D97" s="65">
        <v>41</v>
      </c>
      <c r="E97" s="65"/>
      <c r="F97" s="99" t="s">
        <v>934</v>
      </c>
      <c r="G97" s="240" t="s">
        <v>148</v>
      </c>
      <c r="H97" s="240" t="s">
        <v>180</v>
      </c>
      <c r="I97" s="240" t="s">
        <v>1049</v>
      </c>
      <c r="J97" s="239">
        <v>47088</v>
      </c>
      <c r="K97" s="255">
        <v>0</v>
      </c>
      <c r="L97" s="256">
        <v>0</v>
      </c>
      <c r="M97" s="256">
        <v>0</v>
      </c>
      <c r="N97" s="256">
        <v>0</v>
      </c>
      <c r="O97" s="256">
        <v>0</v>
      </c>
      <c r="P97" s="256">
        <v>0</v>
      </c>
      <c r="Q97" s="256">
        <v>0</v>
      </c>
      <c r="R97" s="256">
        <v>300</v>
      </c>
      <c r="S97" s="256">
        <v>0</v>
      </c>
      <c r="T97" s="257">
        <f t="shared" si="18"/>
        <v>300</v>
      </c>
      <c r="U97" s="323">
        <f>K97*Inflation!$F$19</f>
        <v>0</v>
      </c>
      <c r="V97" s="324">
        <f>L97*Inflation!$F$19</f>
        <v>0</v>
      </c>
      <c r="W97" s="324">
        <f>M97*Inflation!$F$19</f>
        <v>0</v>
      </c>
      <c r="X97" s="324">
        <f>N97*Inflation!$F$19*Inflation!$F$20</f>
        <v>0</v>
      </c>
      <c r="Y97" s="324">
        <f>O97*Inflation!$F$19*Inflation!$F$20</f>
        <v>0</v>
      </c>
      <c r="Z97" s="324">
        <f>P97*Inflation!$F$19*Inflation!$F$20</f>
        <v>0</v>
      </c>
      <c r="AA97" s="324">
        <f>Q97*Inflation!$F$19*Inflation!$F$20*Inflation!$F$21</f>
        <v>0</v>
      </c>
      <c r="AB97" s="324">
        <f>R97*Inflation!$F$19*Inflation!$F$20*Inflation!$F$21*Inflation!$F$22</f>
        <v>324.84875124875134</v>
      </c>
      <c r="AC97" s="324">
        <f>S97*Inflation!$F$19*Inflation!$F$20*Inflation!$F$21*Inflation!$F$22*Inflation!$F$23</f>
        <v>0</v>
      </c>
      <c r="AD97" s="326">
        <f t="shared" si="19"/>
        <v>324.84875124875134</v>
      </c>
      <c r="AE97" s="291">
        <f>U97/U$141*SUM('Common CWIP'!$AV$65:$BA$65)</f>
        <v>0</v>
      </c>
      <c r="AF97" s="292">
        <f>V97/V$141*SUM('Common CWIP'!$BB$65:$BG$65)</f>
        <v>0</v>
      </c>
      <c r="AG97" s="292">
        <f t="shared" si="20"/>
        <v>0</v>
      </c>
      <c r="AH97" s="292">
        <f>X97/X$141*SUM('Common CWIP'!$BK$65:$BP$65)</f>
        <v>0</v>
      </c>
      <c r="AI97" s="292">
        <f>Y97/Y$141*SUM('Common CWIP'!$BQ$65:$BV$65)</f>
        <v>0</v>
      </c>
      <c r="AJ97" s="292">
        <f t="shared" si="21"/>
        <v>0</v>
      </c>
      <c r="AK97" s="292">
        <f>AA97/AA$141*'Common CWIP'!$CL$65</f>
        <v>0</v>
      </c>
      <c r="AL97" s="292">
        <f>AB97/AB$141*'Common CWIP'!$DA$65</f>
        <v>16.612915970029832</v>
      </c>
      <c r="AM97" s="292">
        <f>AC97/AC$141*'Common CWIP'!$DP$65</f>
        <v>0</v>
      </c>
      <c r="AN97" s="293">
        <f t="shared" si="22"/>
        <v>16.612915970029832</v>
      </c>
      <c r="AO97" s="304">
        <f t="shared" si="23"/>
        <v>0</v>
      </c>
      <c r="AP97" s="305">
        <f t="shared" si="24"/>
        <v>0</v>
      </c>
      <c r="AQ97" s="305">
        <f t="shared" si="25"/>
        <v>0</v>
      </c>
      <c r="AR97" s="305">
        <f t="shared" si="26"/>
        <v>0</v>
      </c>
      <c r="AS97" s="305">
        <f t="shared" si="27"/>
        <v>0</v>
      </c>
      <c r="AT97" s="305">
        <f t="shared" si="28"/>
        <v>0</v>
      </c>
      <c r="AU97" s="305">
        <f t="shared" si="29"/>
        <v>0</v>
      </c>
      <c r="AV97" s="305">
        <f t="shared" si="30"/>
        <v>341.46166721878114</v>
      </c>
      <c r="AW97" s="305">
        <f t="shared" si="31"/>
        <v>0</v>
      </c>
      <c r="AX97" s="306">
        <f t="shared" si="32"/>
        <v>341.46166721878114</v>
      </c>
    </row>
    <row r="98" spans="1:50" ht="14.5">
      <c r="A98" s="44" t="s">
        <v>150</v>
      </c>
      <c r="B98" s="45" t="s">
        <v>154</v>
      </c>
      <c r="C98" s="106">
        <v>0</v>
      </c>
      <c r="D98" s="65">
        <v>41</v>
      </c>
      <c r="E98" s="65"/>
      <c r="F98" s="99" t="s">
        <v>935</v>
      </c>
      <c r="G98" s="240" t="s">
        <v>148</v>
      </c>
      <c r="H98" s="240" t="s">
        <v>180</v>
      </c>
      <c r="I98" s="240" t="s">
        <v>1049</v>
      </c>
      <c r="J98" s="239">
        <v>47088</v>
      </c>
      <c r="K98" s="255">
        <v>0</v>
      </c>
      <c r="L98" s="256">
        <v>0</v>
      </c>
      <c r="M98" s="256">
        <v>0</v>
      </c>
      <c r="N98" s="256">
        <v>0</v>
      </c>
      <c r="O98" s="256">
        <v>0</v>
      </c>
      <c r="P98" s="256">
        <v>0</v>
      </c>
      <c r="Q98" s="256">
        <v>0</v>
      </c>
      <c r="R98" s="256">
        <v>200</v>
      </c>
      <c r="S98" s="256">
        <v>0</v>
      </c>
      <c r="T98" s="257">
        <f t="shared" si="18"/>
        <v>200</v>
      </c>
      <c r="U98" s="323">
        <f>K98*Inflation!$F$19</f>
        <v>0</v>
      </c>
      <c r="V98" s="324">
        <f>L98*Inflation!$F$19</f>
        <v>0</v>
      </c>
      <c r="W98" s="324">
        <f>M98*Inflation!$F$19</f>
        <v>0</v>
      </c>
      <c r="X98" s="324">
        <f>N98*Inflation!$F$19*Inflation!$F$20</f>
        <v>0</v>
      </c>
      <c r="Y98" s="324">
        <f>O98*Inflation!$F$19*Inflation!$F$20</f>
        <v>0</v>
      </c>
      <c r="Z98" s="324">
        <f>P98*Inflation!$F$19*Inflation!$F$20</f>
        <v>0</v>
      </c>
      <c r="AA98" s="324">
        <f>Q98*Inflation!$F$19*Inflation!$F$20*Inflation!$F$21</f>
        <v>0</v>
      </c>
      <c r="AB98" s="324">
        <f>R98*Inflation!$F$19*Inflation!$F$20*Inflation!$F$21*Inflation!$F$22</f>
        <v>216.56583416583419</v>
      </c>
      <c r="AC98" s="324">
        <f>S98*Inflation!$F$19*Inflation!$F$20*Inflation!$F$21*Inflation!$F$22*Inflation!$F$23</f>
        <v>0</v>
      </c>
      <c r="AD98" s="326">
        <f t="shared" si="19"/>
        <v>216.56583416583419</v>
      </c>
      <c r="AE98" s="291">
        <f>U98/U$141*SUM('Common CWIP'!$AV$65:$BA$65)</f>
        <v>0</v>
      </c>
      <c r="AF98" s="292">
        <f>V98/V$141*SUM('Common CWIP'!$BB$65:$BG$65)</f>
        <v>0</v>
      </c>
      <c r="AG98" s="292">
        <f t="shared" si="20"/>
        <v>0</v>
      </c>
      <c r="AH98" s="292">
        <f>X98/X$141*SUM('Common CWIP'!$BK$65:$BP$65)</f>
        <v>0</v>
      </c>
      <c r="AI98" s="292">
        <f>Y98/Y$141*SUM('Common CWIP'!$BQ$65:$BV$65)</f>
        <v>0</v>
      </c>
      <c r="AJ98" s="292">
        <f t="shared" si="21"/>
        <v>0</v>
      </c>
      <c r="AK98" s="292">
        <f>AA98/AA$141*'Common CWIP'!$CL$65</f>
        <v>0</v>
      </c>
      <c r="AL98" s="292">
        <f>AB98/AB$141*'Common CWIP'!$DA$65</f>
        <v>11.075277313353221</v>
      </c>
      <c r="AM98" s="292">
        <f>AC98/AC$141*'Common CWIP'!$DP$65</f>
        <v>0</v>
      </c>
      <c r="AN98" s="293">
        <f t="shared" si="22"/>
        <v>11.075277313353221</v>
      </c>
      <c r="AO98" s="304">
        <f t="shared" si="23"/>
        <v>0</v>
      </c>
      <c r="AP98" s="305">
        <f t="shared" si="24"/>
        <v>0</v>
      </c>
      <c r="AQ98" s="305">
        <f t="shared" si="25"/>
        <v>0</v>
      </c>
      <c r="AR98" s="305">
        <f t="shared" si="26"/>
        <v>0</v>
      </c>
      <c r="AS98" s="305">
        <f t="shared" si="27"/>
        <v>0</v>
      </c>
      <c r="AT98" s="305">
        <f t="shared" si="28"/>
        <v>0</v>
      </c>
      <c r="AU98" s="305">
        <f t="shared" si="29"/>
        <v>0</v>
      </c>
      <c r="AV98" s="305">
        <f t="shared" si="30"/>
        <v>227.6411114791874</v>
      </c>
      <c r="AW98" s="305">
        <f t="shared" si="31"/>
        <v>0</v>
      </c>
      <c r="AX98" s="306">
        <f t="shared" si="32"/>
        <v>227.6411114791874</v>
      </c>
    </row>
    <row r="99" spans="1:50" ht="14.5">
      <c r="A99" s="44" t="s">
        <v>150</v>
      </c>
      <c r="B99" s="45" t="s">
        <v>154</v>
      </c>
      <c r="C99" s="106">
        <v>0</v>
      </c>
      <c r="D99" s="65">
        <v>41</v>
      </c>
      <c r="E99" s="65"/>
      <c r="F99" s="99" t="s">
        <v>936</v>
      </c>
      <c r="G99" s="240" t="s">
        <v>148</v>
      </c>
      <c r="H99" s="240" t="s">
        <v>180</v>
      </c>
      <c r="I99" s="240" t="s">
        <v>1049</v>
      </c>
      <c r="J99" s="239">
        <v>47088</v>
      </c>
      <c r="K99" s="255">
        <v>0</v>
      </c>
      <c r="L99" s="256">
        <v>0</v>
      </c>
      <c r="M99" s="256">
        <v>0</v>
      </c>
      <c r="N99" s="256">
        <v>0</v>
      </c>
      <c r="O99" s="256">
        <v>0</v>
      </c>
      <c r="P99" s="256">
        <v>0</v>
      </c>
      <c r="Q99" s="256">
        <v>0</v>
      </c>
      <c r="R99" s="256">
        <v>400</v>
      </c>
      <c r="S99" s="256">
        <v>0</v>
      </c>
      <c r="T99" s="257">
        <f t="shared" si="18"/>
        <v>400</v>
      </c>
      <c r="U99" s="323">
        <f>K99*Inflation!$F$19</f>
        <v>0</v>
      </c>
      <c r="V99" s="324">
        <f>L99*Inflation!$F$19</f>
        <v>0</v>
      </c>
      <c r="W99" s="324">
        <f>M99*Inflation!$F$19</f>
        <v>0</v>
      </c>
      <c r="X99" s="324">
        <f>N99*Inflation!$F$19*Inflation!$F$20</f>
        <v>0</v>
      </c>
      <c r="Y99" s="324">
        <f>O99*Inflation!$F$19*Inflation!$F$20</f>
        <v>0</v>
      </c>
      <c r="Z99" s="324">
        <f>P99*Inflation!$F$19*Inflation!$F$20</f>
        <v>0</v>
      </c>
      <c r="AA99" s="324">
        <f>Q99*Inflation!$F$19*Inflation!$F$20*Inflation!$F$21</f>
        <v>0</v>
      </c>
      <c r="AB99" s="324">
        <f>R99*Inflation!$F$19*Inflation!$F$20*Inflation!$F$21*Inflation!$F$22</f>
        <v>433.13166833166838</v>
      </c>
      <c r="AC99" s="324">
        <f>S99*Inflation!$F$19*Inflation!$F$20*Inflation!$F$21*Inflation!$F$22*Inflation!$F$23</f>
        <v>0</v>
      </c>
      <c r="AD99" s="326">
        <f t="shared" si="19"/>
        <v>433.13166833166838</v>
      </c>
      <c r="AE99" s="291">
        <f>U99/U$141*SUM('Common CWIP'!$AV$65:$BA$65)</f>
        <v>0</v>
      </c>
      <c r="AF99" s="292">
        <f>V99/V$141*SUM('Common CWIP'!$BB$65:$BG$65)</f>
        <v>0</v>
      </c>
      <c r="AG99" s="292">
        <f t="shared" si="20"/>
        <v>0</v>
      </c>
      <c r="AH99" s="292">
        <f>X99/X$141*SUM('Common CWIP'!$BK$65:$BP$65)</f>
        <v>0</v>
      </c>
      <c r="AI99" s="292">
        <f>Y99/Y$141*SUM('Common CWIP'!$BQ$65:$BV$65)</f>
        <v>0</v>
      </c>
      <c r="AJ99" s="292">
        <f t="shared" si="21"/>
        <v>0</v>
      </c>
      <c r="AK99" s="292">
        <f>AA99/AA$141*'Common CWIP'!$CL$65</f>
        <v>0</v>
      </c>
      <c r="AL99" s="292">
        <f>AB99/AB$141*'Common CWIP'!$DA$65</f>
        <v>22.150554626706441</v>
      </c>
      <c r="AM99" s="292">
        <f>AC99/AC$141*'Common CWIP'!$DP$65</f>
        <v>0</v>
      </c>
      <c r="AN99" s="293">
        <f t="shared" si="22"/>
        <v>22.150554626706441</v>
      </c>
      <c r="AO99" s="304">
        <f t="shared" si="23"/>
        <v>0</v>
      </c>
      <c r="AP99" s="305">
        <f t="shared" si="24"/>
        <v>0</v>
      </c>
      <c r="AQ99" s="305">
        <f t="shared" si="25"/>
        <v>0</v>
      </c>
      <c r="AR99" s="305">
        <f t="shared" si="26"/>
        <v>0</v>
      </c>
      <c r="AS99" s="305">
        <f t="shared" si="27"/>
        <v>0</v>
      </c>
      <c r="AT99" s="305">
        <f t="shared" si="28"/>
        <v>0</v>
      </c>
      <c r="AU99" s="305">
        <f t="shared" si="29"/>
        <v>0</v>
      </c>
      <c r="AV99" s="305">
        <f t="shared" si="30"/>
        <v>455.2822229583748</v>
      </c>
      <c r="AW99" s="305">
        <f t="shared" si="31"/>
        <v>0</v>
      </c>
      <c r="AX99" s="306">
        <f t="shared" si="32"/>
        <v>455.2822229583748</v>
      </c>
    </row>
    <row r="100" spans="1:50" ht="14.5">
      <c r="A100" s="44" t="s">
        <v>150</v>
      </c>
      <c r="B100" s="45" t="s">
        <v>154</v>
      </c>
      <c r="C100" s="106">
        <v>0</v>
      </c>
      <c r="D100" s="65">
        <v>41</v>
      </c>
      <c r="E100" s="65"/>
      <c r="F100" s="99" t="s">
        <v>937</v>
      </c>
      <c r="G100" s="240" t="s">
        <v>148</v>
      </c>
      <c r="H100" s="240" t="s">
        <v>180</v>
      </c>
      <c r="I100" s="240" t="s">
        <v>1049</v>
      </c>
      <c r="J100" s="239">
        <v>47088</v>
      </c>
      <c r="K100" s="255">
        <v>0</v>
      </c>
      <c r="L100" s="256">
        <v>0</v>
      </c>
      <c r="M100" s="256">
        <v>0</v>
      </c>
      <c r="N100" s="256">
        <v>0</v>
      </c>
      <c r="O100" s="256">
        <v>0</v>
      </c>
      <c r="P100" s="256">
        <v>0</v>
      </c>
      <c r="Q100" s="256">
        <v>0</v>
      </c>
      <c r="R100" s="256">
        <v>275</v>
      </c>
      <c r="S100" s="256">
        <v>0</v>
      </c>
      <c r="T100" s="257">
        <f t="shared" si="18"/>
        <v>275</v>
      </c>
      <c r="U100" s="323">
        <f>K100*Inflation!$F$19</f>
        <v>0</v>
      </c>
      <c r="V100" s="324">
        <f>L100*Inflation!$F$19</f>
        <v>0</v>
      </c>
      <c r="W100" s="324">
        <f>M100*Inflation!$F$19</f>
        <v>0</v>
      </c>
      <c r="X100" s="324">
        <f>N100*Inflation!$F$19*Inflation!$F$20</f>
        <v>0</v>
      </c>
      <c r="Y100" s="324">
        <f>O100*Inflation!$F$19*Inflation!$F$20</f>
        <v>0</v>
      </c>
      <c r="Z100" s="324">
        <f>P100*Inflation!$F$19*Inflation!$F$20</f>
        <v>0</v>
      </c>
      <c r="AA100" s="324">
        <f>Q100*Inflation!$F$19*Inflation!$F$20*Inflation!$F$21</f>
        <v>0</v>
      </c>
      <c r="AB100" s="324">
        <f>R100*Inflation!$F$19*Inflation!$F$20*Inflation!$F$21*Inflation!$F$22</f>
        <v>297.77802197802208</v>
      </c>
      <c r="AC100" s="324">
        <f>S100*Inflation!$F$19*Inflation!$F$20*Inflation!$F$21*Inflation!$F$22*Inflation!$F$23</f>
        <v>0</v>
      </c>
      <c r="AD100" s="326">
        <f t="shared" ref="AD100:AD131" si="33">SUM(AC100,AB100,AA100,Z100,W100)</f>
        <v>297.77802197802208</v>
      </c>
      <c r="AE100" s="291">
        <f>U100/U$141*SUM('Common CWIP'!$AV$65:$BA$65)</f>
        <v>0</v>
      </c>
      <c r="AF100" s="292">
        <f>V100/V$141*SUM('Common CWIP'!$BB$65:$BG$65)</f>
        <v>0</v>
      </c>
      <c r="AG100" s="292">
        <f t="shared" ref="AG100:AG131" si="34">AE100+AF100</f>
        <v>0</v>
      </c>
      <c r="AH100" s="292">
        <f>X100/X$141*SUM('Common CWIP'!$BK$65:$BP$65)</f>
        <v>0</v>
      </c>
      <c r="AI100" s="292">
        <f>Y100/Y$141*SUM('Common CWIP'!$BQ$65:$BV$65)</f>
        <v>0</v>
      </c>
      <c r="AJ100" s="292">
        <f t="shared" ref="AJ100:AJ131" si="35">AH100+AI100</f>
        <v>0</v>
      </c>
      <c r="AK100" s="292">
        <f>AA100/AA$141*'Common CWIP'!$CL$65</f>
        <v>0</v>
      </c>
      <c r="AL100" s="292">
        <f>AB100/AB$141*'Common CWIP'!$DA$65</f>
        <v>15.22850630586068</v>
      </c>
      <c r="AM100" s="292">
        <f>AC100/AC$141*'Common CWIP'!$DP$65</f>
        <v>0</v>
      </c>
      <c r="AN100" s="293">
        <f t="shared" si="22"/>
        <v>15.22850630586068</v>
      </c>
      <c r="AO100" s="304">
        <f t="shared" si="23"/>
        <v>0</v>
      </c>
      <c r="AP100" s="305">
        <f t="shared" si="24"/>
        <v>0</v>
      </c>
      <c r="AQ100" s="305">
        <f t="shared" si="25"/>
        <v>0</v>
      </c>
      <c r="AR100" s="305">
        <f t="shared" si="26"/>
        <v>0</v>
      </c>
      <c r="AS100" s="305">
        <f t="shared" si="27"/>
        <v>0</v>
      </c>
      <c r="AT100" s="305">
        <f t="shared" si="28"/>
        <v>0</v>
      </c>
      <c r="AU100" s="305">
        <f t="shared" si="29"/>
        <v>0</v>
      </c>
      <c r="AV100" s="305">
        <f t="shared" si="30"/>
        <v>313.00652828388274</v>
      </c>
      <c r="AW100" s="305">
        <f t="shared" si="31"/>
        <v>0</v>
      </c>
      <c r="AX100" s="306">
        <f t="shared" si="32"/>
        <v>313.00652828388274</v>
      </c>
    </row>
    <row r="101" spans="1:50" ht="14.5">
      <c r="A101" s="44" t="s">
        <v>150</v>
      </c>
      <c r="B101" s="45" t="s">
        <v>154</v>
      </c>
      <c r="C101" s="106">
        <v>0</v>
      </c>
      <c r="D101" s="65">
        <v>41</v>
      </c>
      <c r="E101" s="65"/>
      <c r="F101" s="99" t="s">
        <v>938</v>
      </c>
      <c r="G101" s="240" t="s">
        <v>148</v>
      </c>
      <c r="H101" s="240" t="s">
        <v>180</v>
      </c>
      <c r="I101" s="240" t="s">
        <v>1049</v>
      </c>
      <c r="J101" s="239">
        <v>47088</v>
      </c>
      <c r="K101" s="255">
        <v>0</v>
      </c>
      <c r="L101" s="256">
        <v>0</v>
      </c>
      <c r="M101" s="256">
        <v>0</v>
      </c>
      <c r="N101" s="256">
        <v>0</v>
      </c>
      <c r="O101" s="256">
        <v>0</v>
      </c>
      <c r="P101" s="256">
        <v>0</v>
      </c>
      <c r="Q101" s="256">
        <v>0</v>
      </c>
      <c r="R101" s="256">
        <v>75</v>
      </c>
      <c r="S101" s="256">
        <v>0</v>
      </c>
      <c r="T101" s="257">
        <f t="shared" si="18"/>
        <v>75</v>
      </c>
      <c r="U101" s="323">
        <f>K101*Inflation!$F$19</f>
        <v>0</v>
      </c>
      <c r="V101" s="324">
        <f>L101*Inflation!$F$19</f>
        <v>0</v>
      </c>
      <c r="W101" s="324">
        <f>M101*Inflation!$F$19</f>
        <v>0</v>
      </c>
      <c r="X101" s="324">
        <f>N101*Inflation!$F$19*Inflation!$F$20</f>
        <v>0</v>
      </c>
      <c r="Y101" s="324">
        <f>O101*Inflation!$F$19*Inflation!$F$20</f>
        <v>0</v>
      </c>
      <c r="Z101" s="324">
        <f>P101*Inflation!$F$19*Inflation!$F$20</f>
        <v>0</v>
      </c>
      <c r="AA101" s="324">
        <f>Q101*Inflation!$F$19*Inflation!$F$20*Inflation!$F$21</f>
        <v>0</v>
      </c>
      <c r="AB101" s="324">
        <f>R101*Inflation!$F$19*Inflation!$F$20*Inflation!$F$21*Inflation!$F$22</f>
        <v>81.212187812187835</v>
      </c>
      <c r="AC101" s="324">
        <f>S101*Inflation!$F$19*Inflation!$F$20*Inflation!$F$21*Inflation!$F$22*Inflation!$F$23</f>
        <v>0</v>
      </c>
      <c r="AD101" s="326">
        <f t="shared" si="33"/>
        <v>81.212187812187835</v>
      </c>
      <c r="AE101" s="291">
        <f>U101/U$141*SUM('Common CWIP'!$AV$65:$BA$65)</f>
        <v>0</v>
      </c>
      <c r="AF101" s="292">
        <f>V101/V$141*SUM('Common CWIP'!$BB$65:$BG$65)</f>
        <v>0</v>
      </c>
      <c r="AG101" s="292">
        <f t="shared" si="34"/>
        <v>0</v>
      </c>
      <c r="AH101" s="292">
        <f>X101/X$141*SUM('Common CWIP'!$BK$65:$BP$65)</f>
        <v>0</v>
      </c>
      <c r="AI101" s="292">
        <f>Y101/Y$141*SUM('Common CWIP'!$BQ$65:$BV$65)</f>
        <v>0</v>
      </c>
      <c r="AJ101" s="292">
        <f t="shared" si="35"/>
        <v>0</v>
      </c>
      <c r="AK101" s="292">
        <f>AA101/AA$141*'Common CWIP'!$CL$65</f>
        <v>0</v>
      </c>
      <c r="AL101" s="292">
        <f>AB101/AB$141*'Common CWIP'!$DA$65</f>
        <v>4.1532289925074579</v>
      </c>
      <c r="AM101" s="292">
        <f>AC101/AC$141*'Common CWIP'!$DP$65</f>
        <v>0</v>
      </c>
      <c r="AN101" s="293">
        <f t="shared" si="22"/>
        <v>4.1532289925074579</v>
      </c>
      <c r="AO101" s="304">
        <f t="shared" si="23"/>
        <v>0</v>
      </c>
      <c r="AP101" s="305">
        <f t="shared" si="24"/>
        <v>0</v>
      </c>
      <c r="AQ101" s="305">
        <f t="shared" si="25"/>
        <v>0</v>
      </c>
      <c r="AR101" s="305">
        <f t="shared" si="26"/>
        <v>0</v>
      </c>
      <c r="AS101" s="305">
        <f t="shared" si="27"/>
        <v>0</v>
      </c>
      <c r="AT101" s="305">
        <f t="shared" si="28"/>
        <v>0</v>
      </c>
      <c r="AU101" s="305">
        <f t="shared" si="29"/>
        <v>0</v>
      </c>
      <c r="AV101" s="305">
        <f t="shared" si="30"/>
        <v>85.365416804695286</v>
      </c>
      <c r="AW101" s="305">
        <f t="shared" si="31"/>
        <v>0</v>
      </c>
      <c r="AX101" s="306">
        <f t="shared" si="32"/>
        <v>85.365416804695286</v>
      </c>
    </row>
    <row r="102" spans="1:50" ht="14.5">
      <c r="A102" s="44" t="s">
        <v>150</v>
      </c>
      <c r="B102" s="45" t="s">
        <v>154</v>
      </c>
      <c r="C102" s="106">
        <v>0</v>
      </c>
      <c r="D102" s="65">
        <v>41</v>
      </c>
      <c r="E102" s="65"/>
      <c r="F102" s="99" t="s">
        <v>939</v>
      </c>
      <c r="G102" s="240" t="s">
        <v>148</v>
      </c>
      <c r="H102" s="240" t="s">
        <v>180</v>
      </c>
      <c r="I102" s="240" t="s">
        <v>1049</v>
      </c>
      <c r="J102" s="239">
        <v>47088</v>
      </c>
      <c r="K102" s="255">
        <v>0</v>
      </c>
      <c r="L102" s="256">
        <v>0</v>
      </c>
      <c r="M102" s="256">
        <v>0</v>
      </c>
      <c r="N102" s="256">
        <v>0</v>
      </c>
      <c r="O102" s="256">
        <v>0</v>
      </c>
      <c r="P102" s="256">
        <v>0</v>
      </c>
      <c r="Q102" s="256">
        <v>0</v>
      </c>
      <c r="R102" s="256">
        <v>250</v>
      </c>
      <c r="S102" s="256">
        <v>0</v>
      </c>
      <c r="T102" s="257">
        <f t="shared" si="18"/>
        <v>250</v>
      </c>
      <c r="U102" s="323">
        <f>K102*Inflation!$F$19</f>
        <v>0</v>
      </c>
      <c r="V102" s="324">
        <f>L102*Inflation!$F$19</f>
        <v>0</v>
      </c>
      <c r="W102" s="324">
        <f>M102*Inflation!$F$19</f>
        <v>0</v>
      </c>
      <c r="X102" s="324">
        <f>N102*Inflation!$F$19*Inflation!$F$20</f>
        <v>0</v>
      </c>
      <c r="Y102" s="324">
        <f>O102*Inflation!$F$19*Inflation!$F$20</f>
        <v>0</v>
      </c>
      <c r="Z102" s="324">
        <f>P102*Inflation!$F$19*Inflation!$F$20</f>
        <v>0</v>
      </c>
      <c r="AA102" s="324">
        <f>Q102*Inflation!$F$19*Inflation!$F$20*Inflation!$F$21</f>
        <v>0</v>
      </c>
      <c r="AB102" s="324">
        <f>R102*Inflation!$F$19*Inflation!$F$20*Inflation!$F$21*Inflation!$F$22</f>
        <v>270.70729270729282</v>
      </c>
      <c r="AC102" s="324">
        <f>S102*Inflation!$F$19*Inflation!$F$20*Inflation!$F$21*Inflation!$F$22*Inflation!$F$23</f>
        <v>0</v>
      </c>
      <c r="AD102" s="326">
        <f t="shared" si="33"/>
        <v>270.70729270729282</v>
      </c>
      <c r="AE102" s="291">
        <f>U102/U$141*SUM('Common CWIP'!$AV$65:$BA$65)</f>
        <v>0</v>
      </c>
      <c r="AF102" s="292">
        <f>V102/V$141*SUM('Common CWIP'!$BB$65:$BG$65)</f>
        <v>0</v>
      </c>
      <c r="AG102" s="292">
        <f t="shared" si="34"/>
        <v>0</v>
      </c>
      <c r="AH102" s="292">
        <f>X102/X$141*SUM('Common CWIP'!$BK$65:$BP$65)</f>
        <v>0</v>
      </c>
      <c r="AI102" s="292">
        <f>Y102/Y$141*SUM('Common CWIP'!$BQ$65:$BV$65)</f>
        <v>0</v>
      </c>
      <c r="AJ102" s="292">
        <f t="shared" si="35"/>
        <v>0</v>
      </c>
      <c r="AK102" s="292">
        <f>AA102/AA$141*'Common CWIP'!$CL$65</f>
        <v>0</v>
      </c>
      <c r="AL102" s="292">
        <f>AB102/AB$141*'Common CWIP'!$DA$65</f>
        <v>13.844096641691527</v>
      </c>
      <c r="AM102" s="292">
        <f>AC102/AC$141*'Common CWIP'!$DP$65</f>
        <v>0</v>
      </c>
      <c r="AN102" s="293">
        <f t="shared" si="22"/>
        <v>13.844096641691527</v>
      </c>
      <c r="AO102" s="304">
        <f t="shared" si="23"/>
        <v>0</v>
      </c>
      <c r="AP102" s="305">
        <f t="shared" si="24"/>
        <v>0</v>
      </c>
      <c r="AQ102" s="305">
        <f t="shared" si="25"/>
        <v>0</v>
      </c>
      <c r="AR102" s="305">
        <f t="shared" si="26"/>
        <v>0</v>
      </c>
      <c r="AS102" s="305">
        <f t="shared" si="27"/>
        <v>0</v>
      </c>
      <c r="AT102" s="305">
        <f t="shared" si="28"/>
        <v>0</v>
      </c>
      <c r="AU102" s="305">
        <f t="shared" si="29"/>
        <v>0</v>
      </c>
      <c r="AV102" s="305">
        <f t="shared" si="30"/>
        <v>284.55138934898434</v>
      </c>
      <c r="AW102" s="305">
        <f t="shared" si="31"/>
        <v>0</v>
      </c>
      <c r="AX102" s="306">
        <f t="shared" si="32"/>
        <v>284.55138934898434</v>
      </c>
    </row>
    <row r="103" spans="1:50" ht="14.5">
      <c r="A103" s="44" t="s">
        <v>150</v>
      </c>
      <c r="B103" s="45" t="s">
        <v>150</v>
      </c>
      <c r="C103" s="106">
        <v>550</v>
      </c>
      <c r="D103" s="65">
        <v>41</v>
      </c>
      <c r="E103" s="65"/>
      <c r="F103" s="99" t="s">
        <v>940</v>
      </c>
      <c r="G103" s="240" t="s">
        <v>148</v>
      </c>
      <c r="H103" s="240" t="s">
        <v>180</v>
      </c>
      <c r="I103" s="240" t="s">
        <v>1049</v>
      </c>
      <c r="J103" s="239">
        <v>47088</v>
      </c>
      <c r="K103" s="255">
        <v>0</v>
      </c>
      <c r="L103" s="256">
        <v>0</v>
      </c>
      <c r="M103" s="256">
        <v>0</v>
      </c>
      <c r="N103" s="256">
        <v>0</v>
      </c>
      <c r="O103" s="256">
        <v>0</v>
      </c>
      <c r="P103" s="256">
        <v>0</v>
      </c>
      <c r="Q103" s="256">
        <v>0</v>
      </c>
      <c r="R103" s="256">
        <v>550</v>
      </c>
      <c r="S103" s="256">
        <v>0</v>
      </c>
      <c r="T103" s="257">
        <f t="shared" si="18"/>
        <v>550</v>
      </c>
      <c r="U103" s="323">
        <f>K103*Inflation!$F$19</f>
        <v>0</v>
      </c>
      <c r="V103" s="324">
        <f>L103*Inflation!$F$19</f>
        <v>0</v>
      </c>
      <c r="W103" s="324">
        <f>M103*Inflation!$F$19</f>
        <v>0</v>
      </c>
      <c r="X103" s="324">
        <f>N103*Inflation!$F$19*Inflation!$F$20</f>
        <v>0</v>
      </c>
      <c r="Y103" s="324">
        <f>O103*Inflation!$F$19*Inflation!$F$20</f>
        <v>0</v>
      </c>
      <c r="Z103" s="324">
        <f>P103*Inflation!$F$19*Inflation!$F$20</f>
        <v>0</v>
      </c>
      <c r="AA103" s="324">
        <f>Q103*Inflation!$F$19*Inflation!$F$20*Inflation!$F$21</f>
        <v>0</v>
      </c>
      <c r="AB103" s="324">
        <f>R103*Inflation!$F$19*Inflation!$F$20*Inflation!$F$21*Inflation!$F$22</f>
        <v>595.55604395604416</v>
      </c>
      <c r="AC103" s="324">
        <f>S103*Inflation!$F$19*Inflation!$F$20*Inflation!$F$21*Inflation!$F$22*Inflation!$F$23</f>
        <v>0</v>
      </c>
      <c r="AD103" s="326">
        <f t="shared" si="33"/>
        <v>595.55604395604416</v>
      </c>
      <c r="AE103" s="291">
        <f>U103/U$141*SUM('Common CWIP'!$AV$65:$BA$65)</f>
        <v>0</v>
      </c>
      <c r="AF103" s="292">
        <f>V103/V$141*SUM('Common CWIP'!$BB$65:$BG$65)</f>
        <v>0</v>
      </c>
      <c r="AG103" s="292">
        <f t="shared" si="34"/>
        <v>0</v>
      </c>
      <c r="AH103" s="292">
        <f>X103/X$141*SUM('Common CWIP'!$BK$65:$BP$65)</f>
        <v>0</v>
      </c>
      <c r="AI103" s="292">
        <f>Y103/Y$141*SUM('Common CWIP'!$BQ$65:$BV$65)</f>
        <v>0</v>
      </c>
      <c r="AJ103" s="292">
        <f t="shared" si="35"/>
        <v>0</v>
      </c>
      <c r="AK103" s="292">
        <f>AA103/AA$141*'Common CWIP'!$CL$65</f>
        <v>0</v>
      </c>
      <c r="AL103" s="292">
        <f>AB103/AB$141*'Common CWIP'!$DA$65</f>
        <v>30.45701261172136</v>
      </c>
      <c r="AM103" s="292">
        <f>AC103/AC$141*'Common CWIP'!$DP$65</f>
        <v>0</v>
      </c>
      <c r="AN103" s="293">
        <f t="shared" si="22"/>
        <v>30.45701261172136</v>
      </c>
      <c r="AO103" s="304">
        <f t="shared" si="23"/>
        <v>0</v>
      </c>
      <c r="AP103" s="305">
        <f t="shared" si="24"/>
        <v>0</v>
      </c>
      <c r="AQ103" s="305">
        <f t="shared" si="25"/>
        <v>0</v>
      </c>
      <c r="AR103" s="305">
        <f t="shared" si="26"/>
        <v>0</v>
      </c>
      <c r="AS103" s="305">
        <f t="shared" si="27"/>
        <v>0</v>
      </c>
      <c r="AT103" s="305">
        <f t="shared" si="28"/>
        <v>0</v>
      </c>
      <c r="AU103" s="305">
        <f t="shared" si="29"/>
        <v>0</v>
      </c>
      <c r="AV103" s="305">
        <f t="shared" si="30"/>
        <v>626.01305656776549</v>
      </c>
      <c r="AW103" s="305">
        <f t="shared" si="31"/>
        <v>0</v>
      </c>
      <c r="AX103" s="306">
        <f t="shared" si="32"/>
        <v>626.01305656776549</v>
      </c>
    </row>
    <row r="104" spans="1:50" ht="14.5">
      <c r="A104" s="44" t="s">
        <v>150</v>
      </c>
      <c r="B104" s="45" t="s">
        <v>154</v>
      </c>
      <c r="C104" s="106">
        <v>0</v>
      </c>
      <c r="D104" s="65">
        <v>41</v>
      </c>
      <c r="E104" s="65"/>
      <c r="F104" s="99" t="s">
        <v>941</v>
      </c>
      <c r="G104" s="240" t="s">
        <v>148</v>
      </c>
      <c r="H104" s="240" t="s">
        <v>180</v>
      </c>
      <c r="I104" s="240" t="s">
        <v>1049</v>
      </c>
      <c r="J104" s="239">
        <v>47088</v>
      </c>
      <c r="K104" s="255">
        <v>0</v>
      </c>
      <c r="L104" s="256">
        <v>0</v>
      </c>
      <c r="M104" s="256">
        <v>0</v>
      </c>
      <c r="N104" s="256">
        <v>0</v>
      </c>
      <c r="O104" s="256">
        <v>0</v>
      </c>
      <c r="P104" s="256">
        <v>0</v>
      </c>
      <c r="Q104" s="256">
        <v>0</v>
      </c>
      <c r="R104" s="256">
        <v>150</v>
      </c>
      <c r="S104" s="256">
        <v>0</v>
      </c>
      <c r="T104" s="257">
        <f t="shared" si="18"/>
        <v>150</v>
      </c>
      <c r="U104" s="323">
        <f>K104*Inflation!$F$19</f>
        <v>0</v>
      </c>
      <c r="V104" s="324">
        <f>L104*Inflation!$F$19</f>
        <v>0</v>
      </c>
      <c r="W104" s="324">
        <f>M104*Inflation!$F$19</f>
        <v>0</v>
      </c>
      <c r="X104" s="324">
        <f>N104*Inflation!$F$19*Inflation!$F$20</f>
        <v>0</v>
      </c>
      <c r="Y104" s="324">
        <f>O104*Inflation!$F$19*Inflation!$F$20</f>
        <v>0</v>
      </c>
      <c r="Z104" s="324">
        <f>P104*Inflation!$F$19*Inflation!$F$20</f>
        <v>0</v>
      </c>
      <c r="AA104" s="324">
        <f>Q104*Inflation!$F$19*Inflation!$F$20*Inflation!$F$21</f>
        <v>0</v>
      </c>
      <c r="AB104" s="324">
        <f>R104*Inflation!$F$19*Inflation!$F$20*Inflation!$F$21*Inflation!$F$22</f>
        <v>162.42437562437567</v>
      </c>
      <c r="AC104" s="324">
        <f>S104*Inflation!$F$19*Inflation!$F$20*Inflation!$F$21*Inflation!$F$22*Inflation!$F$23</f>
        <v>0</v>
      </c>
      <c r="AD104" s="326">
        <f t="shared" si="33"/>
        <v>162.42437562437567</v>
      </c>
      <c r="AE104" s="291">
        <f>U104/U$141*SUM('Common CWIP'!$AV$65:$BA$65)</f>
        <v>0</v>
      </c>
      <c r="AF104" s="292">
        <f>V104/V$141*SUM('Common CWIP'!$BB$65:$BG$65)</f>
        <v>0</v>
      </c>
      <c r="AG104" s="292">
        <f t="shared" si="34"/>
        <v>0</v>
      </c>
      <c r="AH104" s="292">
        <f>X104/X$141*SUM('Common CWIP'!$BK$65:$BP$65)</f>
        <v>0</v>
      </c>
      <c r="AI104" s="292">
        <f>Y104/Y$141*SUM('Common CWIP'!$BQ$65:$BV$65)</f>
        <v>0</v>
      </c>
      <c r="AJ104" s="292">
        <f t="shared" si="35"/>
        <v>0</v>
      </c>
      <c r="AK104" s="292">
        <f>AA104/AA$141*'Common CWIP'!$CL$65</f>
        <v>0</v>
      </c>
      <c r="AL104" s="292">
        <f>AB104/AB$141*'Common CWIP'!$DA$65</f>
        <v>8.3064579850149158</v>
      </c>
      <c r="AM104" s="292">
        <f>AC104/AC$141*'Common CWIP'!$DP$65</f>
        <v>0</v>
      </c>
      <c r="AN104" s="293">
        <f t="shared" si="22"/>
        <v>8.3064579850149158</v>
      </c>
      <c r="AO104" s="304">
        <f t="shared" si="23"/>
        <v>0</v>
      </c>
      <c r="AP104" s="305">
        <f t="shared" si="24"/>
        <v>0</v>
      </c>
      <c r="AQ104" s="305">
        <f t="shared" si="25"/>
        <v>0</v>
      </c>
      <c r="AR104" s="305">
        <f t="shared" si="26"/>
        <v>0</v>
      </c>
      <c r="AS104" s="305">
        <f t="shared" si="27"/>
        <v>0</v>
      </c>
      <c r="AT104" s="305">
        <f t="shared" si="28"/>
        <v>0</v>
      </c>
      <c r="AU104" s="305">
        <f t="shared" si="29"/>
        <v>0</v>
      </c>
      <c r="AV104" s="305">
        <f t="shared" si="30"/>
        <v>170.73083360939057</v>
      </c>
      <c r="AW104" s="305">
        <f t="shared" si="31"/>
        <v>0</v>
      </c>
      <c r="AX104" s="306">
        <f t="shared" si="32"/>
        <v>170.73083360939057</v>
      </c>
    </row>
    <row r="105" spans="1:50" ht="14.5">
      <c r="A105" s="44" t="s">
        <v>150</v>
      </c>
      <c r="B105" s="45" t="s">
        <v>154</v>
      </c>
      <c r="C105" s="106">
        <v>0</v>
      </c>
      <c r="D105" s="65">
        <v>41</v>
      </c>
      <c r="E105" s="65"/>
      <c r="F105" s="99" t="s">
        <v>942</v>
      </c>
      <c r="G105" s="240" t="s">
        <v>148</v>
      </c>
      <c r="H105" s="240" t="s">
        <v>180</v>
      </c>
      <c r="I105" s="240" t="s">
        <v>1049</v>
      </c>
      <c r="J105" s="239">
        <v>47088</v>
      </c>
      <c r="K105" s="255">
        <v>0</v>
      </c>
      <c r="L105" s="256">
        <v>0</v>
      </c>
      <c r="M105" s="256">
        <v>0</v>
      </c>
      <c r="N105" s="256">
        <v>0</v>
      </c>
      <c r="O105" s="256">
        <v>0</v>
      </c>
      <c r="P105" s="256">
        <v>0</v>
      </c>
      <c r="Q105" s="256">
        <v>0</v>
      </c>
      <c r="R105" s="256">
        <v>75</v>
      </c>
      <c r="S105" s="256">
        <v>0</v>
      </c>
      <c r="T105" s="257">
        <f t="shared" si="18"/>
        <v>75</v>
      </c>
      <c r="U105" s="323">
        <f>K105*Inflation!$F$19</f>
        <v>0</v>
      </c>
      <c r="V105" s="324">
        <f>L105*Inflation!$F$19</f>
        <v>0</v>
      </c>
      <c r="W105" s="324">
        <f>M105*Inflation!$F$19</f>
        <v>0</v>
      </c>
      <c r="X105" s="324">
        <f>N105*Inflation!$F$19*Inflation!$F$20</f>
        <v>0</v>
      </c>
      <c r="Y105" s="324">
        <f>O105*Inflation!$F$19*Inflation!$F$20</f>
        <v>0</v>
      </c>
      <c r="Z105" s="324">
        <f>P105*Inflation!$F$19*Inflation!$F$20</f>
        <v>0</v>
      </c>
      <c r="AA105" s="324">
        <f>Q105*Inflation!$F$19*Inflation!$F$20*Inflation!$F$21</f>
        <v>0</v>
      </c>
      <c r="AB105" s="324">
        <f>R105*Inflation!$F$19*Inflation!$F$20*Inflation!$F$21*Inflation!$F$22</f>
        <v>81.212187812187835</v>
      </c>
      <c r="AC105" s="324">
        <f>S105*Inflation!$F$19*Inflation!$F$20*Inflation!$F$21*Inflation!$F$22*Inflation!$F$23</f>
        <v>0</v>
      </c>
      <c r="AD105" s="326">
        <f t="shared" si="33"/>
        <v>81.212187812187835</v>
      </c>
      <c r="AE105" s="291">
        <f>U105/U$141*SUM('Common CWIP'!$AV$65:$BA$65)</f>
        <v>0</v>
      </c>
      <c r="AF105" s="292">
        <f>V105/V$141*SUM('Common CWIP'!$BB$65:$BG$65)</f>
        <v>0</v>
      </c>
      <c r="AG105" s="292">
        <f t="shared" si="34"/>
        <v>0</v>
      </c>
      <c r="AH105" s="292">
        <f>X105/X$141*SUM('Common CWIP'!$BK$65:$BP$65)</f>
        <v>0</v>
      </c>
      <c r="AI105" s="292">
        <f>Y105/Y$141*SUM('Common CWIP'!$BQ$65:$BV$65)</f>
        <v>0</v>
      </c>
      <c r="AJ105" s="292">
        <f t="shared" si="35"/>
        <v>0</v>
      </c>
      <c r="AK105" s="292">
        <f>AA105/AA$141*'Common CWIP'!$CL$65</f>
        <v>0</v>
      </c>
      <c r="AL105" s="292">
        <f>AB105/AB$141*'Common CWIP'!$DA$65</f>
        <v>4.1532289925074579</v>
      </c>
      <c r="AM105" s="292">
        <f>AC105/AC$141*'Common CWIP'!$DP$65</f>
        <v>0</v>
      </c>
      <c r="AN105" s="293">
        <f t="shared" si="22"/>
        <v>4.1532289925074579</v>
      </c>
      <c r="AO105" s="304">
        <f t="shared" si="23"/>
        <v>0</v>
      </c>
      <c r="AP105" s="305">
        <f t="shared" si="24"/>
        <v>0</v>
      </c>
      <c r="AQ105" s="305">
        <f t="shared" si="25"/>
        <v>0</v>
      </c>
      <c r="AR105" s="305">
        <f t="shared" si="26"/>
        <v>0</v>
      </c>
      <c r="AS105" s="305">
        <f t="shared" si="27"/>
        <v>0</v>
      </c>
      <c r="AT105" s="305">
        <f t="shared" si="28"/>
        <v>0</v>
      </c>
      <c r="AU105" s="305">
        <f t="shared" si="29"/>
        <v>0</v>
      </c>
      <c r="AV105" s="305">
        <f t="shared" si="30"/>
        <v>85.365416804695286</v>
      </c>
      <c r="AW105" s="305">
        <f t="shared" si="31"/>
        <v>0</v>
      </c>
      <c r="AX105" s="306">
        <f t="shared" si="32"/>
        <v>85.365416804695286</v>
      </c>
    </row>
    <row r="106" spans="1:50" ht="14.5">
      <c r="A106" s="44" t="s">
        <v>150</v>
      </c>
      <c r="B106" s="45" t="s">
        <v>154</v>
      </c>
      <c r="C106" s="106">
        <v>0</v>
      </c>
      <c r="D106" s="65">
        <v>41</v>
      </c>
      <c r="E106" s="65"/>
      <c r="F106" s="99" t="s">
        <v>943</v>
      </c>
      <c r="G106" s="240" t="s">
        <v>148</v>
      </c>
      <c r="H106" s="240" t="s">
        <v>180</v>
      </c>
      <c r="I106" s="240" t="s">
        <v>1049</v>
      </c>
      <c r="J106" s="239">
        <v>47088</v>
      </c>
      <c r="K106" s="255">
        <v>0</v>
      </c>
      <c r="L106" s="256">
        <v>0</v>
      </c>
      <c r="M106" s="256">
        <v>0</v>
      </c>
      <c r="N106" s="256">
        <v>0</v>
      </c>
      <c r="O106" s="256">
        <v>0</v>
      </c>
      <c r="P106" s="256">
        <v>0</v>
      </c>
      <c r="Q106" s="256">
        <v>0</v>
      </c>
      <c r="R106" s="256">
        <v>300</v>
      </c>
      <c r="S106" s="256">
        <v>0</v>
      </c>
      <c r="T106" s="257">
        <f t="shared" si="18"/>
        <v>300</v>
      </c>
      <c r="U106" s="323">
        <f>K106*Inflation!$F$19</f>
        <v>0</v>
      </c>
      <c r="V106" s="324">
        <f>L106*Inflation!$F$19</f>
        <v>0</v>
      </c>
      <c r="W106" s="324">
        <f>M106*Inflation!$F$19</f>
        <v>0</v>
      </c>
      <c r="X106" s="324">
        <f>N106*Inflation!$F$19*Inflation!$F$20</f>
        <v>0</v>
      </c>
      <c r="Y106" s="324">
        <f>O106*Inflation!$F$19*Inflation!$F$20</f>
        <v>0</v>
      </c>
      <c r="Z106" s="324">
        <f>P106*Inflation!$F$19*Inflation!$F$20</f>
        <v>0</v>
      </c>
      <c r="AA106" s="324">
        <f>Q106*Inflation!$F$19*Inflation!$F$20*Inflation!$F$21</f>
        <v>0</v>
      </c>
      <c r="AB106" s="324">
        <f>R106*Inflation!$F$19*Inflation!$F$20*Inflation!$F$21*Inflation!$F$22</f>
        <v>324.84875124875134</v>
      </c>
      <c r="AC106" s="324">
        <f>S106*Inflation!$F$19*Inflation!$F$20*Inflation!$F$21*Inflation!$F$22*Inflation!$F$23</f>
        <v>0</v>
      </c>
      <c r="AD106" s="326">
        <f t="shared" si="33"/>
        <v>324.84875124875134</v>
      </c>
      <c r="AE106" s="291">
        <f>U106/U$141*SUM('Common CWIP'!$AV$65:$BA$65)</f>
        <v>0</v>
      </c>
      <c r="AF106" s="292">
        <f>V106/V$141*SUM('Common CWIP'!$BB$65:$BG$65)</f>
        <v>0</v>
      </c>
      <c r="AG106" s="292">
        <f t="shared" si="34"/>
        <v>0</v>
      </c>
      <c r="AH106" s="292">
        <f>X106/X$141*SUM('Common CWIP'!$BK$65:$BP$65)</f>
        <v>0</v>
      </c>
      <c r="AI106" s="292">
        <f>Y106/Y$141*SUM('Common CWIP'!$BQ$65:$BV$65)</f>
        <v>0</v>
      </c>
      <c r="AJ106" s="292">
        <f t="shared" si="35"/>
        <v>0</v>
      </c>
      <c r="AK106" s="292">
        <f>AA106/AA$141*'Common CWIP'!$CL$65</f>
        <v>0</v>
      </c>
      <c r="AL106" s="292">
        <f>AB106/AB$141*'Common CWIP'!$DA$65</f>
        <v>16.612915970029832</v>
      </c>
      <c r="AM106" s="292">
        <f>AC106/AC$141*'Common CWIP'!$DP$65</f>
        <v>0</v>
      </c>
      <c r="AN106" s="293">
        <f t="shared" si="22"/>
        <v>16.612915970029832</v>
      </c>
      <c r="AO106" s="304">
        <f t="shared" si="23"/>
        <v>0</v>
      </c>
      <c r="AP106" s="305">
        <f t="shared" si="24"/>
        <v>0</v>
      </c>
      <c r="AQ106" s="305">
        <f t="shared" si="25"/>
        <v>0</v>
      </c>
      <c r="AR106" s="305">
        <f t="shared" si="26"/>
        <v>0</v>
      </c>
      <c r="AS106" s="305">
        <f t="shared" si="27"/>
        <v>0</v>
      </c>
      <c r="AT106" s="305">
        <f t="shared" si="28"/>
        <v>0</v>
      </c>
      <c r="AU106" s="305">
        <f t="shared" si="29"/>
        <v>0</v>
      </c>
      <c r="AV106" s="305">
        <f t="shared" si="30"/>
        <v>341.46166721878114</v>
      </c>
      <c r="AW106" s="305">
        <f t="shared" si="31"/>
        <v>0</v>
      </c>
      <c r="AX106" s="306">
        <f t="shared" si="32"/>
        <v>341.46166721878114</v>
      </c>
    </row>
    <row r="107" spans="1:50" ht="14.5">
      <c r="A107" s="44" t="s">
        <v>150</v>
      </c>
      <c r="B107" s="45" t="s">
        <v>154</v>
      </c>
      <c r="C107" s="106">
        <v>0</v>
      </c>
      <c r="D107" s="65">
        <v>41</v>
      </c>
      <c r="E107" s="65"/>
      <c r="F107" s="99" t="s">
        <v>944</v>
      </c>
      <c r="G107" s="240" t="s">
        <v>148</v>
      </c>
      <c r="H107" s="240" t="s">
        <v>180</v>
      </c>
      <c r="I107" s="240" t="s">
        <v>1049</v>
      </c>
      <c r="J107" s="239">
        <v>47088</v>
      </c>
      <c r="K107" s="255">
        <v>0</v>
      </c>
      <c r="L107" s="256">
        <v>0</v>
      </c>
      <c r="M107" s="256">
        <v>0</v>
      </c>
      <c r="N107" s="256">
        <v>0</v>
      </c>
      <c r="O107" s="256">
        <v>0</v>
      </c>
      <c r="P107" s="256">
        <v>0</v>
      </c>
      <c r="Q107" s="256">
        <v>0</v>
      </c>
      <c r="R107" s="256">
        <v>50</v>
      </c>
      <c r="S107" s="256">
        <v>0</v>
      </c>
      <c r="T107" s="257">
        <f t="shared" si="18"/>
        <v>50</v>
      </c>
      <c r="U107" s="323">
        <f>K107*Inflation!$F$19</f>
        <v>0</v>
      </c>
      <c r="V107" s="324">
        <f>L107*Inflation!$F$19</f>
        <v>0</v>
      </c>
      <c r="W107" s="324">
        <f>M107*Inflation!$F$19</f>
        <v>0</v>
      </c>
      <c r="X107" s="324">
        <f>N107*Inflation!$F$19*Inflation!$F$20</f>
        <v>0</v>
      </c>
      <c r="Y107" s="324">
        <f>O107*Inflation!$F$19*Inflation!$F$20</f>
        <v>0</v>
      </c>
      <c r="Z107" s="324">
        <f>P107*Inflation!$F$19*Inflation!$F$20</f>
        <v>0</v>
      </c>
      <c r="AA107" s="324">
        <f>Q107*Inflation!$F$19*Inflation!$F$20*Inflation!$F$21</f>
        <v>0</v>
      </c>
      <c r="AB107" s="324">
        <f>R107*Inflation!$F$19*Inflation!$F$20*Inflation!$F$21*Inflation!$F$22</f>
        <v>54.141458541458547</v>
      </c>
      <c r="AC107" s="324">
        <f>S107*Inflation!$F$19*Inflation!$F$20*Inflation!$F$21*Inflation!$F$22*Inflation!$F$23</f>
        <v>0</v>
      </c>
      <c r="AD107" s="326">
        <f t="shared" si="33"/>
        <v>54.141458541458547</v>
      </c>
      <c r="AE107" s="291">
        <f>U107/U$141*SUM('Common CWIP'!$AV$65:$BA$65)</f>
        <v>0</v>
      </c>
      <c r="AF107" s="292">
        <f>V107/V$141*SUM('Common CWIP'!$BB$65:$BG$65)</f>
        <v>0</v>
      </c>
      <c r="AG107" s="292">
        <f t="shared" si="34"/>
        <v>0</v>
      </c>
      <c r="AH107" s="292">
        <f>X107/X$141*SUM('Common CWIP'!$BK$65:$BP$65)</f>
        <v>0</v>
      </c>
      <c r="AI107" s="292">
        <f>Y107/Y$141*SUM('Common CWIP'!$BQ$65:$BV$65)</f>
        <v>0</v>
      </c>
      <c r="AJ107" s="292">
        <f t="shared" si="35"/>
        <v>0</v>
      </c>
      <c r="AK107" s="292">
        <f>AA107/AA$141*'Common CWIP'!$CL$65</f>
        <v>0</v>
      </c>
      <c r="AL107" s="292">
        <f>AB107/AB$141*'Common CWIP'!$DA$65</f>
        <v>2.7688193283383051</v>
      </c>
      <c r="AM107" s="292">
        <f>AC107/AC$141*'Common CWIP'!$DP$65</f>
        <v>0</v>
      </c>
      <c r="AN107" s="293">
        <f t="shared" si="22"/>
        <v>2.7688193283383051</v>
      </c>
      <c r="AO107" s="304">
        <f t="shared" si="23"/>
        <v>0</v>
      </c>
      <c r="AP107" s="305">
        <f t="shared" si="24"/>
        <v>0</v>
      </c>
      <c r="AQ107" s="305">
        <f t="shared" si="25"/>
        <v>0</v>
      </c>
      <c r="AR107" s="305">
        <f t="shared" si="26"/>
        <v>0</v>
      </c>
      <c r="AS107" s="305">
        <f t="shared" si="27"/>
        <v>0</v>
      </c>
      <c r="AT107" s="305">
        <f t="shared" si="28"/>
        <v>0</v>
      </c>
      <c r="AU107" s="305">
        <f t="shared" si="29"/>
        <v>0</v>
      </c>
      <c r="AV107" s="305">
        <f t="shared" si="30"/>
        <v>56.91027786979685</v>
      </c>
      <c r="AW107" s="305">
        <f t="shared" si="31"/>
        <v>0</v>
      </c>
      <c r="AX107" s="306">
        <f t="shared" si="32"/>
        <v>56.91027786979685</v>
      </c>
    </row>
    <row r="108" spans="1:50" ht="14.5">
      <c r="A108" s="44" t="s">
        <v>150</v>
      </c>
      <c r="B108" s="45" t="s">
        <v>154</v>
      </c>
      <c r="C108" s="106">
        <v>0</v>
      </c>
      <c r="D108" s="65">
        <v>41</v>
      </c>
      <c r="E108" s="65"/>
      <c r="F108" s="99" t="s">
        <v>945</v>
      </c>
      <c r="G108" s="240" t="s">
        <v>148</v>
      </c>
      <c r="H108" s="240" t="s">
        <v>180</v>
      </c>
      <c r="I108" s="240" t="s">
        <v>1049</v>
      </c>
      <c r="J108" s="239">
        <v>47088</v>
      </c>
      <c r="K108" s="255">
        <v>0</v>
      </c>
      <c r="L108" s="256">
        <v>0</v>
      </c>
      <c r="M108" s="256">
        <v>0</v>
      </c>
      <c r="N108" s="256">
        <v>0</v>
      </c>
      <c r="O108" s="256">
        <v>0</v>
      </c>
      <c r="P108" s="256">
        <v>0</v>
      </c>
      <c r="Q108" s="256">
        <v>0</v>
      </c>
      <c r="R108" s="256">
        <v>85</v>
      </c>
      <c r="S108" s="256">
        <v>0</v>
      </c>
      <c r="T108" s="257">
        <f t="shared" si="18"/>
        <v>85</v>
      </c>
      <c r="U108" s="323">
        <f>K108*Inflation!$F$19</f>
        <v>0</v>
      </c>
      <c r="V108" s="324">
        <f>L108*Inflation!$F$19</f>
        <v>0</v>
      </c>
      <c r="W108" s="324">
        <f>M108*Inflation!$F$19</f>
        <v>0</v>
      </c>
      <c r="X108" s="324">
        <f>N108*Inflation!$F$19*Inflation!$F$20</f>
        <v>0</v>
      </c>
      <c r="Y108" s="324">
        <f>O108*Inflation!$F$19*Inflation!$F$20</f>
        <v>0</v>
      </c>
      <c r="Z108" s="324">
        <f>P108*Inflation!$F$19*Inflation!$F$20</f>
        <v>0</v>
      </c>
      <c r="AA108" s="324">
        <f>Q108*Inflation!$F$19*Inflation!$F$20*Inflation!$F$21</f>
        <v>0</v>
      </c>
      <c r="AB108" s="324">
        <f>R108*Inflation!$F$19*Inflation!$F$20*Inflation!$F$21*Inflation!$F$22</f>
        <v>92.040479520479536</v>
      </c>
      <c r="AC108" s="324">
        <f>S108*Inflation!$F$19*Inflation!$F$20*Inflation!$F$21*Inflation!$F$22*Inflation!$F$23</f>
        <v>0</v>
      </c>
      <c r="AD108" s="326">
        <f t="shared" si="33"/>
        <v>92.040479520479536</v>
      </c>
      <c r="AE108" s="291">
        <f>U108/U$141*SUM('Common CWIP'!$AV$65:$BA$65)</f>
        <v>0</v>
      </c>
      <c r="AF108" s="292">
        <f>V108/V$141*SUM('Common CWIP'!$BB$65:$BG$65)</f>
        <v>0</v>
      </c>
      <c r="AG108" s="292">
        <f t="shared" si="34"/>
        <v>0</v>
      </c>
      <c r="AH108" s="292">
        <f>X108/X$141*SUM('Common CWIP'!$BK$65:$BP$65)</f>
        <v>0</v>
      </c>
      <c r="AI108" s="292">
        <f>Y108/Y$141*SUM('Common CWIP'!$BQ$65:$BV$65)</f>
        <v>0</v>
      </c>
      <c r="AJ108" s="292">
        <f t="shared" si="35"/>
        <v>0</v>
      </c>
      <c r="AK108" s="292">
        <f>AA108/AA$141*'Common CWIP'!$CL$65</f>
        <v>0</v>
      </c>
      <c r="AL108" s="292">
        <f>AB108/AB$141*'Common CWIP'!$DA$65</f>
        <v>4.706992858175119</v>
      </c>
      <c r="AM108" s="292">
        <f>AC108/AC$141*'Common CWIP'!$DP$65</f>
        <v>0</v>
      </c>
      <c r="AN108" s="293">
        <f t="shared" si="22"/>
        <v>4.706992858175119</v>
      </c>
      <c r="AO108" s="304">
        <f t="shared" si="23"/>
        <v>0</v>
      </c>
      <c r="AP108" s="305">
        <f t="shared" si="24"/>
        <v>0</v>
      </c>
      <c r="AQ108" s="305">
        <f t="shared" si="25"/>
        <v>0</v>
      </c>
      <c r="AR108" s="305">
        <f t="shared" si="26"/>
        <v>0</v>
      </c>
      <c r="AS108" s="305">
        <f t="shared" si="27"/>
        <v>0</v>
      </c>
      <c r="AT108" s="305">
        <f t="shared" si="28"/>
        <v>0</v>
      </c>
      <c r="AU108" s="305">
        <f t="shared" si="29"/>
        <v>0</v>
      </c>
      <c r="AV108" s="305">
        <f t="shared" si="30"/>
        <v>96.747472378654649</v>
      </c>
      <c r="AW108" s="305">
        <f t="shared" si="31"/>
        <v>0</v>
      </c>
      <c r="AX108" s="306">
        <f t="shared" si="32"/>
        <v>96.747472378654649</v>
      </c>
    </row>
    <row r="109" spans="1:50" ht="14.5">
      <c r="A109" s="44" t="s">
        <v>150</v>
      </c>
      <c r="B109" s="45" t="s">
        <v>154</v>
      </c>
      <c r="C109" s="106">
        <v>0</v>
      </c>
      <c r="D109" s="65">
        <v>41</v>
      </c>
      <c r="E109" s="65"/>
      <c r="F109" s="99" t="s">
        <v>946</v>
      </c>
      <c r="G109" s="240" t="s">
        <v>148</v>
      </c>
      <c r="H109" s="240" t="s">
        <v>180</v>
      </c>
      <c r="I109" s="240" t="s">
        <v>1049</v>
      </c>
      <c r="J109" s="239">
        <v>47088</v>
      </c>
      <c r="K109" s="255">
        <v>0</v>
      </c>
      <c r="L109" s="256">
        <v>0</v>
      </c>
      <c r="M109" s="256">
        <v>0</v>
      </c>
      <c r="N109" s="256">
        <v>0</v>
      </c>
      <c r="O109" s="256">
        <v>0</v>
      </c>
      <c r="P109" s="256">
        <v>0</v>
      </c>
      <c r="Q109" s="256">
        <v>0</v>
      </c>
      <c r="R109" s="256">
        <v>275</v>
      </c>
      <c r="S109" s="256">
        <v>0</v>
      </c>
      <c r="T109" s="257">
        <f t="shared" si="18"/>
        <v>275</v>
      </c>
      <c r="U109" s="323">
        <f>K109*Inflation!$F$19</f>
        <v>0</v>
      </c>
      <c r="V109" s="324">
        <f>L109*Inflation!$F$19</f>
        <v>0</v>
      </c>
      <c r="W109" s="324">
        <f>M109*Inflation!$F$19</f>
        <v>0</v>
      </c>
      <c r="X109" s="324">
        <f>N109*Inflation!$F$19*Inflation!$F$20</f>
        <v>0</v>
      </c>
      <c r="Y109" s="324">
        <f>O109*Inflation!$F$19*Inflation!$F$20</f>
        <v>0</v>
      </c>
      <c r="Z109" s="324">
        <f>P109*Inflation!$F$19*Inflation!$F$20</f>
        <v>0</v>
      </c>
      <c r="AA109" s="324">
        <f>Q109*Inflation!$F$19*Inflation!$F$20*Inflation!$F$21</f>
        <v>0</v>
      </c>
      <c r="AB109" s="324">
        <f>R109*Inflation!$F$19*Inflation!$F$20*Inflation!$F$21*Inflation!$F$22</f>
        <v>297.77802197802208</v>
      </c>
      <c r="AC109" s="324">
        <f>S109*Inflation!$F$19*Inflation!$F$20*Inflation!$F$21*Inflation!$F$22*Inflation!$F$23</f>
        <v>0</v>
      </c>
      <c r="AD109" s="326">
        <f t="shared" si="33"/>
        <v>297.77802197802208</v>
      </c>
      <c r="AE109" s="291">
        <f>U109/U$141*SUM('Common CWIP'!$AV$65:$BA$65)</f>
        <v>0</v>
      </c>
      <c r="AF109" s="292">
        <f>V109/V$141*SUM('Common CWIP'!$BB$65:$BG$65)</f>
        <v>0</v>
      </c>
      <c r="AG109" s="292">
        <f t="shared" si="34"/>
        <v>0</v>
      </c>
      <c r="AH109" s="292">
        <f>X109/X$141*SUM('Common CWIP'!$BK$65:$BP$65)</f>
        <v>0</v>
      </c>
      <c r="AI109" s="292">
        <f>Y109/Y$141*SUM('Common CWIP'!$BQ$65:$BV$65)</f>
        <v>0</v>
      </c>
      <c r="AJ109" s="292">
        <f t="shared" si="35"/>
        <v>0</v>
      </c>
      <c r="AK109" s="292">
        <f>AA109/AA$141*'Common CWIP'!$CL$65</f>
        <v>0</v>
      </c>
      <c r="AL109" s="292">
        <f>AB109/AB$141*'Common CWIP'!$DA$65</f>
        <v>15.22850630586068</v>
      </c>
      <c r="AM109" s="292">
        <f>AC109/AC$141*'Common CWIP'!$DP$65</f>
        <v>0</v>
      </c>
      <c r="AN109" s="293">
        <f t="shared" si="22"/>
        <v>15.22850630586068</v>
      </c>
      <c r="AO109" s="304">
        <f t="shared" si="23"/>
        <v>0</v>
      </c>
      <c r="AP109" s="305">
        <f t="shared" si="24"/>
        <v>0</v>
      </c>
      <c r="AQ109" s="305">
        <f t="shared" si="25"/>
        <v>0</v>
      </c>
      <c r="AR109" s="305">
        <f t="shared" si="26"/>
        <v>0</v>
      </c>
      <c r="AS109" s="305">
        <f t="shared" si="27"/>
        <v>0</v>
      </c>
      <c r="AT109" s="305">
        <f t="shared" si="28"/>
        <v>0</v>
      </c>
      <c r="AU109" s="305">
        <f t="shared" si="29"/>
        <v>0</v>
      </c>
      <c r="AV109" s="305">
        <f t="shared" si="30"/>
        <v>313.00652828388274</v>
      </c>
      <c r="AW109" s="305">
        <f t="shared" si="31"/>
        <v>0</v>
      </c>
      <c r="AX109" s="306">
        <f t="shared" si="32"/>
        <v>313.00652828388274</v>
      </c>
    </row>
    <row r="110" spans="1:50" ht="14.5">
      <c r="A110" s="44" t="s">
        <v>150</v>
      </c>
      <c r="B110" s="45" t="s">
        <v>150</v>
      </c>
      <c r="C110" s="106">
        <v>500</v>
      </c>
      <c r="D110" s="65">
        <v>41</v>
      </c>
      <c r="E110" s="65"/>
      <c r="F110" s="99" t="s">
        <v>947</v>
      </c>
      <c r="G110" s="240" t="s">
        <v>148</v>
      </c>
      <c r="H110" s="240" t="s">
        <v>180</v>
      </c>
      <c r="I110" s="240" t="s">
        <v>1049</v>
      </c>
      <c r="J110" s="239">
        <v>47088</v>
      </c>
      <c r="K110" s="255">
        <v>0</v>
      </c>
      <c r="L110" s="256">
        <v>0</v>
      </c>
      <c r="M110" s="256">
        <v>0</v>
      </c>
      <c r="N110" s="256">
        <v>0</v>
      </c>
      <c r="O110" s="256">
        <v>0</v>
      </c>
      <c r="P110" s="256">
        <v>0</v>
      </c>
      <c r="Q110" s="256">
        <v>0</v>
      </c>
      <c r="R110" s="256">
        <v>500</v>
      </c>
      <c r="S110" s="256">
        <v>0</v>
      </c>
      <c r="T110" s="257">
        <f t="shared" si="18"/>
        <v>500</v>
      </c>
      <c r="U110" s="323">
        <f>K110*Inflation!$F$19</f>
        <v>0</v>
      </c>
      <c r="V110" s="324">
        <f>L110*Inflation!$F$19</f>
        <v>0</v>
      </c>
      <c r="W110" s="324">
        <f>M110*Inflation!$F$19</f>
        <v>0</v>
      </c>
      <c r="X110" s="324">
        <f>N110*Inflation!$F$19*Inflation!$F$20</f>
        <v>0</v>
      </c>
      <c r="Y110" s="324">
        <f>O110*Inflation!$F$19*Inflation!$F$20</f>
        <v>0</v>
      </c>
      <c r="Z110" s="324">
        <f>P110*Inflation!$F$19*Inflation!$F$20</f>
        <v>0</v>
      </c>
      <c r="AA110" s="324">
        <f>Q110*Inflation!$F$19*Inflation!$F$20*Inflation!$F$21</f>
        <v>0</v>
      </c>
      <c r="AB110" s="324">
        <f>R110*Inflation!$F$19*Inflation!$F$20*Inflation!$F$21*Inflation!$F$22</f>
        <v>541.41458541458564</v>
      </c>
      <c r="AC110" s="324">
        <f>S110*Inflation!$F$19*Inflation!$F$20*Inflation!$F$21*Inflation!$F$22*Inflation!$F$23</f>
        <v>0</v>
      </c>
      <c r="AD110" s="326">
        <f t="shared" si="33"/>
        <v>541.41458541458564</v>
      </c>
      <c r="AE110" s="291">
        <f>U110/U$141*SUM('Common CWIP'!$AV$65:$BA$65)</f>
        <v>0</v>
      </c>
      <c r="AF110" s="292">
        <f>V110/V$141*SUM('Common CWIP'!$BB$65:$BG$65)</f>
        <v>0</v>
      </c>
      <c r="AG110" s="292">
        <f t="shared" si="34"/>
        <v>0</v>
      </c>
      <c r="AH110" s="292">
        <f>X110/X$141*SUM('Common CWIP'!$BK$65:$BP$65)</f>
        <v>0</v>
      </c>
      <c r="AI110" s="292">
        <f>Y110/Y$141*SUM('Common CWIP'!$BQ$65:$BV$65)</f>
        <v>0</v>
      </c>
      <c r="AJ110" s="292">
        <f t="shared" si="35"/>
        <v>0</v>
      </c>
      <c r="AK110" s="292">
        <f>AA110/AA$141*'Common CWIP'!$CL$65</f>
        <v>0</v>
      </c>
      <c r="AL110" s="292">
        <f>AB110/AB$141*'Common CWIP'!$DA$65</f>
        <v>27.688193283383054</v>
      </c>
      <c r="AM110" s="292">
        <f>AC110/AC$141*'Common CWIP'!$DP$65</f>
        <v>0</v>
      </c>
      <c r="AN110" s="293">
        <f t="shared" si="22"/>
        <v>27.688193283383054</v>
      </c>
      <c r="AO110" s="304">
        <f t="shared" si="23"/>
        <v>0</v>
      </c>
      <c r="AP110" s="305">
        <f t="shared" si="24"/>
        <v>0</v>
      </c>
      <c r="AQ110" s="305">
        <f t="shared" si="25"/>
        <v>0</v>
      </c>
      <c r="AR110" s="305">
        <f t="shared" si="26"/>
        <v>0</v>
      </c>
      <c r="AS110" s="305">
        <f t="shared" si="27"/>
        <v>0</v>
      </c>
      <c r="AT110" s="305">
        <f t="shared" si="28"/>
        <v>0</v>
      </c>
      <c r="AU110" s="305">
        <f t="shared" si="29"/>
        <v>0</v>
      </c>
      <c r="AV110" s="305">
        <f t="shared" si="30"/>
        <v>569.10277869796869</v>
      </c>
      <c r="AW110" s="305">
        <f t="shared" si="31"/>
        <v>0</v>
      </c>
      <c r="AX110" s="306">
        <f t="shared" si="32"/>
        <v>569.10277869796869</v>
      </c>
    </row>
    <row r="111" spans="1:50" ht="14.5">
      <c r="A111" s="44" t="s">
        <v>150</v>
      </c>
      <c r="B111" s="45" t="s">
        <v>154</v>
      </c>
      <c r="C111" s="106">
        <v>0</v>
      </c>
      <c r="D111" s="65">
        <v>41</v>
      </c>
      <c r="E111" s="65"/>
      <c r="F111" s="99" t="s">
        <v>948</v>
      </c>
      <c r="G111" s="240" t="s">
        <v>148</v>
      </c>
      <c r="H111" s="240" t="s">
        <v>180</v>
      </c>
      <c r="I111" s="240" t="s">
        <v>1049</v>
      </c>
      <c r="J111" s="239">
        <v>47088</v>
      </c>
      <c r="K111" s="255">
        <v>0</v>
      </c>
      <c r="L111" s="256">
        <v>0</v>
      </c>
      <c r="M111" s="256">
        <v>0</v>
      </c>
      <c r="N111" s="256">
        <v>0</v>
      </c>
      <c r="O111" s="256">
        <v>0</v>
      </c>
      <c r="P111" s="256">
        <v>0</v>
      </c>
      <c r="Q111" s="256">
        <v>0</v>
      </c>
      <c r="R111" s="256">
        <v>200</v>
      </c>
      <c r="S111" s="256">
        <v>0</v>
      </c>
      <c r="T111" s="257">
        <f t="shared" si="18"/>
        <v>200</v>
      </c>
      <c r="U111" s="323">
        <f>K111*Inflation!$F$19</f>
        <v>0</v>
      </c>
      <c r="V111" s="324">
        <f>L111*Inflation!$F$19</f>
        <v>0</v>
      </c>
      <c r="W111" s="324">
        <f>M111*Inflation!$F$19</f>
        <v>0</v>
      </c>
      <c r="X111" s="324">
        <f>N111*Inflation!$F$19*Inflation!$F$20</f>
        <v>0</v>
      </c>
      <c r="Y111" s="324">
        <f>O111*Inflation!$F$19*Inflation!$F$20</f>
        <v>0</v>
      </c>
      <c r="Z111" s="324">
        <f>P111*Inflation!$F$19*Inflation!$F$20</f>
        <v>0</v>
      </c>
      <c r="AA111" s="324">
        <f>Q111*Inflation!$F$19*Inflation!$F$20*Inflation!$F$21</f>
        <v>0</v>
      </c>
      <c r="AB111" s="324">
        <f>R111*Inflation!$F$19*Inflation!$F$20*Inflation!$F$21*Inflation!$F$22</f>
        <v>216.56583416583419</v>
      </c>
      <c r="AC111" s="324">
        <f>S111*Inflation!$F$19*Inflation!$F$20*Inflation!$F$21*Inflation!$F$22*Inflation!$F$23</f>
        <v>0</v>
      </c>
      <c r="AD111" s="326">
        <f t="shared" si="33"/>
        <v>216.56583416583419</v>
      </c>
      <c r="AE111" s="291">
        <f>U111/U$141*SUM('Common CWIP'!$AV$65:$BA$65)</f>
        <v>0</v>
      </c>
      <c r="AF111" s="292">
        <f>V111/V$141*SUM('Common CWIP'!$BB$65:$BG$65)</f>
        <v>0</v>
      </c>
      <c r="AG111" s="292">
        <f t="shared" si="34"/>
        <v>0</v>
      </c>
      <c r="AH111" s="292">
        <f>X111/X$141*SUM('Common CWIP'!$BK$65:$BP$65)</f>
        <v>0</v>
      </c>
      <c r="AI111" s="292">
        <f>Y111/Y$141*SUM('Common CWIP'!$BQ$65:$BV$65)</f>
        <v>0</v>
      </c>
      <c r="AJ111" s="292">
        <f t="shared" si="35"/>
        <v>0</v>
      </c>
      <c r="AK111" s="292">
        <f>AA111/AA$141*'Common CWIP'!$CL$65</f>
        <v>0</v>
      </c>
      <c r="AL111" s="292">
        <f>AB111/AB$141*'Common CWIP'!$DA$65</f>
        <v>11.075277313353221</v>
      </c>
      <c r="AM111" s="292">
        <f>AC111/AC$141*'Common CWIP'!$DP$65</f>
        <v>0</v>
      </c>
      <c r="AN111" s="293">
        <f t="shared" si="22"/>
        <v>11.075277313353221</v>
      </c>
      <c r="AO111" s="304">
        <f t="shared" si="23"/>
        <v>0</v>
      </c>
      <c r="AP111" s="305">
        <f t="shared" si="24"/>
        <v>0</v>
      </c>
      <c r="AQ111" s="305">
        <f t="shared" si="25"/>
        <v>0</v>
      </c>
      <c r="AR111" s="305">
        <f t="shared" si="26"/>
        <v>0</v>
      </c>
      <c r="AS111" s="305">
        <f t="shared" si="27"/>
        <v>0</v>
      </c>
      <c r="AT111" s="305">
        <f t="shared" si="28"/>
        <v>0</v>
      </c>
      <c r="AU111" s="305">
        <f t="shared" si="29"/>
        <v>0</v>
      </c>
      <c r="AV111" s="305">
        <f t="shared" si="30"/>
        <v>227.6411114791874</v>
      </c>
      <c r="AW111" s="305">
        <f t="shared" si="31"/>
        <v>0</v>
      </c>
      <c r="AX111" s="306">
        <f t="shared" si="32"/>
        <v>227.6411114791874</v>
      </c>
    </row>
    <row r="112" spans="1:50" ht="14.5">
      <c r="A112" s="44" t="s">
        <v>150</v>
      </c>
      <c r="B112" s="45" t="s">
        <v>150</v>
      </c>
      <c r="C112" s="106">
        <v>850</v>
      </c>
      <c r="D112" s="65">
        <v>41</v>
      </c>
      <c r="E112" s="65"/>
      <c r="F112" s="99" t="s">
        <v>949</v>
      </c>
      <c r="G112" s="240" t="s">
        <v>148</v>
      </c>
      <c r="H112" s="240" t="s">
        <v>180</v>
      </c>
      <c r="I112" s="240" t="s">
        <v>1049</v>
      </c>
      <c r="J112" s="239">
        <v>47088</v>
      </c>
      <c r="K112" s="255">
        <v>0</v>
      </c>
      <c r="L112" s="256">
        <v>0</v>
      </c>
      <c r="M112" s="256">
        <v>0</v>
      </c>
      <c r="N112" s="256">
        <v>0</v>
      </c>
      <c r="O112" s="256">
        <v>0</v>
      </c>
      <c r="P112" s="256">
        <v>0</v>
      </c>
      <c r="Q112" s="256">
        <v>0</v>
      </c>
      <c r="R112" s="256">
        <v>850</v>
      </c>
      <c r="S112" s="256">
        <v>0</v>
      </c>
      <c r="T112" s="257">
        <f t="shared" si="18"/>
        <v>850</v>
      </c>
      <c r="U112" s="323">
        <f>K112*Inflation!$F$19</f>
        <v>0</v>
      </c>
      <c r="V112" s="324">
        <f>L112*Inflation!$F$19</f>
        <v>0</v>
      </c>
      <c r="W112" s="324">
        <f>M112*Inflation!$F$19</f>
        <v>0</v>
      </c>
      <c r="X112" s="324">
        <f>N112*Inflation!$F$19*Inflation!$F$20</f>
        <v>0</v>
      </c>
      <c r="Y112" s="324">
        <f>O112*Inflation!$F$19*Inflation!$F$20</f>
        <v>0</v>
      </c>
      <c r="Z112" s="324">
        <f>P112*Inflation!$F$19*Inflation!$F$20</f>
        <v>0</v>
      </c>
      <c r="AA112" s="324">
        <f>Q112*Inflation!$F$19*Inflation!$F$20*Inflation!$F$21</f>
        <v>0</v>
      </c>
      <c r="AB112" s="324">
        <f>R112*Inflation!$F$19*Inflation!$F$20*Inflation!$F$21*Inflation!$F$22</f>
        <v>920.40479520479528</v>
      </c>
      <c r="AC112" s="324">
        <f>S112*Inflation!$F$19*Inflation!$F$20*Inflation!$F$21*Inflation!$F$22*Inflation!$F$23</f>
        <v>0</v>
      </c>
      <c r="AD112" s="326">
        <f t="shared" si="33"/>
        <v>920.40479520479528</v>
      </c>
      <c r="AE112" s="291">
        <f>U112/U$141*SUM('Common CWIP'!$AV$65:$BA$65)</f>
        <v>0</v>
      </c>
      <c r="AF112" s="292">
        <f>V112/V$141*SUM('Common CWIP'!$BB$65:$BG$65)</f>
        <v>0</v>
      </c>
      <c r="AG112" s="292">
        <f t="shared" si="34"/>
        <v>0</v>
      </c>
      <c r="AH112" s="292">
        <f>X112/X$141*SUM('Common CWIP'!$BK$65:$BP$65)</f>
        <v>0</v>
      </c>
      <c r="AI112" s="292">
        <f>Y112/Y$141*SUM('Common CWIP'!$BQ$65:$BV$65)</f>
        <v>0</v>
      </c>
      <c r="AJ112" s="292">
        <f t="shared" si="35"/>
        <v>0</v>
      </c>
      <c r="AK112" s="292">
        <f>AA112/AA$141*'Common CWIP'!$CL$65</f>
        <v>0</v>
      </c>
      <c r="AL112" s="292">
        <f>AB112/AB$141*'Common CWIP'!$DA$65</f>
        <v>47.069928581751178</v>
      </c>
      <c r="AM112" s="292">
        <f>AC112/AC$141*'Common CWIP'!$DP$65</f>
        <v>0</v>
      </c>
      <c r="AN112" s="293">
        <f t="shared" si="22"/>
        <v>47.069928581751178</v>
      </c>
      <c r="AO112" s="304">
        <f t="shared" si="23"/>
        <v>0</v>
      </c>
      <c r="AP112" s="305">
        <f t="shared" si="24"/>
        <v>0</v>
      </c>
      <c r="AQ112" s="305">
        <f t="shared" si="25"/>
        <v>0</v>
      </c>
      <c r="AR112" s="305">
        <f t="shared" si="26"/>
        <v>0</v>
      </c>
      <c r="AS112" s="305">
        <f t="shared" si="27"/>
        <v>0</v>
      </c>
      <c r="AT112" s="305">
        <f t="shared" si="28"/>
        <v>0</v>
      </c>
      <c r="AU112" s="305">
        <f t="shared" si="29"/>
        <v>0</v>
      </c>
      <c r="AV112" s="305">
        <f t="shared" si="30"/>
        <v>967.47472378654641</v>
      </c>
      <c r="AW112" s="305">
        <f t="shared" si="31"/>
        <v>0</v>
      </c>
      <c r="AX112" s="306">
        <f t="shared" si="32"/>
        <v>967.47472378654641</v>
      </c>
    </row>
    <row r="113" spans="1:50" ht="14.5">
      <c r="A113" s="44" t="s">
        <v>150</v>
      </c>
      <c r="B113" s="45" t="s">
        <v>154</v>
      </c>
      <c r="C113" s="106">
        <v>0</v>
      </c>
      <c r="D113" s="65">
        <v>41</v>
      </c>
      <c r="E113" s="65"/>
      <c r="F113" s="99" t="s">
        <v>950</v>
      </c>
      <c r="G113" s="240" t="s">
        <v>148</v>
      </c>
      <c r="H113" s="240" t="s">
        <v>180</v>
      </c>
      <c r="I113" s="240" t="s">
        <v>1049</v>
      </c>
      <c r="J113" s="239">
        <v>47088</v>
      </c>
      <c r="K113" s="255">
        <v>0</v>
      </c>
      <c r="L113" s="256">
        <v>0</v>
      </c>
      <c r="M113" s="256">
        <v>0</v>
      </c>
      <c r="N113" s="256">
        <v>0</v>
      </c>
      <c r="O113" s="256">
        <v>0</v>
      </c>
      <c r="P113" s="256">
        <v>0</v>
      </c>
      <c r="Q113" s="256">
        <v>0</v>
      </c>
      <c r="R113" s="256">
        <v>175</v>
      </c>
      <c r="S113" s="256">
        <v>0</v>
      </c>
      <c r="T113" s="257">
        <f t="shared" si="18"/>
        <v>175</v>
      </c>
      <c r="U113" s="323">
        <f>K113*Inflation!$F$19</f>
        <v>0</v>
      </c>
      <c r="V113" s="324">
        <f>L113*Inflation!$F$19</f>
        <v>0</v>
      </c>
      <c r="W113" s="324">
        <f>M113*Inflation!$F$19</f>
        <v>0</v>
      </c>
      <c r="X113" s="324">
        <f>N113*Inflation!$F$19*Inflation!$F$20</f>
        <v>0</v>
      </c>
      <c r="Y113" s="324">
        <f>O113*Inflation!$F$19*Inflation!$F$20</f>
        <v>0</v>
      </c>
      <c r="Z113" s="324">
        <f>P113*Inflation!$F$19*Inflation!$F$20</f>
        <v>0</v>
      </c>
      <c r="AA113" s="324">
        <f>Q113*Inflation!$F$19*Inflation!$F$20*Inflation!$F$21</f>
        <v>0</v>
      </c>
      <c r="AB113" s="324">
        <f>R113*Inflation!$F$19*Inflation!$F$20*Inflation!$F$21*Inflation!$F$22</f>
        <v>189.49510489510493</v>
      </c>
      <c r="AC113" s="324">
        <f>S113*Inflation!$F$19*Inflation!$F$20*Inflation!$F$21*Inflation!$F$22*Inflation!$F$23</f>
        <v>0</v>
      </c>
      <c r="AD113" s="326">
        <f t="shared" si="33"/>
        <v>189.49510489510493</v>
      </c>
      <c r="AE113" s="291">
        <f>U113/U$141*SUM('Common CWIP'!$AV$65:$BA$65)</f>
        <v>0</v>
      </c>
      <c r="AF113" s="292">
        <f>V113/V$141*SUM('Common CWIP'!$BB$65:$BG$65)</f>
        <v>0</v>
      </c>
      <c r="AG113" s="292">
        <f t="shared" si="34"/>
        <v>0</v>
      </c>
      <c r="AH113" s="292">
        <f>X113/X$141*SUM('Common CWIP'!$BK$65:$BP$65)</f>
        <v>0</v>
      </c>
      <c r="AI113" s="292">
        <f>Y113/Y$141*SUM('Common CWIP'!$BQ$65:$BV$65)</f>
        <v>0</v>
      </c>
      <c r="AJ113" s="292">
        <f t="shared" si="35"/>
        <v>0</v>
      </c>
      <c r="AK113" s="292">
        <f>AA113/AA$141*'Common CWIP'!$CL$65</f>
        <v>0</v>
      </c>
      <c r="AL113" s="292">
        <f>AB113/AB$141*'Common CWIP'!$DA$65</f>
        <v>9.6908676491840673</v>
      </c>
      <c r="AM113" s="292">
        <f>AC113/AC$141*'Common CWIP'!$DP$65</f>
        <v>0</v>
      </c>
      <c r="AN113" s="293">
        <f t="shared" si="22"/>
        <v>9.6908676491840673</v>
      </c>
      <c r="AO113" s="304">
        <f t="shared" si="23"/>
        <v>0</v>
      </c>
      <c r="AP113" s="305">
        <f t="shared" si="24"/>
        <v>0</v>
      </c>
      <c r="AQ113" s="305">
        <f t="shared" si="25"/>
        <v>0</v>
      </c>
      <c r="AR113" s="305">
        <f t="shared" si="26"/>
        <v>0</v>
      </c>
      <c r="AS113" s="305">
        <f t="shared" si="27"/>
        <v>0</v>
      </c>
      <c r="AT113" s="305">
        <f t="shared" si="28"/>
        <v>0</v>
      </c>
      <c r="AU113" s="305">
        <f t="shared" si="29"/>
        <v>0</v>
      </c>
      <c r="AV113" s="305">
        <f t="shared" si="30"/>
        <v>199.185972544289</v>
      </c>
      <c r="AW113" s="305">
        <f t="shared" si="31"/>
        <v>0</v>
      </c>
      <c r="AX113" s="306">
        <f t="shared" si="32"/>
        <v>199.185972544289</v>
      </c>
    </row>
    <row r="114" spans="1:50" ht="14.5">
      <c r="A114" s="44" t="s">
        <v>150</v>
      </c>
      <c r="B114" s="45" t="s">
        <v>154</v>
      </c>
      <c r="C114" s="106">
        <v>0</v>
      </c>
      <c r="D114" s="65">
        <v>41</v>
      </c>
      <c r="E114" s="65"/>
      <c r="F114" s="99" t="s">
        <v>951</v>
      </c>
      <c r="G114" s="240" t="s">
        <v>148</v>
      </c>
      <c r="H114" s="240" t="s">
        <v>180</v>
      </c>
      <c r="I114" s="240" t="s">
        <v>1049</v>
      </c>
      <c r="J114" s="239">
        <v>47088</v>
      </c>
      <c r="K114" s="255">
        <v>0</v>
      </c>
      <c r="L114" s="256">
        <v>0</v>
      </c>
      <c r="M114" s="256">
        <v>0</v>
      </c>
      <c r="N114" s="256">
        <v>0</v>
      </c>
      <c r="O114" s="256">
        <v>0</v>
      </c>
      <c r="P114" s="256">
        <v>0</v>
      </c>
      <c r="Q114" s="256">
        <v>0</v>
      </c>
      <c r="R114" s="256">
        <v>150</v>
      </c>
      <c r="S114" s="256">
        <v>0</v>
      </c>
      <c r="T114" s="257">
        <f t="shared" si="18"/>
        <v>150</v>
      </c>
      <c r="U114" s="323">
        <f>K114*Inflation!$F$19</f>
        <v>0</v>
      </c>
      <c r="V114" s="324">
        <f>L114*Inflation!$F$19</f>
        <v>0</v>
      </c>
      <c r="W114" s="324">
        <f>M114*Inflation!$F$19</f>
        <v>0</v>
      </c>
      <c r="X114" s="324">
        <f>N114*Inflation!$F$19*Inflation!$F$20</f>
        <v>0</v>
      </c>
      <c r="Y114" s="324">
        <f>O114*Inflation!$F$19*Inflation!$F$20</f>
        <v>0</v>
      </c>
      <c r="Z114" s="324">
        <f>P114*Inflation!$F$19*Inflation!$F$20</f>
        <v>0</v>
      </c>
      <c r="AA114" s="324">
        <f>Q114*Inflation!$F$19*Inflation!$F$20*Inflation!$F$21</f>
        <v>0</v>
      </c>
      <c r="AB114" s="324">
        <f>R114*Inflation!$F$19*Inflation!$F$20*Inflation!$F$21*Inflation!$F$22</f>
        <v>162.42437562437567</v>
      </c>
      <c r="AC114" s="324">
        <f>S114*Inflation!$F$19*Inflation!$F$20*Inflation!$F$21*Inflation!$F$22*Inflation!$F$23</f>
        <v>0</v>
      </c>
      <c r="AD114" s="326">
        <f t="shared" si="33"/>
        <v>162.42437562437567</v>
      </c>
      <c r="AE114" s="291">
        <f>U114/U$141*SUM('Common CWIP'!$AV$65:$BA$65)</f>
        <v>0</v>
      </c>
      <c r="AF114" s="292">
        <f>V114/V$141*SUM('Common CWIP'!$BB$65:$BG$65)</f>
        <v>0</v>
      </c>
      <c r="AG114" s="292">
        <f t="shared" si="34"/>
        <v>0</v>
      </c>
      <c r="AH114" s="292">
        <f>X114/X$141*SUM('Common CWIP'!$BK$65:$BP$65)</f>
        <v>0</v>
      </c>
      <c r="AI114" s="292">
        <f>Y114/Y$141*SUM('Common CWIP'!$BQ$65:$BV$65)</f>
        <v>0</v>
      </c>
      <c r="AJ114" s="292">
        <f t="shared" si="35"/>
        <v>0</v>
      </c>
      <c r="AK114" s="292">
        <f>AA114/AA$141*'Common CWIP'!$CL$65</f>
        <v>0</v>
      </c>
      <c r="AL114" s="292">
        <f>AB114/AB$141*'Common CWIP'!$DA$65</f>
        <v>8.3064579850149158</v>
      </c>
      <c r="AM114" s="292">
        <f>AC114/AC$141*'Common CWIP'!$DP$65</f>
        <v>0</v>
      </c>
      <c r="AN114" s="293">
        <f t="shared" si="22"/>
        <v>8.3064579850149158</v>
      </c>
      <c r="AO114" s="304">
        <f t="shared" si="23"/>
        <v>0</v>
      </c>
      <c r="AP114" s="305">
        <f t="shared" si="24"/>
        <v>0</v>
      </c>
      <c r="AQ114" s="305">
        <f t="shared" si="25"/>
        <v>0</v>
      </c>
      <c r="AR114" s="305">
        <f t="shared" si="26"/>
        <v>0</v>
      </c>
      <c r="AS114" s="305">
        <f t="shared" si="27"/>
        <v>0</v>
      </c>
      <c r="AT114" s="305">
        <f t="shared" si="28"/>
        <v>0</v>
      </c>
      <c r="AU114" s="305">
        <f t="shared" si="29"/>
        <v>0</v>
      </c>
      <c r="AV114" s="305">
        <f t="shared" si="30"/>
        <v>170.73083360939057</v>
      </c>
      <c r="AW114" s="305">
        <f t="shared" si="31"/>
        <v>0</v>
      </c>
      <c r="AX114" s="306">
        <f t="shared" si="32"/>
        <v>170.73083360939057</v>
      </c>
    </row>
    <row r="115" spans="1:50" ht="14.5">
      <c r="A115" s="44" t="s">
        <v>150</v>
      </c>
      <c r="B115" s="45" t="s">
        <v>154</v>
      </c>
      <c r="C115" s="106">
        <v>0</v>
      </c>
      <c r="D115" s="65">
        <v>41</v>
      </c>
      <c r="E115" s="65"/>
      <c r="F115" s="99" t="s">
        <v>952</v>
      </c>
      <c r="G115" s="240" t="s">
        <v>148</v>
      </c>
      <c r="H115" s="240" t="s">
        <v>180</v>
      </c>
      <c r="I115" s="240" t="s">
        <v>1049</v>
      </c>
      <c r="J115" s="239">
        <v>47088</v>
      </c>
      <c r="K115" s="255">
        <v>0</v>
      </c>
      <c r="L115" s="256">
        <v>0</v>
      </c>
      <c r="M115" s="256">
        <v>0</v>
      </c>
      <c r="N115" s="256">
        <v>0</v>
      </c>
      <c r="O115" s="256">
        <v>0</v>
      </c>
      <c r="P115" s="256">
        <v>0</v>
      </c>
      <c r="Q115" s="256">
        <v>0</v>
      </c>
      <c r="R115" s="256">
        <v>50</v>
      </c>
      <c r="S115" s="256">
        <v>0</v>
      </c>
      <c r="T115" s="257">
        <f t="shared" si="18"/>
        <v>50</v>
      </c>
      <c r="U115" s="323">
        <f>K115*Inflation!$F$19</f>
        <v>0</v>
      </c>
      <c r="V115" s="324">
        <f>L115*Inflation!$F$19</f>
        <v>0</v>
      </c>
      <c r="W115" s="324">
        <f>M115*Inflation!$F$19</f>
        <v>0</v>
      </c>
      <c r="X115" s="324">
        <f>N115*Inflation!$F$19*Inflation!$F$20</f>
        <v>0</v>
      </c>
      <c r="Y115" s="324">
        <f>O115*Inflation!$F$19*Inflation!$F$20</f>
        <v>0</v>
      </c>
      <c r="Z115" s="324">
        <f>P115*Inflation!$F$19*Inflation!$F$20</f>
        <v>0</v>
      </c>
      <c r="AA115" s="324">
        <f>Q115*Inflation!$F$19*Inflation!$F$20*Inflation!$F$21</f>
        <v>0</v>
      </c>
      <c r="AB115" s="324">
        <f>R115*Inflation!$F$19*Inflation!$F$20*Inflation!$F$21*Inflation!$F$22</f>
        <v>54.141458541458547</v>
      </c>
      <c r="AC115" s="324">
        <f>S115*Inflation!$F$19*Inflation!$F$20*Inflation!$F$21*Inflation!$F$22*Inflation!$F$23</f>
        <v>0</v>
      </c>
      <c r="AD115" s="326">
        <f t="shared" si="33"/>
        <v>54.141458541458547</v>
      </c>
      <c r="AE115" s="291">
        <f>U115/U$141*SUM('Common CWIP'!$AV$65:$BA$65)</f>
        <v>0</v>
      </c>
      <c r="AF115" s="292">
        <f>V115/V$141*SUM('Common CWIP'!$BB$65:$BG$65)</f>
        <v>0</v>
      </c>
      <c r="AG115" s="292">
        <f t="shared" si="34"/>
        <v>0</v>
      </c>
      <c r="AH115" s="292">
        <f>X115/X$141*SUM('Common CWIP'!$BK$65:$BP$65)</f>
        <v>0</v>
      </c>
      <c r="AI115" s="292">
        <f>Y115/Y$141*SUM('Common CWIP'!$BQ$65:$BV$65)</f>
        <v>0</v>
      </c>
      <c r="AJ115" s="292">
        <f t="shared" si="35"/>
        <v>0</v>
      </c>
      <c r="AK115" s="292">
        <f>AA115/AA$141*'Common CWIP'!$CL$65</f>
        <v>0</v>
      </c>
      <c r="AL115" s="292">
        <f>AB115/AB$141*'Common CWIP'!$DA$65</f>
        <v>2.7688193283383051</v>
      </c>
      <c r="AM115" s="292">
        <f>AC115/AC$141*'Common CWIP'!$DP$65</f>
        <v>0</v>
      </c>
      <c r="AN115" s="293">
        <f t="shared" si="22"/>
        <v>2.7688193283383051</v>
      </c>
      <c r="AO115" s="304">
        <f t="shared" si="23"/>
        <v>0</v>
      </c>
      <c r="AP115" s="305">
        <f t="shared" si="24"/>
        <v>0</v>
      </c>
      <c r="AQ115" s="305">
        <f t="shared" si="25"/>
        <v>0</v>
      </c>
      <c r="AR115" s="305">
        <f t="shared" si="26"/>
        <v>0</v>
      </c>
      <c r="AS115" s="305">
        <f t="shared" si="27"/>
        <v>0</v>
      </c>
      <c r="AT115" s="305">
        <f t="shared" si="28"/>
        <v>0</v>
      </c>
      <c r="AU115" s="305">
        <f t="shared" si="29"/>
        <v>0</v>
      </c>
      <c r="AV115" s="305">
        <f t="shared" si="30"/>
        <v>56.91027786979685</v>
      </c>
      <c r="AW115" s="305">
        <f t="shared" si="31"/>
        <v>0</v>
      </c>
      <c r="AX115" s="306">
        <f t="shared" si="32"/>
        <v>56.91027786979685</v>
      </c>
    </row>
    <row r="116" spans="1:50" ht="14.5">
      <c r="A116" s="44" t="s">
        <v>150</v>
      </c>
      <c r="B116" s="45" t="s">
        <v>154</v>
      </c>
      <c r="C116" s="106">
        <v>0</v>
      </c>
      <c r="D116" s="65">
        <v>41</v>
      </c>
      <c r="E116" s="65"/>
      <c r="F116" s="99" t="s">
        <v>953</v>
      </c>
      <c r="G116" s="240" t="s">
        <v>148</v>
      </c>
      <c r="H116" s="240" t="s">
        <v>180</v>
      </c>
      <c r="I116" s="240" t="s">
        <v>1049</v>
      </c>
      <c r="J116" s="239">
        <v>47088</v>
      </c>
      <c r="K116" s="255">
        <v>0</v>
      </c>
      <c r="L116" s="256">
        <v>0</v>
      </c>
      <c r="M116" s="256">
        <v>0</v>
      </c>
      <c r="N116" s="256">
        <v>0</v>
      </c>
      <c r="O116" s="256">
        <v>0</v>
      </c>
      <c r="P116" s="256">
        <v>0</v>
      </c>
      <c r="Q116" s="256">
        <v>0</v>
      </c>
      <c r="R116" s="256">
        <v>75</v>
      </c>
      <c r="S116" s="256">
        <v>0</v>
      </c>
      <c r="T116" s="257">
        <f t="shared" si="18"/>
        <v>75</v>
      </c>
      <c r="U116" s="323">
        <f>K116*Inflation!$F$19</f>
        <v>0</v>
      </c>
      <c r="V116" s="324">
        <f>L116*Inflation!$F$19</f>
        <v>0</v>
      </c>
      <c r="W116" s="324">
        <f>M116*Inflation!$F$19</f>
        <v>0</v>
      </c>
      <c r="X116" s="324">
        <f>N116*Inflation!$F$19*Inflation!$F$20</f>
        <v>0</v>
      </c>
      <c r="Y116" s="324">
        <f>O116*Inflation!$F$19*Inflation!$F$20</f>
        <v>0</v>
      </c>
      <c r="Z116" s="324">
        <f>P116*Inflation!$F$19*Inflation!$F$20</f>
        <v>0</v>
      </c>
      <c r="AA116" s="324">
        <f>Q116*Inflation!$F$19*Inflation!$F$20*Inflation!$F$21</f>
        <v>0</v>
      </c>
      <c r="AB116" s="324">
        <f>R116*Inflation!$F$19*Inflation!$F$20*Inflation!$F$21*Inflation!$F$22</f>
        <v>81.212187812187835</v>
      </c>
      <c r="AC116" s="324">
        <f>S116*Inflation!$F$19*Inflation!$F$20*Inflation!$F$21*Inflation!$F$22*Inflation!$F$23</f>
        <v>0</v>
      </c>
      <c r="AD116" s="326">
        <f t="shared" si="33"/>
        <v>81.212187812187835</v>
      </c>
      <c r="AE116" s="291">
        <f>U116/U$141*SUM('Common CWIP'!$AV$65:$BA$65)</f>
        <v>0</v>
      </c>
      <c r="AF116" s="292">
        <f>V116/V$141*SUM('Common CWIP'!$BB$65:$BG$65)</f>
        <v>0</v>
      </c>
      <c r="AG116" s="292">
        <f t="shared" si="34"/>
        <v>0</v>
      </c>
      <c r="AH116" s="292">
        <f>X116/X$141*SUM('Common CWIP'!$BK$65:$BP$65)</f>
        <v>0</v>
      </c>
      <c r="AI116" s="292">
        <f>Y116/Y$141*SUM('Common CWIP'!$BQ$65:$BV$65)</f>
        <v>0</v>
      </c>
      <c r="AJ116" s="292">
        <f t="shared" si="35"/>
        <v>0</v>
      </c>
      <c r="AK116" s="292">
        <f>AA116/AA$141*'Common CWIP'!$CL$65</f>
        <v>0</v>
      </c>
      <c r="AL116" s="292">
        <f>AB116/AB$141*'Common CWIP'!$DA$65</f>
        <v>4.1532289925074579</v>
      </c>
      <c r="AM116" s="292">
        <f>AC116/AC$141*'Common CWIP'!$DP$65</f>
        <v>0</v>
      </c>
      <c r="AN116" s="293">
        <f t="shared" si="22"/>
        <v>4.1532289925074579</v>
      </c>
      <c r="AO116" s="304">
        <f t="shared" si="23"/>
        <v>0</v>
      </c>
      <c r="AP116" s="305">
        <f t="shared" si="24"/>
        <v>0</v>
      </c>
      <c r="AQ116" s="305">
        <f t="shared" si="25"/>
        <v>0</v>
      </c>
      <c r="AR116" s="305">
        <f t="shared" si="26"/>
        <v>0</v>
      </c>
      <c r="AS116" s="305">
        <f t="shared" si="27"/>
        <v>0</v>
      </c>
      <c r="AT116" s="305">
        <f t="shared" si="28"/>
        <v>0</v>
      </c>
      <c r="AU116" s="305">
        <f t="shared" si="29"/>
        <v>0</v>
      </c>
      <c r="AV116" s="305">
        <f t="shared" si="30"/>
        <v>85.365416804695286</v>
      </c>
      <c r="AW116" s="305">
        <f t="shared" si="31"/>
        <v>0</v>
      </c>
      <c r="AX116" s="306">
        <f t="shared" si="32"/>
        <v>85.365416804695286</v>
      </c>
    </row>
    <row r="117" spans="1:50" ht="14.5">
      <c r="A117" s="44" t="s">
        <v>150</v>
      </c>
      <c r="B117" s="45" t="s">
        <v>154</v>
      </c>
      <c r="C117" s="106">
        <v>0</v>
      </c>
      <c r="D117" s="65">
        <v>41</v>
      </c>
      <c r="E117" s="65"/>
      <c r="F117" s="99" t="s">
        <v>876</v>
      </c>
      <c r="G117" s="240" t="s">
        <v>148</v>
      </c>
      <c r="H117" s="240" t="s">
        <v>180</v>
      </c>
      <c r="I117" s="240" t="s">
        <v>1049</v>
      </c>
      <c r="J117" s="239">
        <v>47088</v>
      </c>
      <c r="K117" s="255">
        <v>0</v>
      </c>
      <c r="L117" s="256">
        <v>0</v>
      </c>
      <c r="M117" s="256">
        <v>0</v>
      </c>
      <c r="N117" s="256">
        <v>0</v>
      </c>
      <c r="O117" s="256">
        <v>0</v>
      </c>
      <c r="P117" s="256">
        <v>0</v>
      </c>
      <c r="Q117" s="256">
        <v>0</v>
      </c>
      <c r="R117" s="256">
        <v>75</v>
      </c>
      <c r="S117" s="256">
        <v>0</v>
      </c>
      <c r="T117" s="257">
        <f t="shared" si="18"/>
        <v>75</v>
      </c>
      <c r="U117" s="323">
        <f>K117*Inflation!$F$19</f>
        <v>0</v>
      </c>
      <c r="V117" s="324">
        <f>L117*Inflation!$F$19</f>
        <v>0</v>
      </c>
      <c r="W117" s="324">
        <f>M117*Inflation!$F$19</f>
        <v>0</v>
      </c>
      <c r="X117" s="324">
        <f>N117*Inflation!$F$19*Inflation!$F$20</f>
        <v>0</v>
      </c>
      <c r="Y117" s="324">
        <f>O117*Inflation!$F$19*Inflation!$F$20</f>
        <v>0</v>
      </c>
      <c r="Z117" s="324">
        <f>P117*Inflation!$F$19*Inflation!$F$20</f>
        <v>0</v>
      </c>
      <c r="AA117" s="324">
        <f>Q117*Inflation!$F$19*Inflation!$F$20*Inflation!$F$21</f>
        <v>0</v>
      </c>
      <c r="AB117" s="324">
        <f>R117*Inflation!$F$19*Inflation!$F$20*Inflation!$F$21*Inflation!$F$22</f>
        <v>81.212187812187835</v>
      </c>
      <c r="AC117" s="324">
        <f>S117*Inflation!$F$19*Inflation!$F$20*Inflation!$F$21*Inflation!$F$22*Inflation!$F$23</f>
        <v>0</v>
      </c>
      <c r="AD117" s="326">
        <f t="shared" si="33"/>
        <v>81.212187812187835</v>
      </c>
      <c r="AE117" s="291">
        <f>U117/U$141*SUM('Common CWIP'!$AV$65:$BA$65)</f>
        <v>0</v>
      </c>
      <c r="AF117" s="292">
        <f>V117/V$141*SUM('Common CWIP'!$BB$65:$BG$65)</f>
        <v>0</v>
      </c>
      <c r="AG117" s="292">
        <f t="shared" si="34"/>
        <v>0</v>
      </c>
      <c r="AH117" s="292">
        <f>X117/X$141*SUM('Common CWIP'!$BK$65:$BP$65)</f>
        <v>0</v>
      </c>
      <c r="AI117" s="292">
        <f>Y117/Y$141*SUM('Common CWIP'!$BQ$65:$BV$65)</f>
        <v>0</v>
      </c>
      <c r="AJ117" s="292">
        <f t="shared" si="35"/>
        <v>0</v>
      </c>
      <c r="AK117" s="292">
        <f>AA117/AA$141*'Common CWIP'!$CL$65</f>
        <v>0</v>
      </c>
      <c r="AL117" s="292">
        <f>AB117/AB$141*'Common CWIP'!$DA$65</f>
        <v>4.1532289925074579</v>
      </c>
      <c r="AM117" s="292">
        <f>AC117/AC$141*'Common CWIP'!$DP$65</f>
        <v>0</v>
      </c>
      <c r="AN117" s="293">
        <f t="shared" si="22"/>
        <v>4.1532289925074579</v>
      </c>
      <c r="AO117" s="304">
        <f t="shared" si="23"/>
        <v>0</v>
      </c>
      <c r="AP117" s="305">
        <f t="shared" si="24"/>
        <v>0</v>
      </c>
      <c r="AQ117" s="305">
        <f t="shared" si="25"/>
        <v>0</v>
      </c>
      <c r="AR117" s="305">
        <f t="shared" si="26"/>
        <v>0</v>
      </c>
      <c r="AS117" s="305">
        <f t="shared" si="27"/>
        <v>0</v>
      </c>
      <c r="AT117" s="305">
        <f t="shared" si="28"/>
        <v>0</v>
      </c>
      <c r="AU117" s="305">
        <f t="shared" si="29"/>
        <v>0</v>
      </c>
      <c r="AV117" s="305">
        <f t="shared" si="30"/>
        <v>85.365416804695286</v>
      </c>
      <c r="AW117" s="305">
        <f t="shared" si="31"/>
        <v>0</v>
      </c>
      <c r="AX117" s="306">
        <f t="shared" si="32"/>
        <v>85.365416804695286</v>
      </c>
    </row>
    <row r="118" spans="1:50" ht="14.5">
      <c r="A118" s="44" t="s">
        <v>150</v>
      </c>
      <c r="B118" s="45" t="s">
        <v>154</v>
      </c>
      <c r="C118" s="106">
        <v>0</v>
      </c>
      <c r="D118" s="65">
        <v>41</v>
      </c>
      <c r="E118" s="65"/>
      <c r="F118" s="99" t="s">
        <v>954</v>
      </c>
      <c r="G118" s="240" t="s">
        <v>148</v>
      </c>
      <c r="H118" s="240" t="s">
        <v>180</v>
      </c>
      <c r="I118" s="240" t="s">
        <v>1049</v>
      </c>
      <c r="J118" s="239">
        <v>47453</v>
      </c>
      <c r="K118" s="255">
        <v>0</v>
      </c>
      <c r="L118" s="256">
        <v>0</v>
      </c>
      <c r="M118" s="256">
        <v>0</v>
      </c>
      <c r="N118" s="256">
        <v>0</v>
      </c>
      <c r="O118" s="256">
        <v>0</v>
      </c>
      <c r="P118" s="256">
        <v>0</v>
      </c>
      <c r="Q118" s="256">
        <v>0</v>
      </c>
      <c r="R118" s="256">
        <v>0</v>
      </c>
      <c r="S118" s="256">
        <v>300</v>
      </c>
      <c r="T118" s="257">
        <f t="shared" si="18"/>
        <v>300</v>
      </c>
      <c r="U118" s="323">
        <f>K118*Inflation!$F$19</f>
        <v>0</v>
      </c>
      <c r="V118" s="324">
        <f>L118*Inflation!$F$19</f>
        <v>0</v>
      </c>
      <c r="W118" s="324">
        <f>M118*Inflation!$F$19</f>
        <v>0</v>
      </c>
      <c r="X118" s="324">
        <f>N118*Inflation!$F$19*Inflation!$F$20</f>
        <v>0</v>
      </c>
      <c r="Y118" s="324">
        <f>O118*Inflation!$F$19*Inflation!$F$20</f>
        <v>0</v>
      </c>
      <c r="Z118" s="324">
        <f>P118*Inflation!$F$19*Inflation!$F$20</f>
        <v>0</v>
      </c>
      <c r="AA118" s="324">
        <f>Q118*Inflation!$F$19*Inflation!$F$20*Inflation!$F$21</f>
        <v>0</v>
      </c>
      <c r="AB118" s="324">
        <f>R118*Inflation!$F$19*Inflation!$F$20*Inflation!$F$21*Inflation!$F$22</f>
        <v>0</v>
      </c>
      <c r="AC118" s="324">
        <f>S118*Inflation!$F$19*Inflation!$F$20*Inflation!$F$21*Inflation!$F$22*Inflation!$F$23</f>
        <v>330.69650349650357</v>
      </c>
      <c r="AD118" s="326">
        <f t="shared" si="33"/>
        <v>330.69650349650357</v>
      </c>
      <c r="AE118" s="291">
        <f>U118/U$141*SUM('Common CWIP'!$AV$65:$BA$65)</f>
        <v>0</v>
      </c>
      <c r="AF118" s="292">
        <f>V118/V$141*SUM('Common CWIP'!$BB$65:$BG$65)</f>
        <v>0</v>
      </c>
      <c r="AG118" s="292">
        <f t="shared" si="34"/>
        <v>0</v>
      </c>
      <c r="AH118" s="292">
        <f>X118/X$141*SUM('Common CWIP'!$BK$65:$BP$65)</f>
        <v>0</v>
      </c>
      <c r="AI118" s="292">
        <f>Y118/Y$141*SUM('Common CWIP'!$BQ$65:$BV$65)</f>
        <v>0</v>
      </c>
      <c r="AJ118" s="292">
        <f t="shared" si="35"/>
        <v>0</v>
      </c>
      <c r="AK118" s="292">
        <f>AA118/AA$141*'Common CWIP'!$CL$65</f>
        <v>0</v>
      </c>
      <c r="AL118" s="292">
        <f>AB118/AB$141*'Common CWIP'!$DA$65</f>
        <v>0</v>
      </c>
      <c r="AM118" s="292">
        <f>AC118/AC$141*'Common CWIP'!$DP$65</f>
        <v>33.806725913301008</v>
      </c>
      <c r="AN118" s="293">
        <f t="shared" si="22"/>
        <v>33.806725913301008</v>
      </c>
      <c r="AO118" s="304">
        <f t="shared" si="23"/>
        <v>0</v>
      </c>
      <c r="AP118" s="305">
        <f t="shared" si="24"/>
        <v>0</v>
      </c>
      <c r="AQ118" s="305">
        <f t="shared" si="25"/>
        <v>0</v>
      </c>
      <c r="AR118" s="305">
        <f t="shared" si="26"/>
        <v>0</v>
      </c>
      <c r="AS118" s="305">
        <f t="shared" si="27"/>
        <v>0</v>
      </c>
      <c r="AT118" s="305">
        <f t="shared" si="28"/>
        <v>0</v>
      </c>
      <c r="AU118" s="305">
        <f t="shared" si="29"/>
        <v>0</v>
      </c>
      <c r="AV118" s="305">
        <f t="shared" si="30"/>
        <v>0</v>
      </c>
      <c r="AW118" s="305">
        <f t="shared" si="31"/>
        <v>364.50322940980459</v>
      </c>
      <c r="AX118" s="306">
        <f t="shared" si="32"/>
        <v>364.50322940980459</v>
      </c>
    </row>
    <row r="119" spans="1:50" ht="14.5">
      <c r="A119" s="44" t="s">
        <v>150</v>
      </c>
      <c r="B119" s="45" t="s">
        <v>154</v>
      </c>
      <c r="C119" s="106">
        <v>0</v>
      </c>
      <c r="D119" s="65">
        <v>41</v>
      </c>
      <c r="E119" s="65"/>
      <c r="F119" s="99" t="s">
        <v>955</v>
      </c>
      <c r="G119" s="240" t="s">
        <v>148</v>
      </c>
      <c r="H119" s="240" t="s">
        <v>180</v>
      </c>
      <c r="I119" s="240" t="s">
        <v>1049</v>
      </c>
      <c r="J119" s="239">
        <v>47453</v>
      </c>
      <c r="K119" s="255">
        <v>0</v>
      </c>
      <c r="L119" s="256">
        <v>0</v>
      </c>
      <c r="M119" s="256">
        <v>0</v>
      </c>
      <c r="N119" s="256">
        <v>0</v>
      </c>
      <c r="O119" s="256">
        <v>0</v>
      </c>
      <c r="P119" s="256">
        <v>0</v>
      </c>
      <c r="Q119" s="256">
        <v>0</v>
      </c>
      <c r="R119" s="256">
        <v>0</v>
      </c>
      <c r="S119" s="256">
        <v>100</v>
      </c>
      <c r="T119" s="257">
        <f t="shared" si="18"/>
        <v>100</v>
      </c>
      <c r="U119" s="323">
        <f>K119*Inflation!$F$19</f>
        <v>0</v>
      </c>
      <c r="V119" s="324">
        <f>L119*Inflation!$F$19</f>
        <v>0</v>
      </c>
      <c r="W119" s="324">
        <f>M119*Inflation!$F$19</f>
        <v>0</v>
      </c>
      <c r="X119" s="324">
        <f>N119*Inflation!$F$19*Inflation!$F$20</f>
        <v>0</v>
      </c>
      <c r="Y119" s="324">
        <f>O119*Inflation!$F$19*Inflation!$F$20</f>
        <v>0</v>
      </c>
      <c r="Z119" s="324">
        <f>P119*Inflation!$F$19*Inflation!$F$20</f>
        <v>0</v>
      </c>
      <c r="AA119" s="324">
        <f>Q119*Inflation!$F$19*Inflation!$F$20*Inflation!$F$21</f>
        <v>0</v>
      </c>
      <c r="AB119" s="324">
        <f>R119*Inflation!$F$19*Inflation!$F$20*Inflation!$F$21*Inflation!$F$22</f>
        <v>0</v>
      </c>
      <c r="AC119" s="324">
        <f>S119*Inflation!$F$19*Inflation!$F$20*Inflation!$F$21*Inflation!$F$22*Inflation!$F$23</f>
        <v>110.23216783216785</v>
      </c>
      <c r="AD119" s="326">
        <f t="shared" si="33"/>
        <v>110.23216783216785</v>
      </c>
      <c r="AE119" s="291">
        <f>U119/U$141*SUM('Common CWIP'!$AV$65:$BA$65)</f>
        <v>0</v>
      </c>
      <c r="AF119" s="292">
        <f>V119/V$141*SUM('Common CWIP'!$BB$65:$BG$65)</f>
        <v>0</v>
      </c>
      <c r="AG119" s="292">
        <f t="shared" si="34"/>
        <v>0</v>
      </c>
      <c r="AH119" s="292">
        <f>X119/X$141*SUM('Common CWIP'!$BK$65:$BP$65)</f>
        <v>0</v>
      </c>
      <c r="AI119" s="292">
        <f>Y119/Y$141*SUM('Common CWIP'!$BQ$65:$BV$65)</f>
        <v>0</v>
      </c>
      <c r="AJ119" s="292">
        <f t="shared" si="35"/>
        <v>0</v>
      </c>
      <c r="AK119" s="292">
        <f>AA119/AA$141*'Common CWIP'!$CL$65</f>
        <v>0</v>
      </c>
      <c r="AL119" s="292">
        <f>AB119/AB$141*'Common CWIP'!$DA$65</f>
        <v>0</v>
      </c>
      <c r="AM119" s="292">
        <f>AC119/AC$141*'Common CWIP'!$DP$65</f>
        <v>11.268908637767002</v>
      </c>
      <c r="AN119" s="293">
        <f t="shared" si="22"/>
        <v>11.268908637767002</v>
      </c>
      <c r="AO119" s="304">
        <f t="shared" si="23"/>
        <v>0</v>
      </c>
      <c r="AP119" s="305">
        <f t="shared" si="24"/>
        <v>0</v>
      </c>
      <c r="AQ119" s="305">
        <f t="shared" si="25"/>
        <v>0</v>
      </c>
      <c r="AR119" s="305">
        <f t="shared" si="26"/>
        <v>0</v>
      </c>
      <c r="AS119" s="305">
        <f t="shared" si="27"/>
        <v>0</v>
      </c>
      <c r="AT119" s="305">
        <f t="shared" si="28"/>
        <v>0</v>
      </c>
      <c r="AU119" s="305">
        <f t="shared" si="29"/>
        <v>0</v>
      </c>
      <c r="AV119" s="305">
        <f t="shared" si="30"/>
        <v>0</v>
      </c>
      <c r="AW119" s="305">
        <f t="shared" si="31"/>
        <v>121.50107646993484</v>
      </c>
      <c r="AX119" s="306">
        <f t="shared" si="32"/>
        <v>121.50107646993484</v>
      </c>
    </row>
    <row r="120" spans="1:50" ht="14.5">
      <c r="A120" s="44" t="s">
        <v>150</v>
      </c>
      <c r="B120" s="45" t="s">
        <v>154</v>
      </c>
      <c r="C120" s="106">
        <v>0</v>
      </c>
      <c r="D120" s="65">
        <v>41</v>
      </c>
      <c r="E120" s="65"/>
      <c r="F120" s="99" t="s">
        <v>956</v>
      </c>
      <c r="G120" s="240" t="s">
        <v>148</v>
      </c>
      <c r="H120" s="240" t="s">
        <v>180</v>
      </c>
      <c r="I120" s="240" t="s">
        <v>1049</v>
      </c>
      <c r="J120" s="239">
        <v>47453</v>
      </c>
      <c r="K120" s="255">
        <v>0</v>
      </c>
      <c r="L120" s="256">
        <v>0</v>
      </c>
      <c r="M120" s="256">
        <v>0</v>
      </c>
      <c r="N120" s="256">
        <v>0</v>
      </c>
      <c r="O120" s="256">
        <v>0</v>
      </c>
      <c r="P120" s="256">
        <v>0</v>
      </c>
      <c r="Q120" s="256">
        <v>0</v>
      </c>
      <c r="R120" s="256">
        <v>0</v>
      </c>
      <c r="S120" s="256">
        <v>200</v>
      </c>
      <c r="T120" s="257">
        <f t="shared" si="18"/>
        <v>200</v>
      </c>
      <c r="U120" s="323">
        <f>K120*Inflation!$F$19</f>
        <v>0</v>
      </c>
      <c r="V120" s="324">
        <f>L120*Inflation!$F$19</f>
        <v>0</v>
      </c>
      <c r="W120" s="324">
        <f>M120*Inflation!$F$19</f>
        <v>0</v>
      </c>
      <c r="X120" s="324">
        <f>N120*Inflation!$F$19*Inflation!$F$20</f>
        <v>0</v>
      </c>
      <c r="Y120" s="324">
        <f>O120*Inflation!$F$19*Inflation!$F$20</f>
        <v>0</v>
      </c>
      <c r="Z120" s="324">
        <f>P120*Inflation!$F$19*Inflation!$F$20</f>
        <v>0</v>
      </c>
      <c r="AA120" s="324">
        <f>Q120*Inflation!$F$19*Inflation!$F$20*Inflation!$F$21</f>
        <v>0</v>
      </c>
      <c r="AB120" s="324">
        <f>R120*Inflation!$F$19*Inflation!$F$20*Inflation!$F$21*Inflation!$F$22</f>
        <v>0</v>
      </c>
      <c r="AC120" s="324">
        <f>S120*Inflation!$F$19*Inflation!$F$20*Inflation!$F$21*Inflation!$F$22*Inflation!$F$23</f>
        <v>220.46433566433569</v>
      </c>
      <c r="AD120" s="326">
        <f t="shared" si="33"/>
        <v>220.46433566433569</v>
      </c>
      <c r="AE120" s="291">
        <f>U120/U$141*SUM('Common CWIP'!$AV$65:$BA$65)</f>
        <v>0</v>
      </c>
      <c r="AF120" s="292">
        <f>V120/V$141*SUM('Common CWIP'!$BB$65:$BG$65)</f>
        <v>0</v>
      </c>
      <c r="AG120" s="292">
        <f t="shared" si="34"/>
        <v>0</v>
      </c>
      <c r="AH120" s="292">
        <f>X120/X$141*SUM('Common CWIP'!$BK$65:$BP$65)</f>
        <v>0</v>
      </c>
      <c r="AI120" s="292">
        <f>Y120/Y$141*SUM('Common CWIP'!$BQ$65:$BV$65)</f>
        <v>0</v>
      </c>
      <c r="AJ120" s="292">
        <f t="shared" si="35"/>
        <v>0</v>
      </c>
      <c r="AK120" s="292">
        <f>AA120/AA$141*'Common CWIP'!$CL$65</f>
        <v>0</v>
      </c>
      <c r="AL120" s="292">
        <f>AB120/AB$141*'Common CWIP'!$DA$65</f>
        <v>0</v>
      </c>
      <c r="AM120" s="292">
        <f>AC120/AC$141*'Common CWIP'!$DP$65</f>
        <v>22.537817275534003</v>
      </c>
      <c r="AN120" s="293">
        <f t="shared" si="22"/>
        <v>22.537817275534003</v>
      </c>
      <c r="AO120" s="304">
        <f t="shared" si="23"/>
        <v>0</v>
      </c>
      <c r="AP120" s="305">
        <f t="shared" si="24"/>
        <v>0</v>
      </c>
      <c r="AQ120" s="305">
        <f t="shared" si="25"/>
        <v>0</v>
      </c>
      <c r="AR120" s="305">
        <f t="shared" si="26"/>
        <v>0</v>
      </c>
      <c r="AS120" s="305">
        <f t="shared" si="27"/>
        <v>0</v>
      </c>
      <c r="AT120" s="305">
        <f t="shared" si="28"/>
        <v>0</v>
      </c>
      <c r="AU120" s="305">
        <f t="shared" si="29"/>
        <v>0</v>
      </c>
      <c r="AV120" s="305">
        <f t="shared" si="30"/>
        <v>0</v>
      </c>
      <c r="AW120" s="305">
        <f t="shared" si="31"/>
        <v>243.00215293986969</v>
      </c>
      <c r="AX120" s="306">
        <f t="shared" si="32"/>
        <v>243.00215293986969</v>
      </c>
    </row>
    <row r="121" spans="1:50" ht="14.5">
      <c r="A121" s="44" t="s">
        <v>150</v>
      </c>
      <c r="B121" s="45" t="s">
        <v>154</v>
      </c>
      <c r="C121" s="106">
        <v>0</v>
      </c>
      <c r="D121" s="65">
        <v>41</v>
      </c>
      <c r="E121" s="65"/>
      <c r="F121" s="99" t="s">
        <v>957</v>
      </c>
      <c r="G121" s="240" t="s">
        <v>148</v>
      </c>
      <c r="H121" s="240" t="s">
        <v>180</v>
      </c>
      <c r="I121" s="240" t="s">
        <v>1049</v>
      </c>
      <c r="J121" s="239">
        <v>47453</v>
      </c>
      <c r="K121" s="255">
        <v>0</v>
      </c>
      <c r="L121" s="256">
        <v>0</v>
      </c>
      <c r="M121" s="256">
        <v>0</v>
      </c>
      <c r="N121" s="256">
        <v>0</v>
      </c>
      <c r="O121" s="256">
        <v>0</v>
      </c>
      <c r="P121" s="256">
        <v>0</v>
      </c>
      <c r="Q121" s="256">
        <v>0</v>
      </c>
      <c r="R121" s="256">
        <v>0</v>
      </c>
      <c r="S121" s="256">
        <v>100</v>
      </c>
      <c r="T121" s="257">
        <f t="shared" si="18"/>
        <v>100</v>
      </c>
      <c r="U121" s="323">
        <f>K121*Inflation!$F$19</f>
        <v>0</v>
      </c>
      <c r="V121" s="324">
        <f>L121*Inflation!$F$19</f>
        <v>0</v>
      </c>
      <c r="W121" s="324">
        <f>M121*Inflation!$F$19</f>
        <v>0</v>
      </c>
      <c r="X121" s="324">
        <f>N121*Inflation!$F$19*Inflation!$F$20</f>
        <v>0</v>
      </c>
      <c r="Y121" s="324">
        <f>O121*Inflation!$F$19*Inflation!$F$20</f>
        <v>0</v>
      </c>
      <c r="Z121" s="324">
        <f>P121*Inflation!$F$19*Inflation!$F$20</f>
        <v>0</v>
      </c>
      <c r="AA121" s="324">
        <f>Q121*Inflation!$F$19*Inflation!$F$20*Inflation!$F$21</f>
        <v>0</v>
      </c>
      <c r="AB121" s="324">
        <f>R121*Inflation!$F$19*Inflation!$F$20*Inflation!$F$21*Inflation!$F$22</f>
        <v>0</v>
      </c>
      <c r="AC121" s="324">
        <f>S121*Inflation!$F$19*Inflation!$F$20*Inflation!$F$21*Inflation!$F$22*Inflation!$F$23</f>
        <v>110.23216783216785</v>
      </c>
      <c r="AD121" s="326">
        <f t="shared" si="33"/>
        <v>110.23216783216785</v>
      </c>
      <c r="AE121" s="291">
        <f>U121/U$141*SUM('Common CWIP'!$AV$65:$BA$65)</f>
        <v>0</v>
      </c>
      <c r="AF121" s="292">
        <f>V121/V$141*SUM('Common CWIP'!$BB$65:$BG$65)</f>
        <v>0</v>
      </c>
      <c r="AG121" s="292">
        <f t="shared" si="34"/>
        <v>0</v>
      </c>
      <c r="AH121" s="292">
        <f>X121/X$141*SUM('Common CWIP'!$BK$65:$BP$65)</f>
        <v>0</v>
      </c>
      <c r="AI121" s="292">
        <f>Y121/Y$141*SUM('Common CWIP'!$BQ$65:$BV$65)</f>
        <v>0</v>
      </c>
      <c r="AJ121" s="292">
        <f t="shared" si="35"/>
        <v>0</v>
      </c>
      <c r="AK121" s="292">
        <f>AA121/AA$141*'Common CWIP'!$CL$65</f>
        <v>0</v>
      </c>
      <c r="AL121" s="292">
        <f>AB121/AB$141*'Common CWIP'!$DA$65</f>
        <v>0</v>
      </c>
      <c r="AM121" s="292">
        <f>AC121/AC$141*'Common CWIP'!$DP$65</f>
        <v>11.268908637767002</v>
      </c>
      <c r="AN121" s="293">
        <f t="shared" si="22"/>
        <v>11.268908637767002</v>
      </c>
      <c r="AO121" s="304">
        <f t="shared" si="23"/>
        <v>0</v>
      </c>
      <c r="AP121" s="305">
        <f t="shared" si="24"/>
        <v>0</v>
      </c>
      <c r="AQ121" s="305">
        <f t="shared" si="25"/>
        <v>0</v>
      </c>
      <c r="AR121" s="305">
        <f t="shared" si="26"/>
        <v>0</v>
      </c>
      <c r="AS121" s="305">
        <f t="shared" si="27"/>
        <v>0</v>
      </c>
      <c r="AT121" s="305">
        <f t="shared" si="28"/>
        <v>0</v>
      </c>
      <c r="AU121" s="305">
        <f t="shared" si="29"/>
        <v>0</v>
      </c>
      <c r="AV121" s="305">
        <f t="shared" si="30"/>
        <v>0</v>
      </c>
      <c r="AW121" s="305">
        <f t="shared" si="31"/>
        <v>121.50107646993484</v>
      </c>
      <c r="AX121" s="306">
        <f t="shared" si="32"/>
        <v>121.50107646993484</v>
      </c>
    </row>
    <row r="122" spans="1:50" ht="14.5">
      <c r="A122" s="44" t="s">
        <v>150</v>
      </c>
      <c r="B122" s="45" t="s">
        <v>154</v>
      </c>
      <c r="C122" s="106">
        <v>0</v>
      </c>
      <c r="D122" s="65">
        <v>41</v>
      </c>
      <c r="E122" s="65"/>
      <c r="F122" s="99" t="s">
        <v>958</v>
      </c>
      <c r="G122" s="240" t="s">
        <v>148</v>
      </c>
      <c r="H122" s="240" t="s">
        <v>180</v>
      </c>
      <c r="I122" s="240" t="s">
        <v>1049</v>
      </c>
      <c r="J122" s="239">
        <v>47453</v>
      </c>
      <c r="K122" s="255">
        <v>0</v>
      </c>
      <c r="L122" s="256">
        <v>0</v>
      </c>
      <c r="M122" s="256">
        <v>0</v>
      </c>
      <c r="N122" s="256">
        <v>0</v>
      </c>
      <c r="O122" s="256">
        <v>0</v>
      </c>
      <c r="P122" s="256">
        <v>0</v>
      </c>
      <c r="Q122" s="256">
        <v>0</v>
      </c>
      <c r="R122" s="256">
        <v>0</v>
      </c>
      <c r="S122" s="256">
        <v>175</v>
      </c>
      <c r="T122" s="257">
        <f t="shared" si="18"/>
        <v>175</v>
      </c>
      <c r="U122" s="323">
        <f>K122*Inflation!$F$19</f>
        <v>0</v>
      </c>
      <c r="V122" s="324">
        <f>L122*Inflation!$F$19</f>
        <v>0</v>
      </c>
      <c r="W122" s="324">
        <f>M122*Inflation!$F$19</f>
        <v>0</v>
      </c>
      <c r="X122" s="324">
        <f>N122*Inflation!$F$19*Inflation!$F$20</f>
        <v>0</v>
      </c>
      <c r="Y122" s="324">
        <f>O122*Inflation!$F$19*Inflation!$F$20</f>
        <v>0</v>
      </c>
      <c r="Z122" s="324">
        <f>P122*Inflation!$F$19*Inflation!$F$20</f>
        <v>0</v>
      </c>
      <c r="AA122" s="324">
        <f>Q122*Inflation!$F$19*Inflation!$F$20*Inflation!$F$21</f>
        <v>0</v>
      </c>
      <c r="AB122" s="324">
        <f>R122*Inflation!$F$19*Inflation!$F$20*Inflation!$F$21*Inflation!$F$22</f>
        <v>0</v>
      </c>
      <c r="AC122" s="324">
        <f>S122*Inflation!$F$19*Inflation!$F$20*Inflation!$F$21*Inflation!$F$22*Inflation!$F$23</f>
        <v>192.90629370629372</v>
      </c>
      <c r="AD122" s="326">
        <f t="shared" si="33"/>
        <v>192.90629370629372</v>
      </c>
      <c r="AE122" s="291">
        <f>U122/U$141*SUM('Common CWIP'!$AV$65:$BA$65)</f>
        <v>0</v>
      </c>
      <c r="AF122" s="292">
        <f>V122/V$141*SUM('Common CWIP'!$BB$65:$BG$65)</f>
        <v>0</v>
      </c>
      <c r="AG122" s="292">
        <f t="shared" si="34"/>
        <v>0</v>
      </c>
      <c r="AH122" s="292">
        <f>X122/X$141*SUM('Common CWIP'!$BK$65:$BP$65)</f>
        <v>0</v>
      </c>
      <c r="AI122" s="292">
        <f>Y122/Y$141*SUM('Common CWIP'!$BQ$65:$BV$65)</f>
        <v>0</v>
      </c>
      <c r="AJ122" s="292">
        <f t="shared" si="35"/>
        <v>0</v>
      </c>
      <c r="AK122" s="292">
        <f>AA122/AA$141*'Common CWIP'!$CL$65</f>
        <v>0</v>
      </c>
      <c r="AL122" s="292">
        <f>AB122/AB$141*'Common CWIP'!$DA$65</f>
        <v>0</v>
      </c>
      <c r="AM122" s="292">
        <f>AC122/AC$141*'Common CWIP'!$DP$65</f>
        <v>19.72059011609225</v>
      </c>
      <c r="AN122" s="293">
        <f t="shared" si="22"/>
        <v>19.72059011609225</v>
      </c>
      <c r="AO122" s="304">
        <f t="shared" si="23"/>
        <v>0</v>
      </c>
      <c r="AP122" s="305">
        <f t="shared" si="24"/>
        <v>0</v>
      </c>
      <c r="AQ122" s="305">
        <f t="shared" si="25"/>
        <v>0</v>
      </c>
      <c r="AR122" s="305">
        <f t="shared" si="26"/>
        <v>0</v>
      </c>
      <c r="AS122" s="305">
        <f t="shared" si="27"/>
        <v>0</v>
      </c>
      <c r="AT122" s="305">
        <f t="shared" si="28"/>
        <v>0</v>
      </c>
      <c r="AU122" s="305">
        <f t="shared" si="29"/>
        <v>0</v>
      </c>
      <c r="AV122" s="305">
        <f t="shared" si="30"/>
        <v>0</v>
      </c>
      <c r="AW122" s="305">
        <f t="shared" si="31"/>
        <v>212.62688382238596</v>
      </c>
      <c r="AX122" s="306">
        <f t="shared" si="32"/>
        <v>212.62688382238596</v>
      </c>
    </row>
    <row r="123" spans="1:50" ht="14.5">
      <c r="A123" s="44" t="s">
        <v>150</v>
      </c>
      <c r="B123" s="45" t="s">
        <v>154</v>
      </c>
      <c r="C123" s="106">
        <v>0</v>
      </c>
      <c r="D123" s="65">
        <v>41</v>
      </c>
      <c r="E123" s="65"/>
      <c r="F123" s="99" t="s">
        <v>959</v>
      </c>
      <c r="G123" s="240" t="s">
        <v>148</v>
      </c>
      <c r="H123" s="240" t="s">
        <v>180</v>
      </c>
      <c r="I123" s="240" t="s">
        <v>1049</v>
      </c>
      <c r="J123" s="239">
        <v>47453</v>
      </c>
      <c r="K123" s="255">
        <v>0</v>
      </c>
      <c r="L123" s="256">
        <v>0</v>
      </c>
      <c r="M123" s="256">
        <v>0</v>
      </c>
      <c r="N123" s="256">
        <v>0</v>
      </c>
      <c r="O123" s="256">
        <v>0</v>
      </c>
      <c r="P123" s="256">
        <v>0</v>
      </c>
      <c r="Q123" s="256">
        <v>0</v>
      </c>
      <c r="R123" s="256">
        <v>0</v>
      </c>
      <c r="S123" s="256">
        <v>400</v>
      </c>
      <c r="T123" s="257">
        <f t="shared" si="18"/>
        <v>400</v>
      </c>
      <c r="U123" s="323">
        <f>K123*Inflation!$F$19</f>
        <v>0</v>
      </c>
      <c r="V123" s="324">
        <f>L123*Inflation!$F$19</f>
        <v>0</v>
      </c>
      <c r="W123" s="324">
        <f>M123*Inflation!$F$19</f>
        <v>0</v>
      </c>
      <c r="X123" s="324">
        <f>N123*Inflation!$F$19*Inflation!$F$20</f>
        <v>0</v>
      </c>
      <c r="Y123" s="324">
        <f>O123*Inflation!$F$19*Inflation!$F$20</f>
        <v>0</v>
      </c>
      <c r="Z123" s="324">
        <f>P123*Inflation!$F$19*Inflation!$F$20</f>
        <v>0</v>
      </c>
      <c r="AA123" s="324">
        <f>Q123*Inflation!$F$19*Inflation!$F$20*Inflation!$F$21</f>
        <v>0</v>
      </c>
      <c r="AB123" s="324">
        <f>R123*Inflation!$F$19*Inflation!$F$20*Inflation!$F$21*Inflation!$F$22</f>
        <v>0</v>
      </c>
      <c r="AC123" s="324">
        <f>S123*Inflation!$F$19*Inflation!$F$20*Inflation!$F$21*Inflation!$F$22*Inflation!$F$23</f>
        <v>440.92867132867138</v>
      </c>
      <c r="AD123" s="326">
        <f t="shared" si="33"/>
        <v>440.92867132867138</v>
      </c>
      <c r="AE123" s="291">
        <f>U123/U$141*SUM('Common CWIP'!$AV$65:$BA$65)</f>
        <v>0</v>
      </c>
      <c r="AF123" s="292">
        <f>V123/V$141*SUM('Common CWIP'!$BB$65:$BG$65)</f>
        <v>0</v>
      </c>
      <c r="AG123" s="292">
        <f t="shared" si="34"/>
        <v>0</v>
      </c>
      <c r="AH123" s="292">
        <f>X123/X$141*SUM('Common CWIP'!$BK$65:$BP$65)</f>
        <v>0</v>
      </c>
      <c r="AI123" s="292">
        <f>Y123/Y$141*SUM('Common CWIP'!$BQ$65:$BV$65)</f>
        <v>0</v>
      </c>
      <c r="AJ123" s="292">
        <f t="shared" si="35"/>
        <v>0</v>
      </c>
      <c r="AK123" s="292">
        <f>AA123/AA$141*'Common CWIP'!$CL$65</f>
        <v>0</v>
      </c>
      <c r="AL123" s="292">
        <f>AB123/AB$141*'Common CWIP'!$DA$65</f>
        <v>0</v>
      </c>
      <c r="AM123" s="292">
        <f>AC123/AC$141*'Common CWIP'!$DP$65</f>
        <v>45.075634551068006</v>
      </c>
      <c r="AN123" s="293">
        <f t="shared" si="22"/>
        <v>45.075634551068006</v>
      </c>
      <c r="AO123" s="304">
        <f t="shared" si="23"/>
        <v>0</v>
      </c>
      <c r="AP123" s="305">
        <f t="shared" si="24"/>
        <v>0</v>
      </c>
      <c r="AQ123" s="305">
        <f t="shared" si="25"/>
        <v>0</v>
      </c>
      <c r="AR123" s="305">
        <f t="shared" si="26"/>
        <v>0</v>
      </c>
      <c r="AS123" s="305">
        <f t="shared" si="27"/>
        <v>0</v>
      </c>
      <c r="AT123" s="305">
        <f t="shared" si="28"/>
        <v>0</v>
      </c>
      <c r="AU123" s="305">
        <f t="shared" si="29"/>
        <v>0</v>
      </c>
      <c r="AV123" s="305">
        <f t="shared" si="30"/>
        <v>0</v>
      </c>
      <c r="AW123" s="305">
        <f t="shared" si="31"/>
        <v>486.00430587973938</v>
      </c>
      <c r="AX123" s="306">
        <f t="shared" si="32"/>
        <v>486.00430587973938</v>
      </c>
    </row>
    <row r="124" spans="1:50" ht="14.5">
      <c r="A124" s="44" t="s">
        <v>150</v>
      </c>
      <c r="B124" s="45" t="s">
        <v>154</v>
      </c>
      <c r="C124" s="106">
        <v>0</v>
      </c>
      <c r="D124" s="65">
        <v>41</v>
      </c>
      <c r="E124" s="65"/>
      <c r="F124" s="99" t="s">
        <v>960</v>
      </c>
      <c r="G124" s="240" t="s">
        <v>148</v>
      </c>
      <c r="H124" s="240" t="s">
        <v>180</v>
      </c>
      <c r="I124" s="240" t="s">
        <v>1049</v>
      </c>
      <c r="J124" s="239">
        <v>47453</v>
      </c>
      <c r="K124" s="255">
        <v>0</v>
      </c>
      <c r="L124" s="256">
        <v>0</v>
      </c>
      <c r="M124" s="256">
        <v>0</v>
      </c>
      <c r="N124" s="256">
        <v>0</v>
      </c>
      <c r="O124" s="256">
        <v>0</v>
      </c>
      <c r="P124" s="256">
        <v>0</v>
      </c>
      <c r="Q124" s="256">
        <v>0</v>
      </c>
      <c r="R124" s="256">
        <v>0</v>
      </c>
      <c r="S124" s="256">
        <v>25</v>
      </c>
      <c r="T124" s="257">
        <f t="shared" si="18"/>
        <v>25</v>
      </c>
      <c r="U124" s="323">
        <f>K124*Inflation!$F$19</f>
        <v>0</v>
      </c>
      <c r="V124" s="324">
        <f>L124*Inflation!$F$19</f>
        <v>0</v>
      </c>
      <c r="W124" s="324">
        <f>M124*Inflation!$F$19</f>
        <v>0</v>
      </c>
      <c r="X124" s="324">
        <f>N124*Inflation!$F$19*Inflation!$F$20</f>
        <v>0</v>
      </c>
      <c r="Y124" s="324">
        <f>O124*Inflation!$F$19*Inflation!$F$20</f>
        <v>0</v>
      </c>
      <c r="Z124" s="324">
        <f>P124*Inflation!$F$19*Inflation!$F$20</f>
        <v>0</v>
      </c>
      <c r="AA124" s="324">
        <f>Q124*Inflation!$F$19*Inflation!$F$20*Inflation!$F$21</f>
        <v>0</v>
      </c>
      <c r="AB124" s="324">
        <f>R124*Inflation!$F$19*Inflation!$F$20*Inflation!$F$21*Inflation!$F$22</f>
        <v>0</v>
      </c>
      <c r="AC124" s="324">
        <f>S124*Inflation!$F$19*Inflation!$F$20*Inflation!$F$21*Inflation!$F$22*Inflation!$F$23</f>
        <v>27.558041958041962</v>
      </c>
      <c r="AD124" s="326">
        <f t="shared" si="33"/>
        <v>27.558041958041962</v>
      </c>
      <c r="AE124" s="291">
        <f>U124/U$141*SUM('Common CWIP'!$AV$65:$BA$65)</f>
        <v>0</v>
      </c>
      <c r="AF124" s="292">
        <f>V124/V$141*SUM('Common CWIP'!$BB$65:$BG$65)</f>
        <v>0</v>
      </c>
      <c r="AG124" s="292">
        <f t="shared" si="34"/>
        <v>0</v>
      </c>
      <c r="AH124" s="292">
        <f>X124/X$141*SUM('Common CWIP'!$BK$65:$BP$65)</f>
        <v>0</v>
      </c>
      <c r="AI124" s="292">
        <f>Y124/Y$141*SUM('Common CWIP'!$BQ$65:$BV$65)</f>
        <v>0</v>
      </c>
      <c r="AJ124" s="292">
        <f t="shared" si="35"/>
        <v>0</v>
      </c>
      <c r="AK124" s="292">
        <f>AA124/AA$141*'Common CWIP'!$CL$65</f>
        <v>0</v>
      </c>
      <c r="AL124" s="292">
        <f>AB124/AB$141*'Common CWIP'!$DA$65</f>
        <v>0</v>
      </c>
      <c r="AM124" s="292">
        <f>AC124/AC$141*'Common CWIP'!$DP$65</f>
        <v>2.8172271594417504</v>
      </c>
      <c r="AN124" s="293">
        <f t="shared" si="22"/>
        <v>2.8172271594417504</v>
      </c>
      <c r="AO124" s="304">
        <f t="shared" si="23"/>
        <v>0</v>
      </c>
      <c r="AP124" s="305">
        <f t="shared" si="24"/>
        <v>0</v>
      </c>
      <c r="AQ124" s="305">
        <f t="shared" si="25"/>
        <v>0</v>
      </c>
      <c r="AR124" s="305">
        <f t="shared" si="26"/>
        <v>0</v>
      </c>
      <c r="AS124" s="305">
        <f t="shared" si="27"/>
        <v>0</v>
      </c>
      <c r="AT124" s="305">
        <f t="shared" si="28"/>
        <v>0</v>
      </c>
      <c r="AU124" s="305">
        <f t="shared" si="29"/>
        <v>0</v>
      </c>
      <c r="AV124" s="305">
        <f t="shared" si="30"/>
        <v>0</v>
      </c>
      <c r="AW124" s="305">
        <f t="shared" si="31"/>
        <v>30.375269117483711</v>
      </c>
      <c r="AX124" s="306">
        <f t="shared" si="32"/>
        <v>30.375269117483711</v>
      </c>
    </row>
    <row r="125" spans="1:50" ht="14.5">
      <c r="A125" s="44" t="s">
        <v>150</v>
      </c>
      <c r="B125" s="45" t="s">
        <v>154</v>
      </c>
      <c r="C125" s="106">
        <v>0</v>
      </c>
      <c r="D125" s="65">
        <v>41</v>
      </c>
      <c r="E125" s="65"/>
      <c r="F125" s="99" t="s">
        <v>961</v>
      </c>
      <c r="G125" s="240" t="s">
        <v>148</v>
      </c>
      <c r="H125" s="240" t="s">
        <v>180</v>
      </c>
      <c r="I125" s="240" t="s">
        <v>1049</v>
      </c>
      <c r="J125" s="239">
        <v>47453</v>
      </c>
      <c r="K125" s="255">
        <v>0</v>
      </c>
      <c r="L125" s="256">
        <v>0</v>
      </c>
      <c r="M125" s="256">
        <v>0</v>
      </c>
      <c r="N125" s="256">
        <v>0</v>
      </c>
      <c r="O125" s="256">
        <v>0</v>
      </c>
      <c r="P125" s="256">
        <v>0</v>
      </c>
      <c r="Q125" s="256">
        <v>0</v>
      </c>
      <c r="R125" s="256">
        <v>0</v>
      </c>
      <c r="S125" s="256">
        <v>150</v>
      </c>
      <c r="T125" s="257">
        <f t="shared" si="18"/>
        <v>150</v>
      </c>
      <c r="U125" s="323">
        <f>K125*Inflation!$F$19</f>
        <v>0</v>
      </c>
      <c r="V125" s="324">
        <f>L125*Inflation!$F$19</f>
        <v>0</v>
      </c>
      <c r="W125" s="324">
        <f>M125*Inflation!$F$19</f>
        <v>0</v>
      </c>
      <c r="X125" s="324">
        <f>N125*Inflation!$F$19*Inflation!$F$20</f>
        <v>0</v>
      </c>
      <c r="Y125" s="324">
        <f>O125*Inflation!$F$19*Inflation!$F$20</f>
        <v>0</v>
      </c>
      <c r="Z125" s="324">
        <f>P125*Inflation!$F$19*Inflation!$F$20</f>
        <v>0</v>
      </c>
      <c r="AA125" s="324">
        <f>Q125*Inflation!$F$19*Inflation!$F$20*Inflation!$F$21</f>
        <v>0</v>
      </c>
      <c r="AB125" s="324">
        <f>R125*Inflation!$F$19*Inflation!$F$20*Inflation!$F$21*Inflation!$F$22</f>
        <v>0</v>
      </c>
      <c r="AC125" s="324">
        <f>S125*Inflation!$F$19*Inflation!$F$20*Inflation!$F$21*Inflation!$F$22*Inflation!$F$23</f>
        <v>165.34825174825178</v>
      </c>
      <c r="AD125" s="326">
        <f t="shared" si="33"/>
        <v>165.34825174825178</v>
      </c>
      <c r="AE125" s="291">
        <f>U125/U$141*SUM('Common CWIP'!$AV$65:$BA$65)</f>
        <v>0</v>
      </c>
      <c r="AF125" s="292">
        <f>V125/V$141*SUM('Common CWIP'!$BB$65:$BG$65)</f>
        <v>0</v>
      </c>
      <c r="AG125" s="292">
        <f t="shared" si="34"/>
        <v>0</v>
      </c>
      <c r="AH125" s="292">
        <f>X125/X$141*SUM('Common CWIP'!$BK$65:$BP$65)</f>
        <v>0</v>
      </c>
      <c r="AI125" s="292">
        <f>Y125/Y$141*SUM('Common CWIP'!$BQ$65:$BV$65)</f>
        <v>0</v>
      </c>
      <c r="AJ125" s="292">
        <f t="shared" si="35"/>
        <v>0</v>
      </c>
      <c r="AK125" s="292">
        <f>AA125/AA$141*'Common CWIP'!$CL$65</f>
        <v>0</v>
      </c>
      <c r="AL125" s="292">
        <f>AB125/AB$141*'Common CWIP'!$DA$65</f>
        <v>0</v>
      </c>
      <c r="AM125" s="292">
        <f>AC125/AC$141*'Common CWIP'!$DP$65</f>
        <v>16.903362956650504</v>
      </c>
      <c r="AN125" s="293">
        <f t="shared" si="22"/>
        <v>16.903362956650504</v>
      </c>
      <c r="AO125" s="304">
        <f t="shared" si="23"/>
        <v>0</v>
      </c>
      <c r="AP125" s="305">
        <f t="shared" si="24"/>
        <v>0</v>
      </c>
      <c r="AQ125" s="305">
        <f t="shared" si="25"/>
        <v>0</v>
      </c>
      <c r="AR125" s="305">
        <f t="shared" si="26"/>
        <v>0</v>
      </c>
      <c r="AS125" s="305">
        <f t="shared" si="27"/>
        <v>0</v>
      </c>
      <c r="AT125" s="305">
        <f t="shared" si="28"/>
        <v>0</v>
      </c>
      <c r="AU125" s="305">
        <f t="shared" si="29"/>
        <v>0</v>
      </c>
      <c r="AV125" s="305">
        <f t="shared" si="30"/>
        <v>0</v>
      </c>
      <c r="AW125" s="305">
        <f t="shared" si="31"/>
        <v>182.25161470490229</v>
      </c>
      <c r="AX125" s="306">
        <f t="shared" si="32"/>
        <v>182.25161470490229</v>
      </c>
    </row>
    <row r="126" spans="1:50" ht="14.5">
      <c r="A126" s="44" t="s">
        <v>150</v>
      </c>
      <c r="B126" s="45" t="s">
        <v>154</v>
      </c>
      <c r="C126" s="106">
        <v>0</v>
      </c>
      <c r="D126" s="65">
        <v>41</v>
      </c>
      <c r="E126" s="65"/>
      <c r="F126" s="99" t="s">
        <v>962</v>
      </c>
      <c r="G126" s="240" t="s">
        <v>148</v>
      </c>
      <c r="H126" s="240" t="s">
        <v>180</v>
      </c>
      <c r="I126" s="240" t="s">
        <v>1049</v>
      </c>
      <c r="J126" s="239">
        <v>47453</v>
      </c>
      <c r="K126" s="255">
        <v>0</v>
      </c>
      <c r="L126" s="256">
        <v>0</v>
      </c>
      <c r="M126" s="256">
        <v>0</v>
      </c>
      <c r="N126" s="256">
        <v>0</v>
      </c>
      <c r="O126" s="256">
        <v>0</v>
      </c>
      <c r="P126" s="256">
        <v>0</v>
      </c>
      <c r="Q126" s="256">
        <v>0</v>
      </c>
      <c r="R126" s="256">
        <v>0</v>
      </c>
      <c r="S126" s="256">
        <v>250</v>
      </c>
      <c r="T126" s="257">
        <f t="shared" si="18"/>
        <v>250</v>
      </c>
      <c r="U126" s="323">
        <f>K126*Inflation!$F$19</f>
        <v>0</v>
      </c>
      <c r="V126" s="324">
        <f>L126*Inflation!$F$19</f>
        <v>0</v>
      </c>
      <c r="W126" s="324">
        <f>M126*Inflation!$F$19</f>
        <v>0</v>
      </c>
      <c r="X126" s="324">
        <f>N126*Inflation!$F$19*Inflation!$F$20</f>
        <v>0</v>
      </c>
      <c r="Y126" s="324">
        <f>O126*Inflation!$F$19*Inflation!$F$20</f>
        <v>0</v>
      </c>
      <c r="Z126" s="324">
        <f>P126*Inflation!$F$19*Inflation!$F$20</f>
        <v>0</v>
      </c>
      <c r="AA126" s="324">
        <f>Q126*Inflation!$F$19*Inflation!$F$20*Inflation!$F$21</f>
        <v>0</v>
      </c>
      <c r="AB126" s="324">
        <f>R126*Inflation!$F$19*Inflation!$F$20*Inflation!$F$21*Inflation!$F$22</f>
        <v>0</v>
      </c>
      <c r="AC126" s="324">
        <f>S126*Inflation!$F$19*Inflation!$F$20*Inflation!$F$21*Inflation!$F$22*Inflation!$F$23</f>
        <v>275.58041958041969</v>
      </c>
      <c r="AD126" s="326">
        <f t="shared" si="33"/>
        <v>275.58041958041969</v>
      </c>
      <c r="AE126" s="291">
        <f>U126/U$141*SUM('Common CWIP'!$AV$65:$BA$65)</f>
        <v>0</v>
      </c>
      <c r="AF126" s="292">
        <f>V126/V$141*SUM('Common CWIP'!$BB$65:$BG$65)</f>
        <v>0</v>
      </c>
      <c r="AG126" s="292">
        <f t="shared" si="34"/>
        <v>0</v>
      </c>
      <c r="AH126" s="292">
        <f>X126/X$141*SUM('Common CWIP'!$BK$65:$BP$65)</f>
        <v>0</v>
      </c>
      <c r="AI126" s="292">
        <f>Y126/Y$141*SUM('Common CWIP'!$BQ$65:$BV$65)</f>
        <v>0</v>
      </c>
      <c r="AJ126" s="292">
        <f t="shared" si="35"/>
        <v>0</v>
      </c>
      <c r="AK126" s="292">
        <f>AA126/AA$141*'Common CWIP'!$CL$65</f>
        <v>0</v>
      </c>
      <c r="AL126" s="292">
        <f>AB126/AB$141*'Common CWIP'!$DA$65</f>
        <v>0</v>
      </c>
      <c r="AM126" s="292">
        <f>AC126/AC$141*'Common CWIP'!$DP$65</f>
        <v>28.172271594417509</v>
      </c>
      <c r="AN126" s="293">
        <f t="shared" si="22"/>
        <v>28.172271594417509</v>
      </c>
      <c r="AO126" s="304">
        <f t="shared" si="23"/>
        <v>0</v>
      </c>
      <c r="AP126" s="305">
        <f t="shared" si="24"/>
        <v>0</v>
      </c>
      <c r="AQ126" s="305">
        <f t="shared" si="25"/>
        <v>0</v>
      </c>
      <c r="AR126" s="305">
        <f t="shared" si="26"/>
        <v>0</v>
      </c>
      <c r="AS126" s="305">
        <f t="shared" si="27"/>
        <v>0</v>
      </c>
      <c r="AT126" s="305">
        <f t="shared" si="28"/>
        <v>0</v>
      </c>
      <c r="AU126" s="305">
        <f t="shared" si="29"/>
        <v>0</v>
      </c>
      <c r="AV126" s="305">
        <f t="shared" si="30"/>
        <v>0</v>
      </c>
      <c r="AW126" s="305">
        <f t="shared" si="31"/>
        <v>303.7526911748372</v>
      </c>
      <c r="AX126" s="306">
        <f t="shared" si="32"/>
        <v>303.7526911748372</v>
      </c>
    </row>
    <row r="127" spans="1:50" ht="14.5">
      <c r="A127" s="44" t="s">
        <v>150</v>
      </c>
      <c r="B127" s="45" t="s">
        <v>154</v>
      </c>
      <c r="C127" s="106">
        <v>0</v>
      </c>
      <c r="D127" s="65">
        <v>41</v>
      </c>
      <c r="E127" s="65"/>
      <c r="F127" s="99" t="s">
        <v>963</v>
      </c>
      <c r="G127" s="240" t="s">
        <v>148</v>
      </c>
      <c r="H127" s="240" t="s">
        <v>180</v>
      </c>
      <c r="I127" s="240" t="s">
        <v>1049</v>
      </c>
      <c r="J127" s="239">
        <v>47453</v>
      </c>
      <c r="K127" s="255">
        <v>0</v>
      </c>
      <c r="L127" s="256">
        <v>0</v>
      </c>
      <c r="M127" s="256">
        <v>0</v>
      </c>
      <c r="N127" s="256">
        <v>0</v>
      </c>
      <c r="O127" s="256">
        <v>0</v>
      </c>
      <c r="P127" s="256">
        <v>0</v>
      </c>
      <c r="Q127" s="256">
        <v>0</v>
      </c>
      <c r="R127" s="256">
        <v>0</v>
      </c>
      <c r="S127" s="256">
        <v>50</v>
      </c>
      <c r="T127" s="257">
        <f t="shared" si="18"/>
        <v>50</v>
      </c>
      <c r="U127" s="323">
        <f>K127*Inflation!$F$19</f>
        <v>0</v>
      </c>
      <c r="V127" s="324">
        <f>L127*Inflation!$F$19</f>
        <v>0</v>
      </c>
      <c r="W127" s="324">
        <f>M127*Inflation!$F$19</f>
        <v>0</v>
      </c>
      <c r="X127" s="324">
        <f>N127*Inflation!$F$19*Inflation!$F$20</f>
        <v>0</v>
      </c>
      <c r="Y127" s="324">
        <f>O127*Inflation!$F$19*Inflation!$F$20</f>
        <v>0</v>
      </c>
      <c r="Z127" s="324">
        <f>P127*Inflation!$F$19*Inflation!$F$20</f>
        <v>0</v>
      </c>
      <c r="AA127" s="324">
        <f>Q127*Inflation!$F$19*Inflation!$F$20*Inflation!$F$21</f>
        <v>0</v>
      </c>
      <c r="AB127" s="324">
        <f>R127*Inflation!$F$19*Inflation!$F$20*Inflation!$F$21*Inflation!$F$22</f>
        <v>0</v>
      </c>
      <c r="AC127" s="324">
        <f>S127*Inflation!$F$19*Inflation!$F$20*Inflation!$F$21*Inflation!$F$22*Inflation!$F$23</f>
        <v>55.116083916083923</v>
      </c>
      <c r="AD127" s="326">
        <f t="shared" si="33"/>
        <v>55.116083916083923</v>
      </c>
      <c r="AE127" s="291">
        <f>U127/U$141*SUM('Common CWIP'!$AV$65:$BA$65)</f>
        <v>0</v>
      </c>
      <c r="AF127" s="292">
        <f>V127/V$141*SUM('Common CWIP'!$BB$65:$BG$65)</f>
        <v>0</v>
      </c>
      <c r="AG127" s="292">
        <f t="shared" si="34"/>
        <v>0</v>
      </c>
      <c r="AH127" s="292">
        <f>X127/X$141*SUM('Common CWIP'!$BK$65:$BP$65)</f>
        <v>0</v>
      </c>
      <c r="AI127" s="292">
        <f>Y127/Y$141*SUM('Common CWIP'!$BQ$65:$BV$65)</f>
        <v>0</v>
      </c>
      <c r="AJ127" s="292">
        <f t="shared" si="35"/>
        <v>0</v>
      </c>
      <c r="AK127" s="292">
        <f>AA127/AA$141*'Common CWIP'!$CL$65</f>
        <v>0</v>
      </c>
      <c r="AL127" s="292">
        <f>AB127/AB$141*'Common CWIP'!$DA$65</f>
        <v>0</v>
      </c>
      <c r="AM127" s="292">
        <f>AC127/AC$141*'Common CWIP'!$DP$65</f>
        <v>5.6344543188835008</v>
      </c>
      <c r="AN127" s="293">
        <f t="shared" si="22"/>
        <v>5.6344543188835008</v>
      </c>
      <c r="AO127" s="304">
        <f t="shared" si="23"/>
        <v>0</v>
      </c>
      <c r="AP127" s="305">
        <f t="shared" si="24"/>
        <v>0</v>
      </c>
      <c r="AQ127" s="305">
        <f t="shared" si="25"/>
        <v>0</v>
      </c>
      <c r="AR127" s="305">
        <f t="shared" si="26"/>
        <v>0</v>
      </c>
      <c r="AS127" s="305">
        <f t="shared" si="27"/>
        <v>0</v>
      </c>
      <c r="AT127" s="305">
        <f t="shared" si="28"/>
        <v>0</v>
      </c>
      <c r="AU127" s="305">
        <f t="shared" si="29"/>
        <v>0</v>
      </c>
      <c r="AV127" s="305">
        <f t="shared" si="30"/>
        <v>0</v>
      </c>
      <c r="AW127" s="305">
        <f t="shared" si="31"/>
        <v>60.750538234967422</v>
      </c>
      <c r="AX127" s="306">
        <f t="shared" si="32"/>
        <v>60.750538234967422</v>
      </c>
    </row>
    <row r="128" spans="1:50" ht="14.5">
      <c r="A128" s="44" t="s">
        <v>150</v>
      </c>
      <c r="B128" s="45" t="s">
        <v>154</v>
      </c>
      <c r="C128" s="106">
        <v>0</v>
      </c>
      <c r="D128" s="65">
        <v>41</v>
      </c>
      <c r="E128" s="65"/>
      <c r="F128" s="99" t="s">
        <v>876</v>
      </c>
      <c r="G128" s="240" t="s">
        <v>148</v>
      </c>
      <c r="H128" s="240" t="s">
        <v>180</v>
      </c>
      <c r="I128" s="240" t="s">
        <v>1049</v>
      </c>
      <c r="J128" s="239">
        <v>47453</v>
      </c>
      <c r="K128" s="255">
        <v>0</v>
      </c>
      <c r="L128" s="256">
        <v>0</v>
      </c>
      <c r="M128" s="256">
        <v>0</v>
      </c>
      <c r="N128" s="256">
        <v>0</v>
      </c>
      <c r="O128" s="256">
        <v>0</v>
      </c>
      <c r="P128" s="256">
        <v>0</v>
      </c>
      <c r="Q128" s="256">
        <v>0</v>
      </c>
      <c r="R128" s="256">
        <v>0</v>
      </c>
      <c r="S128" s="256">
        <v>75</v>
      </c>
      <c r="T128" s="257">
        <f t="shared" si="18"/>
        <v>75</v>
      </c>
      <c r="U128" s="323">
        <f>K128*Inflation!$F$19</f>
        <v>0</v>
      </c>
      <c r="V128" s="324">
        <f>L128*Inflation!$F$19</f>
        <v>0</v>
      </c>
      <c r="W128" s="324">
        <f>M128*Inflation!$F$19</f>
        <v>0</v>
      </c>
      <c r="X128" s="324">
        <f>N128*Inflation!$F$19*Inflation!$F$20</f>
        <v>0</v>
      </c>
      <c r="Y128" s="324">
        <f>O128*Inflation!$F$19*Inflation!$F$20</f>
        <v>0</v>
      </c>
      <c r="Z128" s="324">
        <f>P128*Inflation!$F$19*Inflation!$F$20</f>
        <v>0</v>
      </c>
      <c r="AA128" s="324">
        <f>Q128*Inflation!$F$19*Inflation!$F$20*Inflation!$F$21</f>
        <v>0</v>
      </c>
      <c r="AB128" s="324">
        <f>R128*Inflation!$F$19*Inflation!$F$20*Inflation!$F$21*Inflation!$F$22</f>
        <v>0</v>
      </c>
      <c r="AC128" s="324">
        <f>S128*Inflation!$F$19*Inflation!$F$20*Inflation!$F$21*Inflation!$F$22*Inflation!$F$23</f>
        <v>82.674125874125892</v>
      </c>
      <c r="AD128" s="326">
        <f t="shared" si="33"/>
        <v>82.674125874125892</v>
      </c>
      <c r="AE128" s="291">
        <f>U128/U$141*SUM('Common CWIP'!$AV$65:$BA$65)</f>
        <v>0</v>
      </c>
      <c r="AF128" s="292">
        <f>V128/V$141*SUM('Common CWIP'!$BB$65:$BG$65)</f>
        <v>0</v>
      </c>
      <c r="AG128" s="292">
        <f t="shared" si="34"/>
        <v>0</v>
      </c>
      <c r="AH128" s="292">
        <f>X128/X$141*SUM('Common CWIP'!$BK$65:$BP$65)</f>
        <v>0</v>
      </c>
      <c r="AI128" s="292">
        <f>Y128/Y$141*SUM('Common CWIP'!$BQ$65:$BV$65)</f>
        <v>0</v>
      </c>
      <c r="AJ128" s="292">
        <f t="shared" si="35"/>
        <v>0</v>
      </c>
      <c r="AK128" s="292">
        <f>AA128/AA$141*'Common CWIP'!$CL$65</f>
        <v>0</v>
      </c>
      <c r="AL128" s="292">
        <f>AB128/AB$141*'Common CWIP'!$DA$65</f>
        <v>0</v>
      </c>
      <c r="AM128" s="292">
        <f>AC128/AC$141*'Common CWIP'!$DP$65</f>
        <v>8.4516814783252521</v>
      </c>
      <c r="AN128" s="293">
        <f t="shared" si="22"/>
        <v>8.4516814783252521</v>
      </c>
      <c r="AO128" s="304">
        <f t="shared" si="23"/>
        <v>0</v>
      </c>
      <c r="AP128" s="305">
        <f t="shared" si="24"/>
        <v>0</v>
      </c>
      <c r="AQ128" s="305">
        <f t="shared" si="25"/>
        <v>0</v>
      </c>
      <c r="AR128" s="305">
        <f t="shared" si="26"/>
        <v>0</v>
      </c>
      <c r="AS128" s="305">
        <f t="shared" si="27"/>
        <v>0</v>
      </c>
      <c r="AT128" s="305">
        <f t="shared" si="28"/>
        <v>0</v>
      </c>
      <c r="AU128" s="305">
        <f t="shared" si="29"/>
        <v>0</v>
      </c>
      <c r="AV128" s="305">
        <f t="shared" si="30"/>
        <v>0</v>
      </c>
      <c r="AW128" s="305">
        <f t="shared" si="31"/>
        <v>91.125807352451147</v>
      </c>
      <c r="AX128" s="306">
        <f t="shared" si="32"/>
        <v>91.125807352451147</v>
      </c>
    </row>
    <row r="129" spans="1:50" ht="14.5">
      <c r="A129" s="44" t="s">
        <v>150</v>
      </c>
      <c r="B129" s="45" t="s">
        <v>154</v>
      </c>
      <c r="C129" s="106">
        <v>0</v>
      </c>
      <c r="D129" s="65">
        <v>41</v>
      </c>
      <c r="E129" s="65"/>
      <c r="F129" s="99" t="s">
        <v>964</v>
      </c>
      <c r="G129" s="240" t="s">
        <v>148</v>
      </c>
      <c r="H129" s="240" t="s">
        <v>180</v>
      </c>
      <c r="I129" s="240" t="s">
        <v>1049</v>
      </c>
      <c r="J129" s="239">
        <v>47453</v>
      </c>
      <c r="K129" s="255">
        <v>0</v>
      </c>
      <c r="L129" s="256">
        <v>0</v>
      </c>
      <c r="M129" s="256">
        <v>0</v>
      </c>
      <c r="N129" s="256">
        <v>0</v>
      </c>
      <c r="O129" s="256">
        <v>0</v>
      </c>
      <c r="P129" s="256">
        <v>0</v>
      </c>
      <c r="Q129" s="256">
        <v>0</v>
      </c>
      <c r="R129" s="256">
        <v>0</v>
      </c>
      <c r="S129" s="256">
        <v>225</v>
      </c>
      <c r="T129" s="257">
        <f t="shared" si="18"/>
        <v>225</v>
      </c>
      <c r="U129" s="323">
        <f>K129*Inflation!$F$19</f>
        <v>0</v>
      </c>
      <c r="V129" s="324">
        <f>L129*Inflation!$F$19</f>
        <v>0</v>
      </c>
      <c r="W129" s="324">
        <f>M129*Inflation!$F$19</f>
        <v>0</v>
      </c>
      <c r="X129" s="324">
        <f>N129*Inflation!$F$19*Inflation!$F$20</f>
        <v>0</v>
      </c>
      <c r="Y129" s="324">
        <f>O129*Inflation!$F$19*Inflation!$F$20</f>
        <v>0</v>
      </c>
      <c r="Z129" s="324">
        <f>P129*Inflation!$F$19*Inflation!$F$20</f>
        <v>0</v>
      </c>
      <c r="AA129" s="324">
        <f>Q129*Inflation!$F$19*Inflation!$F$20*Inflation!$F$21</f>
        <v>0</v>
      </c>
      <c r="AB129" s="324">
        <f>R129*Inflation!$F$19*Inflation!$F$20*Inflation!$F$21*Inflation!$F$22</f>
        <v>0</v>
      </c>
      <c r="AC129" s="324">
        <f>S129*Inflation!$F$19*Inflation!$F$20*Inflation!$F$21*Inflation!$F$22*Inflation!$F$23</f>
        <v>248.02237762237766</v>
      </c>
      <c r="AD129" s="326">
        <f t="shared" si="33"/>
        <v>248.02237762237766</v>
      </c>
      <c r="AE129" s="291">
        <f>U129/U$141*SUM('Common CWIP'!$AV$65:$BA$65)</f>
        <v>0</v>
      </c>
      <c r="AF129" s="292">
        <f>V129/V$141*SUM('Common CWIP'!$BB$65:$BG$65)</f>
        <v>0</v>
      </c>
      <c r="AG129" s="292">
        <f t="shared" si="34"/>
        <v>0</v>
      </c>
      <c r="AH129" s="292">
        <f>X129/X$141*SUM('Common CWIP'!$BK$65:$BP$65)</f>
        <v>0</v>
      </c>
      <c r="AI129" s="292">
        <f>Y129/Y$141*SUM('Common CWIP'!$BQ$65:$BV$65)</f>
        <v>0</v>
      </c>
      <c r="AJ129" s="292">
        <f t="shared" si="35"/>
        <v>0</v>
      </c>
      <c r="AK129" s="292">
        <f>AA129/AA$141*'Common CWIP'!$CL$65</f>
        <v>0</v>
      </c>
      <c r="AL129" s="292">
        <f>AB129/AB$141*'Common CWIP'!$DA$65</f>
        <v>0</v>
      </c>
      <c r="AM129" s="292">
        <f>AC129/AC$141*'Common CWIP'!$DP$65</f>
        <v>25.355044434975753</v>
      </c>
      <c r="AN129" s="293">
        <f t="shared" si="22"/>
        <v>25.355044434975753</v>
      </c>
      <c r="AO129" s="304">
        <f t="shared" si="23"/>
        <v>0</v>
      </c>
      <c r="AP129" s="305">
        <f t="shared" si="24"/>
        <v>0</v>
      </c>
      <c r="AQ129" s="305">
        <f t="shared" si="25"/>
        <v>0</v>
      </c>
      <c r="AR129" s="305">
        <f t="shared" si="26"/>
        <v>0</v>
      </c>
      <c r="AS129" s="305">
        <f t="shared" si="27"/>
        <v>0</v>
      </c>
      <c r="AT129" s="305">
        <f t="shared" si="28"/>
        <v>0</v>
      </c>
      <c r="AU129" s="305">
        <f t="shared" si="29"/>
        <v>0</v>
      </c>
      <c r="AV129" s="305">
        <f t="shared" si="30"/>
        <v>0</v>
      </c>
      <c r="AW129" s="305">
        <f t="shared" si="31"/>
        <v>273.37742205735344</v>
      </c>
      <c r="AX129" s="306">
        <f t="shared" si="32"/>
        <v>273.37742205735344</v>
      </c>
    </row>
    <row r="130" spans="1:50" ht="14.5">
      <c r="A130" s="44" t="s">
        <v>150</v>
      </c>
      <c r="B130" s="45" t="s">
        <v>154</v>
      </c>
      <c r="C130" s="106">
        <v>0</v>
      </c>
      <c r="D130" s="65">
        <v>41</v>
      </c>
      <c r="E130" s="65"/>
      <c r="F130" s="99" t="s">
        <v>965</v>
      </c>
      <c r="G130" s="240" t="s">
        <v>148</v>
      </c>
      <c r="H130" s="240" t="s">
        <v>180</v>
      </c>
      <c r="I130" s="240" t="s">
        <v>1049</v>
      </c>
      <c r="J130" s="239">
        <v>47453</v>
      </c>
      <c r="K130" s="255">
        <v>0</v>
      </c>
      <c r="L130" s="256">
        <v>0</v>
      </c>
      <c r="M130" s="256">
        <v>0</v>
      </c>
      <c r="N130" s="256">
        <v>0</v>
      </c>
      <c r="O130" s="256">
        <v>0</v>
      </c>
      <c r="P130" s="256">
        <v>0</v>
      </c>
      <c r="Q130" s="256">
        <v>0</v>
      </c>
      <c r="R130" s="256">
        <v>0</v>
      </c>
      <c r="S130" s="256">
        <v>185</v>
      </c>
      <c r="T130" s="257">
        <f t="shared" si="18"/>
        <v>185</v>
      </c>
      <c r="U130" s="323">
        <f>K130*Inflation!$F$19</f>
        <v>0</v>
      </c>
      <c r="V130" s="324">
        <f>L130*Inflation!$F$19</f>
        <v>0</v>
      </c>
      <c r="W130" s="324">
        <f>M130*Inflation!$F$19</f>
        <v>0</v>
      </c>
      <c r="X130" s="324">
        <f>N130*Inflation!$F$19*Inflation!$F$20</f>
        <v>0</v>
      </c>
      <c r="Y130" s="324">
        <f>O130*Inflation!$F$19*Inflation!$F$20</f>
        <v>0</v>
      </c>
      <c r="Z130" s="324">
        <f>P130*Inflation!$F$19*Inflation!$F$20</f>
        <v>0</v>
      </c>
      <c r="AA130" s="324">
        <f>Q130*Inflation!$F$19*Inflation!$F$20*Inflation!$F$21</f>
        <v>0</v>
      </c>
      <c r="AB130" s="324">
        <f>R130*Inflation!$F$19*Inflation!$F$20*Inflation!$F$21*Inflation!$F$22</f>
        <v>0</v>
      </c>
      <c r="AC130" s="324">
        <f>S130*Inflation!$F$19*Inflation!$F$20*Inflation!$F$21*Inflation!$F$22*Inflation!$F$23</f>
        <v>203.92951048951051</v>
      </c>
      <c r="AD130" s="326">
        <f t="shared" si="33"/>
        <v>203.92951048951051</v>
      </c>
      <c r="AE130" s="291">
        <f>U130/U$141*SUM('Common CWIP'!$AV$65:$BA$65)</f>
        <v>0</v>
      </c>
      <c r="AF130" s="292">
        <f>V130/V$141*SUM('Common CWIP'!$BB$65:$BG$65)</f>
        <v>0</v>
      </c>
      <c r="AG130" s="292">
        <f t="shared" si="34"/>
        <v>0</v>
      </c>
      <c r="AH130" s="292">
        <f>X130/X$141*SUM('Common CWIP'!$BK$65:$BP$65)</f>
        <v>0</v>
      </c>
      <c r="AI130" s="292">
        <f>Y130/Y$141*SUM('Common CWIP'!$BQ$65:$BV$65)</f>
        <v>0</v>
      </c>
      <c r="AJ130" s="292">
        <f t="shared" si="35"/>
        <v>0</v>
      </c>
      <c r="AK130" s="292">
        <f>AA130/AA$141*'Common CWIP'!$CL$65</f>
        <v>0</v>
      </c>
      <c r="AL130" s="292">
        <f>AB130/AB$141*'Common CWIP'!$DA$65</f>
        <v>0</v>
      </c>
      <c r="AM130" s="292">
        <f>AC130/AC$141*'Common CWIP'!$DP$65</f>
        <v>20.847480979868951</v>
      </c>
      <c r="AN130" s="293">
        <f t="shared" si="22"/>
        <v>20.847480979868951</v>
      </c>
      <c r="AO130" s="304">
        <f t="shared" si="23"/>
        <v>0</v>
      </c>
      <c r="AP130" s="305">
        <f t="shared" si="24"/>
        <v>0</v>
      </c>
      <c r="AQ130" s="305">
        <f t="shared" si="25"/>
        <v>0</v>
      </c>
      <c r="AR130" s="305">
        <f t="shared" si="26"/>
        <v>0</v>
      </c>
      <c r="AS130" s="305">
        <f t="shared" si="27"/>
        <v>0</v>
      </c>
      <c r="AT130" s="305">
        <f t="shared" si="28"/>
        <v>0</v>
      </c>
      <c r="AU130" s="305">
        <f t="shared" si="29"/>
        <v>0</v>
      </c>
      <c r="AV130" s="305">
        <f t="shared" si="30"/>
        <v>0</v>
      </c>
      <c r="AW130" s="305">
        <f t="shared" si="31"/>
        <v>224.77699146937945</v>
      </c>
      <c r="AX130" s="306">
        <f t="shared" si="32"/>
        <v>224.77699146937945</v>
      </c>
    </row>
    <row r="131" spans="1:50" ht="14.5">
      <c r="A131" s="44" t="s">
        <v>150</v>
      </c>
      <c r="B131" s="45" t="s">
        <v>154</v>
      </c>
      <c r="C131" s="106">
        <v>0</v>
      </c>
      <c r="D131" s="65">
        <v>41</v>
      </c>
      <c r="E131" s="65"/>
      <c r="F131" s="99" t="s">
        <v>966</v>
      </c>
      <c r="G131" s="240" t="s">
        <v>148</v>
      </c>
      <c r="H131" s="240" t="s">
        <v>180</v>
      </c>
      <c r="I131" s="240" t="s">
        <v>1049</v>
      </c>
      <c r="J131" s="239">
        <v>47453</v>
      </c>
      <c r="K131" s="255">
        <v>0</v>
      </c>
      <c r="L131" s="256">
        <v>0</v>
      </c>
      <c r="M131" s="256">
        <v>0</v>
      </c>
      <c r="N131" s="256">
        <v>0</v>
      </c>
      <c r="O131" s="256">
        <v>0</v>
      </c>
      <c r="P131" s="256">
        <v>0</v>
      </c>
      <c r="Q131" s="256">
        <v>0</v>
      </c>
      <c r="R131" s="256">
        <v>0</v>
      </c>
      <c r="S131" s="256">
        <v>200</v>
      </c>
      <c r="T131" s="257">
        <f t="shared" si="18"/>
        <v>200</v>
      </c>
      <c r="U131" s="323">
        <f>K131*Inflation!$F$19</f>
        <v>0</v>
      </c>
      <c r="V131" s="324">
        <f>L131*Inflation!$F$19</f>
        <v>0</v>
      </c>
      <c r="W131" s="324">
        <f>M131*Inflation!$F$19</f>
        <v>0</v>
      </c>
      <c r="X131" s="324">
        <f>N131*Inflation!$F$19*Inflation!$F$20</f>
        <v>0</v>
      </c>
      <c r="Y131" s="324">
        <f>O131*Inflation!$F$19*Inflation!$F$20</f>
        <v>0</v>
      </c>
      <c r="Z131" s="324">
        <f>P131*Inflation!$F$19*Inflation!$F$20</f>
        <v>0</v>
      </c>
      <c r="AA131" s="324">
        <f>Q131*Inflation!$F$19*Inflation!$F$20*Inflation!$F$21</f>
        <v>0</v>
      </c>
      <c r="AB131" s="324">
        <f>R131*Inflation!$F$19*Inflation!$F$20*Inflation!$F$21*Inflation!$F$22</f>
        <v>0</v>
      </c>
      <c r="AC131" s="324">
        <f>S131*Inflation!$F$19*Inflation!$F$20*Inflation!$F$21*Inflation!$F$22*Inflation!$F$23</f>
        <v>220.46433566433569</v>
      </c>
      <c r="AD131" s="326">
        <f t="shared" si="33"/>
        <v>220.46433566433569</v>
      </c>
      <c r="AE131" s="291">
        <f>U131/U$141*SUM('Common CWIP'!$AV$65:$BA$65)</f>
        <v>0</v>
      </c>
      <c r="AF131" s="292">
        <f>V131/V$141*SUM('Common CWIP'!$BB$65:$BG$65)</f>
        <v>0</v>
      </c>
      <c r="AG131" s="292">
        <f t="shared" si="34"/>
        <v>0</v>
      </c>
      <c r="AH131" s="292">
        <f>X131/X$141*SUM('Common CWIP'!$BK$65:$BP$65)</f>
        <v>0</v>
      </c>
      <c r="AI131" s="292">
        <f>Y131/Y$141*SUM('Common CWIP'!$BQ$65:$BV$65)</f>
        <v>0</v>
      </c>
      <c r="AJ131" s="292">
        <f t="shared" si="35"/>
        <v>0</v>
      </c>
      <c r="AK131" s="292">
        <f>AA131/AA$141*'Common CWIP'!$CL$65</f>
        <v>0</v>
      </c>
      <c r="AL131" s="292">
        <f>AB131/AB$141*'Common CWIP'!$DA$65</f>
        <v>0</v>
      </c>
      <c r="AM131" s="292">
        <f>AC131/AC$141*'Common CWIP'!$DP$65</f>
        <v>22.537817275534003</v>
      </c>
      <c r="AN131" s="293">
        <f t="shared" si="22"/>
        <v>22.537817275534003</v>
      </c>
      <c r="AO131" s="304">
        <f t="shared" si="23"/>
        <v>0</v>
      </c>
      <c r="AP131" s="305">
        <f t="shared" si="24"/>
        <v>0</v>
      </c>
      <c r="AQ131" s="305">
        <f t="shared" si="25"/>
        <v>0</v>
      </c>
      <c r="AR131" s="305">
        <f t="shared" si="26"/>
        <v>0</v>
      </c>
      <c r="AS131" s="305">
        <f t="shared" si="27"/>
        <v>0</v>
      </c>
      <c r="AT131" s="305">
        <f t="shared" si="28"/>
        <v>0</v>
      </c>
      <c r="AU131" s="305">
        <f t="shared" si="29"/>
        <v>0</v>
      </c>
      <c r="AV131" s="305">
        <f t="shared" si="30"/>
        <v>0</v>
      </c>
      <c r="AW131" s="305">
        <f t="shared" si="31"/>
        <v>243.00215293986969</v>
      </c>
      <c r="AX131" s="306">
        <f t="shared" si="32"/>
        <v>243.00215293986969</v>
      </c>
    </row>
    <row r="132" spans="1:50" ht="14.5">
      <c r="A132" s="44" t="s">
        <v>150</v>
      </c>
      <c r="B132" s="45" t="s">
        <v>154</v>
      </c>
      <c r="C132" s="106">
        <v>0</v>
      </c>
      <c r="D132" s="65">
        <v>41</v>
      </c>
      <c r="E132" s="65"/>
      <c r="F132" s="99" t="s">
        <v>967</v>
      </c>
      <c r="G132" s="240" t="s">
        <v>148</v>
      </c>
      <c r="H132" s="240" t="s">
        <v>180</v>
      </c>
      <c r="I132" s="240" t="s">
        <v>1049</v>
      </c>
      <c r="J132" s="239">
        <v>47453</v>
      </c>
      <c r="K132" s="255">
        <v>0</v>
      </c>
      <c r="L132" s="256">
        <v>0</v>
      </c>
      <c r="M132" s="256">
        <v>0</v>
      </c>
      <c r="N132" s="256">
        <v>0</v>
      </c>
      <c r="O132" s="256">
        <v>0</v>
      </c>
      <c r="P132" s="256">
        <v>0</v>
      </c>
      <c r="Q132" s="256">
        <v>0</v>
      </c>
      <c r="R132" s="256">
        <v>0</v>
      </c>
      <c r="S132" s="256">
        <v>75</v>
      </c>
      <c r="T132" s="257">
        <f t="shared" ref="T132:T140" si="36">SUM(S132,R132,Q132,P132,M132)</f>
        <v>75</v>
      </c>
      <c r="U132" s="323">
        <f>K132*Inflation!$F$19</f>
        <v>0</v>
      </c>
      <c r="V132" s="324">
        <f>L132*Inflation!$F$19</f>
        <v>0</v>
      </c>
      <c r="W132" s="324">
        <f>M132*Inflation!$F$19</f>
        <v>0</v>
      </c>
      <c r="X132" s="324">
        <f>N132*Inflation!$F$19*Inflation!$F$20</f>
        <v>0</v>
      </c>
      <c r="Y132" s="324">
        <f>O132*Inflation!$F$19*Inflation!$F$20</f>
        <v>0</v>
      </c>
      <c r="Z132" s="324">
        <f>P132*Inflation!$F$19*Inflation!$F$20</f>
        <v>0</v>
      </c>
      <c r="AA132" s="324">
        <f>Q132*Inflation!$F$19*Inflation!$F$20*Inflation!$F$21</f>
        <v>0</v>
      </c>
      <c r="AB132" s="324">
        <f>R132*Inflation!$F$19*Inflation!$F$20*Inflation!$F$21*Inflation!$F$22</f>
        <v>0</v>
      </c>
      <c r="AC132" s="324">
        <f>S132*Inflation!$F$19*Inflation!$F$20*Inflation!$F$21*Inflation!$F$22*Inflation!$F$23</f>
        <v>82.674125874125892</v>
      </c>
      <c r="AD132" s="326">
        <f t="shared" ref="AD132:AD140" si="37">SUM(AC132,AB132,AA132,Z132,W132)</f>
        <v>82.674125874125892</v>
      </c>
      <c r="AE132" s="291">
        <f>U132/U$141*SUM('Common CWIP'!$AV$65:$BA$65)</f>
        <v>0</v>
      </c>
      <c r="AF132" s="292">
        <f>V132/V$141*SUM('Common CWIP'!$BB$65:$BG$65)</f>
        <v>0</v>
      </c>
      <c r="AG132" s="292">
        <f t="shared" ref="AG132:AG140" si="38">AE132+AF132</f>
        <v>0</v>
      </c>
      <c r="AH132" s="292">
        <f>X132/X$141*SUM('Common CWIP'!$BK$65:$BP$65)</f>
        <v>0</v>
      </c>
      <c r="AI132" s="292">
        <f>Y132/Y$141*SUM('Common CWIP'!$BQ$65:$BV$65)</f>
        <v>0</v>
      </c>
      <c r="AJ132" s="292">
        <f t="shared" ref="AJ132:AJ140" si="39">AH132+AI132</f>
        <v>0</v>
      </c>
      <c r="AK132" s="292">
        <f>AA132/AA$141*'Common CWIP'!$CL$65</f>
        <v>0</v>
      </c>
      <c r="AL132" s="292">
        <f>AB132/AB$141*'Common CWIP'!$DA$65</f>
        <v>0</v>
      </c>
      <c r="AM132" s="292">
        <f>AC132/AC$141*'Common CWIP'!$DP$65</f>
        <v>8.4516814783252521</v>
      </c>
      <c r="AN132" s="293">
        <f t="shared" ref="AN132:AN140" si="40">SUM(AM132,AL132,AK132,AJ132,AG132)</f>
        <v>8.4516814783252521</v>
      </c>
      <c r="AO132" s="304">
        <f t="shared" ref="AO132:AO140" si="41">AE132+U132</f>
        <v>0</v>
      </c>
      <c r="AP132" s="305">
        <f t="shared" ref="AP132:AP140" si="42">AF132+V132</f>
        <v>0</v>
      </c>
      <c r="AQ132" s="305">
        <f t="shared" ref="AQ132:AQ140" si="43">AG132+W132</f>
        <v>0</v>
      </c>
      <c r="AR132" s="305">
        <f t="shared" ref="AR132:AR140" si="44">AH132+X132</f>
        <v>0</v>
      </c>
      <c r="AS132" s="305">
        <f t="shared" ref="AS132:AS140" si="45">AI132+Y132</f>
        <v>0</v>
      </c>
      <c r="AT132" s="305">
        <f t="shared" ref="AT132:AT140" si="46">AJ132+Z132</f>
        <v>0</v>
      </c>
      <c r="AU132" s="305">
        <f t="shared" ref="AU132:AU140" si="47">AK132+AA132</f>
        <v>0</v>
      </c>
      <c r="AV132" s="305">
        <f t="shared" ref="AV132:AV140" si="48">AL132+AB132</f>
        <v>0</v>
      </c>
      <c r="AW132" s="305">
        <f t="shared" ref="AW132:AW140" si="49">AM132+AC132</f>
        <v>91.125807352451147</v>
      </c>
      <c r="AX132" s="306">
        <f t="shared" ref="AX132:AX140" si="50">SUM(AW132,AV132,AU132,AT132,AQ132)</f>
        <v>91.125807352451147</v>
      </c>
    </row>
    <row r="133" spans="1:50" ht="14.5">
      <c r="A133" s="44" t="s">
        <v>150</v>
      </c>
      <c r="B133" s="45" t="s">
        <v>154</v>
      </c>
      <c r="C133" s="106">
        <v>0</v>
      </c>
      <c r="D133" s="65">
        <v>41</v>
      </c>
      <c r="E133" s="65"/>
      <c r="F133" s="99" t="s">
        <v>968</v>
      </c>
      <c r="G133" s="240" t="s">
        <v>148</v>
      </c>
      <c r="H133" s="240" t="s">
        <v>180</v>
      </c>
      <c r="I133" s="240" t="s">
        <v>1049</v>
      </c>
      <c r="J133" s="239">
        <v>47453</v>
      </c>
      <c r="K133" s="255">
        <v>0</v>
      </c>
      <c r="L133" s="256">
        <v>0</v>
      </c>
      <c r="M133" s="256">
        <v>0</v>
      </c>
      <c r="N133" s="256">
        <v>0</v>
      </c>
      <c r="O133" s="256">
        <v>0</v>
      </c>
      <c r="P133" s="256">
        <v>0</v>
      </c>
      <c r="Q133" s="256">
        <v>0</v>
      </c>
      <c r="R133" s="256">
        <v>0</v>
      </c>
      <c r="S133" s="256">
        <v>125</v>
      </c>
      <c r="T133" s="257">
        <f t="shared" si="36"/>
        <v>125</v>
      </c>
      <c r="U133" s="323">
        <f>K133*Inflation!$F$19</f>
        <v>0</v>
      </c>
      <c r="V133" s="324">
        <f>L133*Inflation!$F$19</f>
        <v>0</v>
      </c>
      <c r="W133" s="324">
        <f>M133*Inflation!$F$19</f>
        <v>0</v>
      </c>
      <c r="X133" s="324">
        <f>N133*Inflation!$F$19*Inflation!$F$20</f>
        <v>0</v>
      </c>
      <c r="Y133" s="324">
        <f>O133*Inflation!$F$19*Inflation!$F$20</f>
        <v>0</v>
      </c>
      <c r="Z133" s="324">
        <f>P133*Inflation!$F$19*Inflation!$F$20</f>
        <v>0</v>
      </c>
      <c r="AA133" s="324">
        <f>Q133*Inflation!$F$19*Inflation!$F$20*Inflation!$F$21</f>
        <v>0</v>
      </c>
      <c r="AB133" s="324">
        <f>R133*Inflation!$F$19*Inflation!$F$20*Inflation!$F$21*Inflation!$F$22</f>
        <v>0</v>
      </c>
      <c r="AC133" s="324">
        <f>S133*Inflation!$F$19*Inflation!$F$20*Inflation!$F$21*Inflation!$F$22*Inflation!$F$23</f>
        <v>137.79020979020984</v>
      </c>
      <c r="AD133" s="326">
        <f t="shared" si="37"/>
        <v>137.79020979020984</v>
      </c>
      <c r="AE133" s="291">
        <f>U133/U$141*SUM('Common CWIP'!$AV$65:$BA$65)</f>
        <v>0</v>
      </c>
      <c r="AF133" s="292">
        <f>V133/V$141*SUM('Common CWIP'!$BB$65:$BG$65)</f>
        <v>0</v>
      </c>
      <c r="AG133" s="292">
        <f t="shared" si="38"/>
        <v>0</v>
      </c>
      <c r="AH133" s="292">
        <f>X133/X$141*SUM('Common CWIP'!$BK$65:$BP$65)</f>
        <v>0</v>
      </c>
      <c r="AI133" s="292">
        <f>Y133/Y$141*SUM('Common CWIP'!$BQ$65:$BV$65)</f>
        <v>0</v>
      </c>
      <c r="AJ133" s="292">
        <f t="shared" si="39"/>
        <v>0</v>
      </c>
      <c r="AK133" s="292">
        <f>AA133/AA$141*'Common CWIP'!$CL$65</f>
        <v>0</v>
      </c>
      <c r="AL133" s="292">
        <f>AB133/AB$141*'Common CWIP'!$DA$65</f>
        <v>0</v>
      </c>
      <c r="AM133" s="292">
        <f>AC133/AC$141*'Common CWIP'!$DP$65</f>
        <v>14.086135797208755</v>
      </c>
      <c r="AN133" s="293">
        <f t="shared" si="40"/>
        <v>14.086135797208755</v>
      </c>
      <c r="AO133" s="304">
        <f t="shared" si="41"/>
        <v>0</v>
      </c>
      <c r="AP133" s="305">
        <f t="shared" si="42"/>
        <v>0</v>
      </c>
      <c r="AQ133" s="305">
        <f t="shared" si="43"/>
        <v>0</v>
      </c>
      <c r="AR133" s="305">
        <f t="shared" si="44"/>
        <v>0</v>
      </c>
      <c r="AS133" s="305">
        <f t="shared" si="45"/>
        <v>0</v>
      </c>
      <c r="AT133" s="305">
        <f t="shared" si="46"/>
        <v>0</v>
      </c>
      <c r="AU133" s="305">
        <f t="shared" si="47"/>
        <v>0</v>
      </c>
      <c r="AV133" s="305">
        <f t="shared" si="48"/>
        <v>0</v>
      </c>
      <c r="AW133" s="305">
        <f t="shared" si="49"/>
        <v>151.8763455874186</v>
      </c>
      <c r="AX133" s="306">
        <f t="shared" si="50"/>
        <v>151.8763455874186</v>
      </c>
    </row>
    <row r="134" spans="1:50" ht="14.5">
      <c r="A134" s="44" t="s">
        <v>150</v>
      </c>
      <c r="B134" s="45" t="s">
        <v>154</v>
      </c>
      <c r="C134" s="106">
        <v>0</v>
      </c>
      <c r="D134" s="65">
        <v>41</v>
      </c>
      <c r="E134" s="65"/>
      <c r="F134" s="99" t="s">
        <v>969</v>
      </c>
      <c r="G134" s="240" t="s">
        <v>148</v>
      </c>
      <c r="H134" s="240" t="s">
        <v>180</v>
      </c>
      <c r="I134" s="240" t="s">
        <v>1049</v>
      </c>
      <c r="J134" s="239">
        <v>47453</v>
      </c>
      <c r="K134" s="255">
        <v>0</v>
      </c>
      <c r="L134" s="256">
        <v>0</v>
      </c>
      <c r="M134" s="256">
        <v>0</v>
      </c>
      <c r="N134" s="256">
        <v>0</v>
      </c>
      <c r="O134" s="256">
        <v>0</v>
      </c>
      <c r="P134" s="256">
        <v>0</v>
      </c>
      <c r="Q134" s="256">
        <v>0</v>
      </c>
      <c r="R134" s="256">
        <v>0</v>
      </c>
      <c r="S134" s="256">
        <v>100</v>
      </c>
      <c r="T134" s="257">
        <f t="shared" si="36"/>
        <v>100</v>
      </c>
      <c r="U134" s="323">
        <f>K134*Inflation!$F$19</f>
        <v>0</v>
      </c>
      <c r="V134" s="324">
        <f>L134*Inflation!$F$19</f>
        <v>0</v>
      </c>
      <c r="W134" s="324">
        <f>M134*Inflation!$F$19</f>
        <v>0</v>
      </c>
      <c r="X134" s="324">
        <f>N134*Inflation!$F$19*Inflation!$F$20</f>
        <v>0</v>
      </c>
      <c r="Y134" s="324">
        <f>O134*Inflation!$F$19*Inflation!$F$20</f>
        <v>0</v>
      </c>
      <c r="Z134" s="324">
        <f>P134*Inflation!$F$19*Inflation!$F$20</f>
        <v>0</v>
      </c>
      <c r="AA134" s="324">
        <f>Q134*Inflation!$F$19*Inflation!$F$20*Inflation!$F$21</f>
        <v>0</v>
      </c>
      <c r="AB134" s="324">
        <f>R134*Inflation!$F$19*Inflation!$F$20*Inflation!$F$21*Inflation!$F$22</f>
        <v>0</v>
      </c>
      <c r="AC134" s="324">
        <f>S134*Inflation!$F$19*Inflation!$F$20*Inflation!$F$21*Inflation!$F$22*Inflation!$F$23</f>
        <v>110.23216783216785</v>
      </c>
      <c r="AD134" s="326">
        <f t="shared" si="37"/>
        <v>110.23216783216785</v>
      </c>
      <c r="AE134" s="291">
        <f>U134/U$141*SUM('Common CWIP'!$AV$65:$BA$65)</f>
        <v>0</v>
      </c>
      <c r="AF134" s="292">
        <f>V134/V$141*SUM('Common CWIP'!$BB$65:$BG$65)</f>
        <v>0</v>
      </c>
      <c r="AG134" s="292">
        <f t="shared" si="38"/>
        <v>0</v>
      </c>
      <c r="AH134" s="292">
        <f>X134/X$141*SUM('Common CWIP'!$BK$65:$BP$65)</f>
        <v>0</v>
      </c>
      <c r="AI134" s="292">
        <f>Y134/Y$141*SUM('Common CWIP'!$BQ$65:$BV$65)</f>
        <v>0</v>
      </c>
      <c r="AJ134" s="292">
        <f t="shared" si="39"/>
        <v>0</v>
      </c>
      <c r="AK134" s="292">
        <f>AA134/AA$141*'Common CWIP'!$CL$65</f>
        <v>0</v>
      </c>
      <c r="AL134" s="292">
        <f>AB134/AB$141*'Common CWIP'!$DA$65</f>
        <v>0</v>
      </c>
      <c r="AM134" s="292">
        <f>AC134/AC$141*'Common CWIP'!$DP$65</f>
        <v>11.268908637767002</v>
      </c>
      <c r="AN134" s="293">
        <f t="shared" si="40"/>
        <v>11.268908637767002</v>
      </c>
      <c r="AO134" s="304">
        <f t="shared" si="41"/>
        <v>0</v>
      </c>
      <c r="AP134" s="305">
        <f t="shared" si="42"/>
        <v>0</v>
      </c>
      <c r="AQ134" s="305">
        <f t="shared" si="43"/>
        <v>0</v>
      </c>
      <c r="AR134" s="305">
        <f t="shared" si="44"/>
        <v>0</v>
      </c>
      <c r="AS134" s="305">
        <f t="shared" si="45"/>
        <v>0</v>
      </c>
      <c r="AT134" s="305">
        <f t="shared" si="46"/>
        <v>0</v>
      </c>
      <c r="AU134" s="305">
        <f t="shared" si="47"/>
        <v>0</v>
      </c>
      <c r="AV134" s="305">
        <f t="shared" si="48"/>
        <v>0</v>
      </c>
      <c r="AW134" s="305">
        <f t="shared" si="49"/>
        <v>121.50107646993484</v>
      </c>
      <c r="AX134" s="306">
        <f t="shared" si="50"/>
        <v>121.50107646993484</v>
      </c>
    </row>
    <row r="135" spans="1:50" ht="14.5">
      <c r="A135" s="44" t="s">
        <v>150</v>
      </c>
      <c r="B135" s="45" t="s">
        <v>154</v>
      </c>
      <c r="C135" s="106">
        <v>0</v>
      </c>
      <c r="D135" s="65">
        <v>41</v>
      </c>
      <c r="E135" s="65"/>
      <c r="F135" s="99" t="s">
        <v>970</v>
      </c>
      <c r="G135" s="240" t="s">
        <v>148</v>
      </c>
      <c r="H135" s="240" t="s">
        <v>180</v>
      </c>
      <c r="I135" s="240" t="s">
        <v>1049</v>
      </c>
      <c r="J135" s="239">
        <v>47453</v>
      </c>
      <c r="K135" s="255">
        <v>0</v>
      </c>
      <c r="L135" s="256">
        <v>0</v>
      </c>
      <c r="M135" s="256">
        <v>0</v>
      </c>
      <c r="N135" s="256">
        <v>0</v>
      </c>
      <c r="O135" s="256">
        <v>0</v>
      </c>
      <c r="P135" s="256">
        <v>0</v>
      </c>
      <c r="Q135" s="256">
        <v>0</v>
      </c>
      <c r="R135" s="256">
        <v>0</v>
      </c>
      <c r="S135" s="256">
        <v>425</v>
      </c>
      <c r="T135" s="257">
        <f t="shared" si="36"/>
        <v>425</v>
      </c>
      <c r="U135" s="323">
        <f>K135*Inflation!$F$19</f>
        <v>0</v>
      </c>
      <c r="V135" s="324">
        <f>L135*Inflation!$F$19</f>
        <v>0</v>
      </c>
      <c r="W135" s="324">
        <f>M135*Inflation!$F$19</f>
        <v>0</v>
      </c>
      <c r="X135" s="324">
        <f>N135*Inflation!$F$19*Inflation!$F$20</f>
        <v>0</v>
      </c>
      <c r="Y135" s="324">
        <f>O135*Inflation!$F$19*Inflation!$F$20</f>
        <v>0</v>
      </c>
      <c r="Z135" s="324">
        <f>P135*Inflation!$F$19*Inflation!$F$20</f>
        <v>0</v>
      </c>
      <c r="AA135" s="324">
        <f>Q135*Inflation!$F$19*Inflation!$F$20*Inflation!$F$21</f>
        <v>0</v>
      </c>
      <c r="AB135" s="324">
        <f>R135*Inflation!$F$19*Inflation!$F$20*Inflation!$F$21*Inflation!$F$22</f>
        <v>0</v>
      </c>
      <c r="AC135" s="324">
        <f>S135*Inflation!$F$19*Inflation!$F$20*Inflation!$F$21*Inflation!$F$22*Inflation!$F$23</f>
        <v>468.48671328671333</v>
      </c>
      <c r="AD135" s="326">
        <f t="shared" si="37"/>
        <v>468.48671328671333</v>
      </c>
      <c r="AE135" s="291">
        <f>U135/U$141*SUM('Common CWIP'!$AV$65:$BA$65)</f>
        <v>0</v>
      </c>
      <c r="AF135" s="292">
        <f>V135/V$141*SUM('Common CWIP'!$BB$65:$BG$65)</f>
        <v>0</v>
      </c>
      <c r="AG135" s="292">
        <f t="shared" si="38"/>
        <v>0</v>
      </c>
      <c r="AH135" s="292">
        <f>X135/X$141*SUM('Common CWIP'!$BK$65:$BP$65)</f>
        <v>0</v>
      </c>
      <c r="AI135" s="292">
        <f>Y135/Y$141*SUM('Common CWIP'!$BQ$65:$BV$65)</f>
        <v>0</v>
      </c>
      <c r="AJ135" s="292">
        <f t="shared" si="39"/>
        <v>0</v>
      </c>
      <c r="AK135" s="292">
        <f>AA135/AA$141*'Common CWIP'!$CL$65</f>
        <v>0</v>
      </c>
      <c r="AL135" s="292">
        <f>AB135/AB$141*'Common CWIP'!$DA$65</f>
        <v>0</v>
      </c>
      <c r="AM135" s="292">
        <f>AC135/AC$141*'Common CWIP'!$DP$65</f>
        <v>47.892861710509749</v>
      </c>
      <c r="AN135" s="293">
        <f t="shared" si="40"/>
        <v>47.892861710509749</v>
      </c>
      <c r="AO135" s="304">
        <f t="shared" si="41"/>
        <v>0</v>
      </c>
      <c r="AP135" s="305">
        <f t="shared" si="42"/>
        <v>0</v>
      </c>
      <c r="AQ135" s="305">
        <f t="shared" si="43"/>
        <v>0</v>
      </c>
      <c r="AR135" s="305">
        <f t="shared" si="44"/>
        <v>0</v>
      </c>
      <c r="AS135" s="305">
        <f t="shared" si="45"/>
        <v>0</v>
      </c>
      <c r="AT135" s="305">
        <f t="shared" si="46"/>
        <v>0</v>
      </c>
      <c r="AU135" s="305">
        <f t="shared" si="47"/>
        <v>0</v>
      </c>
      <c r="AV135" s="305">
        <f t="shared" si="48"/>
        <v>0</v>
      </c>
      <c r="AW135" s="305">
        <f t="shared" si="49"/>
        <v>516.37957499722302</v>
      </c>
      <c r="AX135" s="306">
        <f t="shared" si="50"/>
        <v>516.37957499722302</v>
      </c>
    </row>
    <row r="136" spans="1:50" ht="14.5">
      <c r="A136" s="44" t="s">
        <v>150</v>
      </c>
      <c r="B136" s="45" t="s">
        <v>154</v>
      </c>
      <c r="C136" s="106">
        <v>0</v>
      </c>
      <c r="D136" s="65">
        <v>41</v>
      </c>
      <c r="E136" s="65"/>
      <c r="F136" s="99" t="s">
        <v>971</v>
      </c>
      <c r="G136" s="240" t="s">
        <v>148</v>
      </c>
      <c r="H136" s="240" t="s">
        <v>180</v>
      </c>
      <c r="I136" s="240" t="s">
        <v>1049</v>
      </c>
      <c r="J136" s="238">
        <v>47453</v>
      </c>
      <c r="K136" s="255">
        <v>0</v>
      </c>
      <c r="L136" s="256">
        <v>0</v>
      </c>
      <c r="M136" s="256">
        <v>0</v>
      </c>
      <c r="N136" s="256">
        <v>0</v>
      </c>
      <c r="O136" s="256">
        <v>0</v>
      </c>
      <c r="P136" s="256">
        <v>0</v>
      </c>
      <c r="Q136" s="256">
        <v>0</v>
      </c>
      <c r="R136" s="256">
        <v>0</v>
      </c>
      <c r="S136" s="256">
        <v>350</v>
      </c>
      <c r="T136" s="257">
        <f t="shared" si="36"/>
        <v>350</v>
      </c>
      <c r="U136" s="323">
        <f>K136*Inflation!$F$19</f>
        <v>0</v>
      </c>
      <c r="V136" s="324">
        <f>L136*Inflation!$F$19</f>
        <v>0</v>
      </c>
      <c r="W136" s="324">
        <f>M136*Inflation!$F$19</f>
        <v>0</v>
      </c>
      <c r="X136" s="324">
        <f>N136*Inflation!$F$19*Inflation!$F$20</f>
        <v>0</v>
      </c>
      <c r="Y136" s="324">
        <f>O136*Inflation!$F$19*Inflation!$F$20</f>
        <v>0</v>
      </c>
      <c r="Z136" s="324">
        <f>P136*Inflation!$F$19*Inflation!$F$20</f>
        <v>0</v>
      </c>
      <c r="AA136" s="324">
        <f>Q136*Inflation!$F$19*Inflation!$F$20*Inflation!$F$21</f>
        <v>0</v>
      </c>
      <c r="AB136" s="324">
        <f>R136*Inflation!$F$19*Inflation!$F$20*Inflation!$F$21*Inflation!$F$22</f>
        <v>0</v>
      </c>
      <c r="AC136" s="324">
        <f>S136*Inflation!$F$19*Inflation!$F$20*Inflation!$F$21*Inflation!$F$22*Inflation!$F$23</f>
        <v>385.81258741258745</v>
      </c>
      <c r="AD136" s="326">
        <f t="shared" si="37"/>
        <v>385.81258741258745</v>
      </c>
      <c r="AE136" s="291">
        <f>U136/U$141*SUM('Common CWIP'!$AV$65:$BA$65)</f>
        <v>0</v>
      </c>
      <c r="AF136" s="292">
        <f>V136/V$141*SUM('Common CWIP'!$BB$65:$BG$65)</f>
        <v>0</v>
      </c>
      <c r="AG136" s="292">
        <f t="shared" si="38"/>
        <v>0</v>
      </c>
      <c r="AH136" s="292">
        <f>X136/X$141*SUM('Common CWIP'!$BK$65:$BP$65)</f>
        <v>0</v>
      </c>
      <c r="AI136" s="292">
        <f>Y136/Y$141*SUM('Common CWIP'!$BQ$65:$BV$65)</f>
        <v>0</v>
      </c>
      <c r="AJ136" s="292">
        <f t="shared" si="39"/>
        <v>0</v>
      </c>
      <c r="AK136" s="292">
        <f>AA136/AA$141*'Common CWIP'!$CL$65</f>
        <v>0</v>
      </c>
      <c r="AL136" s="292">
        <f>AB136/AB$141*'Common CWIP'!$DA$65</f>
        <v>0</v>
      </c>
      <c r="AM136" s="292">
        <f>AC136/AC$141*'Common CWIP'!$DP$65</f>
        <v>39.4411802321845</v>
      </c>
      <c r="AN136" s="293">
        <f t="shared" si="40"/>
        <v>39.4411802321845</v>
      </c>
      <c r="AO136" s="304">
        <f t="shared" si="41"/>
        <v>0</v>
      </c>
      <c r="AP136" s="305">
        <f t="shared" si="42"/>
        <v>0</v>
      </c>
      <c r="AQ136" s="305">
        <f t="shared" si="43"/>
        <v>0</v>
      </c>
      <c r="AR136" s="305">
        <f t="shared" si="44"/>
        <v>0</v>
      </c>
      <c r="AS136" s="305">
        <f t="shared" si="45"/>
        <v>0</v>
      </c>
      <c r="AT136" s="305">
        <f t="shared" si="46"/>
        <v>0</v>
      </c>
      <c r="AU136" s="305">
        <f t="shared" si="47"/>
        <v>0</v>
      </c>
      <c r="AV136" s="305">
        <f t="shared" si="48"/>
        <v>0</v>
      </c>
      <c r="AW136" s="305">
        <f t="shared" si="49"/>
        <v>425.25376764477193</v>
      </c>
      <c r="AX136" s="306">
        <f t="shared" si="50"/>
        <v>425.25376764477193</v>
      </c>
    </row>
    <row r="137" spans="1:50" ht="14.5">
      <c r="A137" s="44" t="s">
        <v>150</v>
      </c>
      <c r="B137" s="45" t="s">
        <v>154</v>
      </c>
      <c r="C137" s="106">
        <v>0</v>
      </c>
      <c r="D137" s="65">
        <v>41</v>
      </c>
      <c r="E137" s="65"/>
      <c r="F137" s="99" t="s">
        <v>972</v>
      </c>
      <c r="G137" s="240" t="s">
        <v>148</v>
      </c>
      <c r="H137" s="240" t="s">
        <v>180</v>
      </c>
      <c r="I137" s="240" t="s">
        <v>1049</v>
      </c>
      <c r="J137" s="238">
        <v>47453</v>
      </c>
      <c r="K137" s="255">
        <v>0</v>
      </c>
      <c r="L137" s="256">
        <v>0</v>
      </c>
      <c r="M137" s="256">
        <v>0</v>
      </c>
      <c r="N137" s="256">
        <v>0</v>
      </c>
      <c r="O137" s="256">
        <v>0</v>
      </c>
      <c r="P137" s="256">
        <v>0</v>
      </c>
      <c r="Q137" s="256">
        <v>0</v>
      </c>
      <c r="R137" s="256">
        <v>0</v>
      </c>
      <c r="S137" s="256">
        <v>250</v>
      </c>
      <c r="T137" s="257">
        <f t="shared" si="36"/>
        <v>250</v>
      </c>
      <c r="U137" s="323">
        <f>K137*Inflation!$F$19</f>
        <v>0</v>
      </c>
      <c r="V137" s="324">
        <f>L137*Inflation!$F$19</f>
        <v>0</v>
      </c>
      <c r="W137" s="324">
        <f>M137*Inflation!$F$19</f>
        <v>0</v>
      </c>
      <c r="X137" s="324">
        <f>N137*Inflation!$F$19*Inflation!$F$20</f>
        <v>0</v>
      </c>
      <c r="Y137" s="324">
        <f>O137*Inflation!$F$19*Inflation!$F$20</f>
        <v>0</v>
      </c>
      <c r="Z137" s="324">
        <f>P137*Inflation!$F$19*Inflation!$F$20</f>
        <v>0</v>
      </c>
      <c r="AA137" s="324">
        <f>Q137*Inflation!$F$19*Inflation!$F$20*Inflation!$F$21</f>
        <v>0</v>
      </c>
      <c r="AB137" s="324">
        <f>R137*Inflation!$F$19*Inflation!$F$20*Inflation!$F$21*Inflation!$F$22</f>
        <v>0</v>
      </c>
      <c r="AC137" s="324">
        <f>S137*Inflation!$F$19*Inflation!$F$20*Inflation!$F$21*Inflation!$F$22*Inflation!$F$23</f>
        <v>275.58041958041969</v>
      </c>
      <c r="AD137" s="326">
        <f t="shared" si="37"/>
        <v>275.58041958041969</v>
      </c>
      <c r="AE137" s="291">
        <f>U137/U$141*SUM('Common CWIP'!$AV$65:$BA$65)</f>
        <v>0</v>
      </c>
      <c r="AF137" s="292">
        <f>V137/V$141*SUM('Common CWIP'!$BB$65:$BG$65)</f>
        <v>0</v>
      </c>
      <c r="AG137" s="292">
        <f t="shared" si="38"/>
        <v>0</v>
      </c>
      <c r="AH137" s="292">
        <f>X137/X$141*SUM('Common CWIP'!$BK$65:$BP$65)</f>
        <v>0</v>
      </c>
      <c r="AI137" s="292">
        <f>Y137/Y$141*SUM('Common CWIP'!$BQ$65:$BV$65)</f>
        <v>0</v>
      </c>
      <c r="AJ137" s="292">
        <f t="shared" si="39"/>
        <v>0</v>
      </c>
      <c r="AK137" s="292">
        <f>AA137/AA$141*'Common CWIP'!$CL$65</f>
        <v>0</v>
      </c>
      <c r="AL137" s="292">
        <f>AB137/AB$141*'Common CWIP'!$DA$65</f>
        <v>0</v>
      </c>
      <c r="AM137" s="292">
        <f>AC137/AC$141*'Common CWIP'!$DP$65</f>
        <v>28.172271594417509</v>
      </c>
      <c r="AN137" s="293">
        <f t="shared" si="40"/>
        <v>28.172271594417509</v>
      </c>
      <c r="AO137" s="304">
        <f t="shared" si="41"/>
        <v>0</v>
      </c>
      <c r="AP137" s="305">
        <f t="shared" si="42"/>
        <v>0</v>
      </c>
      <c r="AQ137" s="305">
        <f t="shared" si="43"/>
        <v>0</v>
      </c>
      <c r="AR137" s="305">
        <f t="shared" si="44"/>
        <v>0</v>
      </c>
      <c r="AS137" s="305">
        <f t="shared" si="45"/>
        <v>0</v>
      </c>
      <c r="AT137" s="305">
        <f t="shared" si="46"/>
        <v>0</v>
      </c>
      <c r="AU137" s="305">
        <f t="shared" si="47"/>
        <v>0</v>
      </c>
      <c r="AV137" s="305">
        <f t="shared" si="48"/>
        <v>0</v>
      </c>
      <c r="AW137" s="305">
        <f t="shared" si="49"/>
        <v>303.7526911748372</v>
      </c>
      <c r="AX137" s="306">
        <f t="shared" si="50"/>
        <v>303.7526911748372</v>
      </c>
    </row>
    <row r="138" spans="1:50" ht="14.5">
      <c r="A138" s="44" t="s">
        <v>150</v>
      </c>
      <c r="B138" s="45" t="s">
        <v>154</v>
      </c>
      <c r="C138" s="106">
        <v>0</v>
      </c>
      <c r="D138" s="65">
        <v>41</v>
      </c>
      <c r="E138" s="65"/>
      <c r="F138" s="99" t="s">
        <v>973</v>
      </c>
      <c r="G138" s="240" t="s">
        <v>148</v>
      </c>
      <c r="H138" s="240" t="s">
        <v>180</v>
      </c>
      <c r="I138" s="240" t="s">
        <v>1049</v>
      </c>
      <c r="J138" s="238">
        <v>47453</v>
      </c>
      <c r="K138" s="255">
        <v>0</v>
      </c>
      <c r="L138" s="256">
        <v>0</v>
      </c>
      <c r="M138" s="256">
        <v>0</v>
      </c>
      <c r="N138" s="256">
        <v>0</v>
      </c>
      <c r="O138" s="256">
        <v>0</v>
      </c>
      <c r="P138" s="256">
        <v>0</v>
      </c>
      <c r="Q138" s="256">
        <v>0</v>
      </c>
      <c r="R138" s="256">
        <v>0</v>
      </c>
      <c r="S138" s="256">
        <v>250</v>
      </c>
      <c r="T138" s="257">
        <f t="shared" si="36"/>
        <v>250</v>
      </c>
      <c r="U138" s="323">
        <f>K138*Inflation!$F$19</f>
        <v>0</v>
      </c>
      <c r="V138" s="324">
        <f>L138*Inflation!$F$19</f>
        <v>0</v>
      </c>
      <c r="W138" s="324">
        <f>M138*Inflation!$F$19</f>
        <v>0</v>
      </c>
      <c r="X138" s="324">
        <f>N138*Inflation!$F$19*Inflation!$F$20</f>
        <v>0</v>
      </c>
      <c r="Y138" s="324">
        <f>O138*Inflation!$F$19*Inflation!$F$20</f>
        <v>0</v>
      </c>
      <c r="Z138" s="324">
        <f>P138*Inflation!$F$19*Inflation!$F$20</f>
        <v>0</v>
      </c>
      <c r="AA138" s="324">
        <f>Q138*Inflation!$F$19*Inflation!$F$20*Inflation!$F$21</f>
        <v>0</v>
      </c>
      <c r="AB138" s="324">
        <f>R138*Inflation!$F$19*Inflation!$F$20*Inflation!$F$21*Inflation!$F$22</f>
        <v>0</v>
      </c>
      <c r="AC138" s="324">
        <f>S138*Inflation!$F$19*Inflation!$F$20*Inflation!$F$21*Inflation!$F$22*Inflation!$F$23</f>
        <v>275.58041958041969</v>
      </c>
      <c r="AD138" s="326">
        <f t="shared" si="37"/>
        <v>275.58041958041969</v>
      </c>
      <c r="AE138" s="291">
        <f>U138/U$141*SUM('Common CWIP'!$AV$65:$BA$65)</f>
        <v>0</v>
      </c>
      <c r="AF138" s="292">
        <f>V138/V$141*SUM('Common CWIP'!$BB$65:$BG$65)</f>
        <v>0</v>
      </c>
      <c r="AG138" s="292">
        <f t="shared" si="38"/>
        <v>0</v>
      </c>
      <c r="AH138" s="292">
        <f>X138/X$141*SUM('Common CWIP'!$BK$65:$BP$65)</f>
        <v>0</v>
      </c>
      <c r="AI138" s="292">
        <f>Y138/Y$141*SUM('Common CWIP'!$BQ$65:$BV$65)</f>
        <v>0</v>
      </c>
      <c r="AJ138" s="292">
        <f t="shared" si="39"/>
        <v>0</v>
      </c>
      <c r="AK138" s="292">
        <f>AA138/AA$141*'Common CWIP'!$CL$65</f>
        <v>0</v>
      </c>
      <c r="AL138" s="292">
        <f>AB138/AB$141*'Common CWIP'!$DA$65</f>
        <v>0</v>
      </c>
      <c r="AM138" s="292">
        <f>AC138/AC$141*'Common CWIP'!$DP$65</f>
        <v>28.172271594417509</v>
      </c>
      <c r="AN138" s="293">
        <f t="shared" si="40"/>
        <v>28.172271594417509</v>
      </c>
      <c r="AO138" s="304">
        <f t="shared" si="41"/>
        <v>0</v>
      </c>
      <c r="AP138" s="305">
        <f t="shared" si="42"/>
        <v>0</v>
      </c>
      <c r="AQ138" s="305">
        <f t="shared" si="43"/>
        <v>0</v>
      </c>
      <c r="AR138" s="305">
        <f t="shared" si="44"/>
        <v>0</v>
      </c>
      <c r="AS138" s="305">
        <f t="shared" si="45"/>
        <v>0</v>
      </c>
      <c r="AT138" s="305">
        <f t="shared" si="46"/>
        <v>0</v>
      </c>
      <c r="AU138" s="305">
        <f t="shared" si="47"/>
        <v>0</v>
      </c>
      <c r="AV138" s="305">
        <f t="shared" si="48"/>
        <v>0</v>
      </c>
      <c r="AW138" s="305">
        <f t="shared" si="49"/>
        <v>303.7526911748372</v>
      </c>
      <c r="AX138" s="306">
        <f t="shared" si="50"/>
        <v>303.7526911748372</v>
      </c>
    </row>
    <row r="139" spans="1:50" ht="14.5">
      <c r="A139" s="44" t="s">
        <v>150</v>
      </c>
      <c r="B139" s="45" t="s">
        <v>150</v>
      </c>
      <c r="C139" s="106">
        <v>1000</v>
      </c>
      <c r="D139" s="65">
        <v>41</v>
      </c>
      <c r="E139" s="65"/>
      <c r="F139" s="99" t="s">
        <v>1092</v>
      </c>
      <c r="G139" s="240" t="s">
        <v>148</v>
      </c>
      <c r="H139" s="240" t="s">
        <v>180</v>
      </c>
      <c r="I139" s="240" t="s">
        <v>1049</v>
      </c>
      <c r="J139" s="238">
        <v>47453</v>
      </c>
      <c r="K139" s="255">
        <v>0</v>
      </c>
      <c r="L139" s="256">
        <v>0</v>
      </c>
      <c r="M139" s="256">
        <v>0</v>
      </c>
      <c r="N139" s="256">
        <v>0</v>
      </c>
      <c r="O139" s="256">
        <v>0</v>
      </c>
      <c r="P139" s="256">
        <v>0</v>
      </c>
      <c r="Q139" s="256">
        <v>0</v>
      </c>
      <c r="R139" s="256">
        <v>0</v>
      </c>
      <c r="S139" s="256">
        <v>1000</v>
      </c>
      <c r="T139" s="257">
        <f t="shared" si="36"/>
        <v>1000</v>
      </c>
      <c r="U139" s="323">
        <f>K139*Inflation!$F$19</f>
        <v>0</v>
      </c>
      <c r="V139" s="324">
        <f>L139*Inflation!$F$19</f>
        <v>0</v>
      </c>
      <c r="W139" s="324">
        <f>M139*Inflation!$F$19</f>
        <v>0</v>
      </c>
      <c r="X139" s="324">
        <f>N139*Inflation!$F$19*Inflation!$F$20</f>
        <v>0</v>
      </c>
      <c r="Y139" s="324">
        <f>O139*Inflation!$F$19*Inflation!$F$20</f>
        <v>0</v>
      </c>
      <c r="Z139" s="324">
        <f>P139*Inflation!$F$19*Inflation!$F$20</f>
        <v>0</v>
      </c>
      <c r="AA139" s="324">
        <f>Q139*Inflation!$F$19*Inflation!$F$20*Inflation!$F$21</f>
        <v>0</v>
      </c>
      <c r="AB139" s="324">
        <f>R139*Inflation!$F$19*Inflation!$F$20*Inflation!$F$21*Inflation!$F$22</f>
        <v>0</v>
      </c>
      <c r="AC139" s="324">
        <f>S139*Inflation!$F$19*Inflation!$F$20*Inflation!$F$21*Inflation!$F$22*Inflation!$F$23</f>
        <v>1102.3216783216787</v>
      </c>
      <c r="AD139" s="326">
        <f t="shared" si="37"/>
        <v>1102.3216783216787</v>
      </c>
      <c r="AE139" s="291">
        <f>U139/U$141*SUM('Common CWIP'!$AV$65:$BA$65)</f>
        <v>0</v>
      </c>
      <c r="AF139" s="292">
        <f>V139/V$141*SUM('Common CWIP'!$BB$65:$BG$65)</f>
        <v>0</v>
      </c>
      <c r="AG139" s="292">
        <f t="shared" si="38"/>
        <v>0</v>
      </c>
      <c r="AH139" s="292">
        <f>X139/X$141*SUM('Common CWIP'!$BK$65:$BP$65)</f>
        <v>0</v>
      </c>
      <c r="AI139" s="292">
        <f>Y139/Y$141*SUM('Common CWIP'!$BQ$65:$BV$65)</f>
        <v>0</v>
      </c>
      <c r="AJ139" s="292">
        <f t="shared" si="39"/>
        <v>0</v>
      </c>
      <c r="AK139" s="292">
        <f>AA139/AA$141*'Common CWIP'!$CL$65</f>
        <v>0</v>
      </c>
      <c r="AL139" s="292">
        <f>AB139/AB$141*'Common CWIP'!$DA$65</f>
        <v>0</v>
      </c>
      <c r="AM139" s="292">
        <f>AC139/AC$141*'Common CWIP'!$DP$65</f>
        <v>112.68908637767004</v>
      </c>
      <c r="AN139" s="293">
        <f t="shared" si="40"/>
        <v>112.68908637767004</v>
      </c>
      <c r="AO139" s="304">
        <f t="shared" si="41"/>
        <v>0</v>
      </c>
      <c r="AP139" s="305">
        <f t="shared" si="42"/>
        <v>0</v>
      </c>
      <c r="AQ139" s="305">
        <f t="shared" si="43"/>
        <v>0</v>
      </c>
      <c r="AR139" s="305">
        <f t="shared" si="44"/>
        <v>0</v>
      </c>
      <c r="AS139" s="305">
        <f t="shared" si="45"/>
        <v>0</v>
      </c>
      <c r="AT139" s="305">
        <f t="shared" si="46"/>
        <v>0</v>
      </c>
      <c r="AU139" s="305">
        <f t="shared" si="47"/>
        <v>0</v>
      </c>
      <c r="AV139" s="305">
        <f t="shared" si="48"/>
        <v>0</v>
      </c>
      <c r="AW139" s="305">
        <f t="shared" si="49"/>
        <v>1215.0107646993488</v>
      </c>
      <c r="AX139" s="306">
        <f t="shared" si="50"/>
        <v>1215.0107646993488</v>
      </c>
    </row>
    <row r="140" spans="1:50" ht="14.5">
      <c r="A140" s="44"/>
      <c r="B140" s="45"/>
      <c r="C140" s="106"/>
      <c r="D140" s="65"/>
      <c r="E140" s="65"/>
      <c r="F140" s="99"/>
      <c r="G140" s="240"/>
      <c r="H140" s="240"/>
      <c r="I140" s="240"/>
      <c r="J140" s="240"/>
      <c r="K140" s="255"/>
      <c r="L140" s="256"/>
      <c r="M140" s="256"/>
      <c r="N140" s="256"/>
      <c r="O140" s="256"/>
      <c r="P140" s="256"/>
      <c r="Q140" s="256"/>
      <c r="R140" s="256"/>
      <c r="S140" s="256"/>
      <c r="T140" s="257">
        <f t="shared" si="36"/>
        <v>0</v>
      </c>
      <c r="U140" s="323">
        <f>K140*Inflation!$F$19</f>
        <v>0</v>
      </c>
      <c r="V140" s="324">
        <f>L140*Inflation!$F$19</f>
        <v>0</v>
      </c>
      <c r="W140" s="324">
        <f>M140*Inflation!$F$19</f>
        <v>0</v>
      </c>
      <c r="X140" s="324">
        <f>N140*Inflation!$F$19*Inflation!$F$20</f>
        <v>0</v>
      </c>
      <c r="Y140" s="324">
        <f>O140*Inflation!$F$19*Inflation!$F$20</f>
        <v>0</v>
      </c>
      <c r="Z140" s="324">
        <f>P140*Inflation!$F$19*Inflation!$F$20</f>
        <v>0</v>
      </c>
      <c r="AA140" s="324">
        <f>Q140*Inflation!$F$19*Inflation!$F$20*Inflation!$F$21</f>
        <v>0</v>
      </c>
      <c r="AB140" s="324">
        <f>R140*Inflation!$F$19*Inflation!$F$20*Inflation!$F$21*Inflation!$F$22</f>
        <v>0</v>
      </c>
      <c r="AC140" s="324">
        <f>S140*Inflation!$F$19*Inflation!$F$20*Inflation!$F$21*Inflation!$F$22*Inflation!$F$23</f>
        <v>0</v>
      </c>
      <c r="AD140" s="326">
        <f t="shared" si="37"/>
        <v>0</v>
      </c>
      <c r="AE140" s="291">
        <f>U140/U$141*SUM('Common CWIP'!$AV$65:$BA$65)</f>
        <v>0</v>
      </c>
      <c r="AF140" s="292">
        <f>V140/V$141*SUM('Common CWIP'!$BB$65:$BG$65)</f>
        <v>0</v>
      </c>
      <c r="AG140" s="292">
        <f t="shared" si="38"/>
        <v>0</v>
      </c>
      <c r="AH140" s="292">
        <f>X140/X$141*SUM('Common CWIP'!$BK$65:$BP$65)</f>
        <v>0</v>
      </c>
      <c r="AI140" s="292">
        <f>Y140/Y$141*SUM('Common CWIP'!$BQ$65:$BV$65)</f>
        <v>0</v>
      </c>
      <c r="AJ140" s="292">
        <f t="shared" si="39"/>
        <v>0</v>
      </c>
      <c r="AK140" s="292">
        <f>AA140/AA$141*'Common CWIP'!$CL$65</f>
        <v>0</v>
      </c>
      <c r="AL140" s="292">
        <f>AB140/AB$141*'Common CWIP'!$DA$65</f>
        <v>0</v>
      </c>
      <c r="AM140" s="292">
        <f>AC140/AC$141*'Common CWIP'!$DP$65</f>
        <v>0</v>
      </c>
      <c r="AN140" s="293">
        <f t="shared" si="40"/>
        <v>0</v>
      </c>
      <c r="AO140" s="304">
        <f t="shared" si="41"/>
        <v>0</v>
      </c>
      <c r="AP140" s="305">
        <f t="shared" si="42"/>
        <v>0</v>
      </c>
      <c r="AQ140" s="305">
        <f t="shared" si="43"/>
        <v>0</v>
      </c>
      <c r="AR140" s="305">
        <f t="shared" si="44"/>
        <v>0</v>
      </c>
      <c r="AS140" s="305">
        <f t="shared" si="45"/>
        <v>0</v>
      </c>
      <c r="AT140" s="305">
        <f t="shared" si="46"/>
        <v>0</v>
      </c>
      <c r="AU140" s="305">
        <f t="shared" si="47"/>
        <v>0</v>
      </c>
      <c r="AV140" s="305">
        <f t="shared" si="48"/>
        <v>0</v>
      </c>
      <c r="AW140" s="305">
        <f t="shared" si="49"/>
        <v>0</v>
      </c>
      <c r="AX140" s="306">
        <f t="shared" si="50"/>
        <v>0</v>
      </c>
    </row>
    <row r="141" spans="1:50" ht="15" thickBot="1">
      <c r="A141" s="44"/>
      <c r="B141" s="57">
        <v>0</v>
      </c>
      <c r="C141" s="73">
        <v>26</v>
      </c>
      <c r="D141" s="80">
        <v>41</v>
      </c>
      <c r="E141" s="81"/>
      <c r="F141" s="60" t="s">
        <v>38</v>
      </c>
      <c r="G141" s="389"/>
      <c r="H141" s="389"/>
      <c r="I141" s="389"/>
      <c r="J141" s="241"/>
      <c r="K141" s="156">
        <f t="shared" ref="K141:T141" si="51">SUM(K4:K140)</f>
        <v>5726.5</v>
      </c>
      <c r="L141" s="62">
        <f t="shared" si="51"/>
        <v>13026.5</v>
      </c>
      <c r="M141" s="62">
        <f t="shared" si="51"/>
        <v>18753</v>
      </c>
      <c r="N141" s="62">
        <f t="shared" si="51"/>
        <v>14071.897999999999</v>
      </c>
      <c r="O141" s="62">
        <f t="shared" si="51"/>
        <v>14071.897999999999</v>
      </c>
      <c r="P141" s="62">
        <f t="shared" si="51"/>
        <v>28143.795999999998</v>
      </c>
      <c r="Q141" s="62">
        <f t="shared" si="51"/>
        <v>17546</v>
      </c>
      <c r="R141" s="62">
        <f t="shared" si="51"/>
        <v>22986</v>
      </c>
      <c r="S141" s="62">
        <f t="shared" si="51"/>
        <v>22160.036</v>
      </c>
      <c r="T141" s="130">
        <f t="shared" si="51"/>
        <v>109588.83200000001</v>
      </c>
      <c r="U141" s="172">
        <f t="shared" ref="U141:AD141" si="52">SUM(U4:U140)</f>
        <v>5848.9246753246734</v>
      </c>
      <c r="V141" s="173">
        <f t="shared" si="52"/>
        <v>13304.988611388613</v>
      </c>
      <c r="W141" s="173">
        <f t="shared" si="52"/>
        <v>19153.91328671329</v>
      </c>
      <c r="X141" s="173">
        <f t="shared" si="52"/>
        <v>14674.585723332664</v>
      </c>
      <c r="Y141" s="173">
        <f t="shared" si="52"/>
        <v>14674.585723332664</v>
      </c>
      <c r="Z141" s="173">
        <f t="shared" si="52"/>
        <v>29349.171446665328</v>
      </c>
      <c r="AA141" s="173">
        <f t="shared" si="52"/>
        <v>18645.105278721287</v>
      </c>
      <c r="AB141" s="173">
        <f t="shared" si="52"/>
        <v>24889.911320679315</v>
      </c>
      <c r="AC141" s="173">
        <f t="shared" si="52"/>
        <v>24427.488075188819</v>
      </c>
      <c r="AD141" s="174">
        <f t="shared" si="52"/>
        <v>116465.58940796815</v>
      </c>
      <c r="AE141" s="226">
        <f t="shared" ref="AE141:AX141" si="53">SUM(AE4:AE140)</f>
        <v>67.846100844442617</v>
      </c>
      <c r="AF141" s="227">
        <f t="shared" si="53"/>
        <v>239.27778552402464</v>
      </c>
      <c r="AG141" s="227">
        <f t="shared" si="53"/>
        <v>307.1238863684672</v>
      </c>
      <c r="AH141" s="227">
        <f t="shared" si="53"/>
        <v>474.88903077600247</v>
      </c>
      <c r="AI141" s="227">
        <f t="shared" si="53"/>
        <v>853.88542311771312</v>
      </c>
      <c r="AJ141" s="227">
        <f t="shared" si="53"/>
        <v>1328.7744538937156</v>
      </c>
      <c r="AK141" s="227">
        <f t="shared" si="53"/>
        <v>428.90027945658375</v>
      </c>
      <c r="AL141" s="227">
        <f t="shared" si="53"/>
        <v>1272.8816216236858</v>
      </c>
      <c r="AM141" s="227">
        <f t="shared" si="53"/>
        <v>2497.1942109362772</v>
      </c>
      <c r="AN141" s="228">
        <f t="shared" si="53"/>
        <v>5834.8744522787292</v>
      </c>
      <c r="AO141" s="235">
        <f t="shared" si="53"/>
        <v>5916.7707761691199</v>
      </c>
      <c r="AP141" s="168">
        <f t="shared" si="53"/>
        <v>13544.266396912637</v>
      </c>
      <c r="AQ141" s="168">
        <f t="shared" si="53"/>
        <v>19461.037173081761</v>
      </c>
      <c r="AR141" s="168">
        <f t="shared" si="53"/>
        <v>15149.474754108676</v>
      </c>
      <c r="AS141" s="168">
        <f t="shared" si="53"/>
        <v>15528.471146450385</v>
      </c>
      <c r="AT141" s="168">
        <f t="shared" si="53"/>
        <v>30677.945900559069</v>
      </c>
      <c r="AU141" s="168">
        <f t="shared" si="53"/>
        <v>19074.005558177865</v>
      </c>
      <c r="AV141" s="168">
        <f t="shared" si="53"/>
        <v>26162.792942303015</v>
      </c>
      <c r="AW141" s="168">
        <f t="shared" si="53"/>
        <v>26924.682286125091</v>
      </c>
      <c r="AX141" s="169">
        <f t="shared" si="53"/>
        <v>122300.46386024679</v>
      </c>
    </row>
    <row r="142" spans="1:50" ht="14.5">
      <c r="A142" s="44" t="b">
        <v>0</v>
      </c>
      <c r="B142" s="45" t="s">
        <v>150</v>
      </c>
      <c r="C142" s="106">
        <v>715.97499999999991</v>
      </c>
      <c r="D142" s="65">
        <v>4210</v>
      </c>
      <c r="E142" s="65"/>
      <c r="F142" s="99" t="s">
        <v>975</v>
      </c>
      <c r="G142" s="240" t="s">
        <v>148</v>
      </c>
      <c r="H142" s="240" t="s">
        <v>180</v>
      </c>
      <c r="I142" s="240" t="s">
        <v>1049</v>
      </c>
      <c r="J142" s="238"/>
      <c r="K142" s="255">
        <f t="shared" ref="K142:K154" si="54">M142/2</f>
        <v>71.597499999999997</v>
      </c>
      <c r="L142" s="506">
        <f t="shared" ref="L142:L154" si="55">M142/2</f>
        <v>71.597499999999997</v>
      </c>
      <c r="M142" s="265">
        <v>143.19499999999999</v>
      </c>
      <c r="N142" s="507">
        <f t="shared" ref="N142:N154" si="56">P142/2</f>
        <v>71.597499999999997</v>
      </c>
      <c r="O142" s="256">
        <f t="shared" ref="O142:O154" si="57">P142/2</f>
        <v>71.597499999999997</v>
      </c>
      <c r="P142" s="256">
        <v>143.19499999999999</v>
      </c>
      <c r="Q142" s="256">
        <v>143.19499999999999</v>
      </c>
      <c r="R142" s="256">
        <v>143.19499999999999</v>
      </c>
      <c r="S142" s="256">
        <v>143.19499999999999</v>
      </c>
      <c r="T142" s="257">
        <f t="shared" ref="T142:T154" si="58">SUM(S142,R142,Q142,P142,M142)</f>
        <v>715.97499999999991</v>
      </c>
      <c r="U142" s="323">
        <f>K142*Inflation!$F$19</f>
        <v>73.128155844155842</v>
      </c>
      <c r="V142" s="324">
        <f>L142*Inflation!$F$19</f>
        <v>73.128155844155842</v>
      </c>
      <c r="W142" s="324">
        <f>M142*Inflation!$F$19</f>
        <v>146.25631168831168</v>
      </c>
      <c r="X142" s="324">
        <f>N142*Inflation!$F$19*Inflation!$F$20</f>
        <v>74.663961558441571</v>
      </c>
      <c r="Y142" s="324">
        <f>O142*Inflation!$F$19*Inflation!$F$20</f>
        <v>74.663961558441571</v>
      </c>
      <c r="Z142" s="324">
        <f>P142*Inflation!$F$19*Inflation!$F$20</f>
        <v>149.32792311688314</v>
      </c>
      <c r="AA142" s="324">
        <f>Q142*Inflation!$F$19*Inflation!$F$20*Inflation!$F$21</f>
        <v>152.16492935064937</v>
      </c>
      <c r="AB142" s="324">
        <f>R142*Inflation!$F$19*Inflation!$F$20*Inflation!$F$21*Inflation!$F$22</f>
        <v>155.05572311688314</v>
      </c>
      <c r="AC142" s="324">
        <f>S142*Inflation!$F$19*Inflation!$F$20*Inflation!$F$21*Inflation!$F$22*Inflation!$F$23</f>
        <v>157.84695272727274</v>
      </c>
      <c r="AD142" s="326">
        <f t="shared" ref="AD142:AD154" si="59">SUM(AC142,AB142,AA142,Z142,W142)</f>
        <v>760.65184000000011</v>
      </c>
      <c r="AE142" s="291">
        <v>0</v>
      </c>
      <c r="AF142" s="292">
        <v>0</v>
      </c>
      <c r="AG142" s="292">
        <f t="shared" ref="AG142:AG154" si="60">AE142+AF142</f>
        <v>0</v>
      </c>
      <c r="AH142" s="292">
        <v>0</v>
      </c>
      <c r="AI142" s="292">
        <v>0</v>
      </c>
      <c r="AJ142" s="292">
        <f t="shared" ref="AJ142:AJ154" si="61">AH142+AI142</f>
        <v>0</v>
      </c>
      <c r="AK142" s="292">
        <v>0</v>
      </c>
      <c r="AL142" s="292">
        <v>0</v>
      </c>
      <c r="AM142" s="292">
        <v>0</v>
      </c>
      <c r="AN142" s="293">
        <f t="shared" ref="AN142:AN154" si="62">SUM(AM142,AL142,AK142,AG142,AJ142)</f>
        <v>0</v>
      </c>
      <c r="AO142" s="304">
        <f t="shared" ref="AO142:AO154" si="63">AE142+U142</f>
        <v>73.128155844155842</v>
      </c>
      <c r="AP142" s="305">
        <f t="shared" ref="AP142:AP154" si="64">AF142+V142</f>
        <v>73.128155844155842</v>
      </c>
      <c r="AQ142" s="305">
        <f t="shared" ref="AQ142:AQ154" si="65">AG142+W142</f>
        <v>146.25631168831168</v>
      </c>
      <c r="AR142" s="305">
        <f t="shared" ref="AR142:AR154" si="66">AH142+X142</f>
        <v>74.663961558441571</v>
      </c>
      <c r="AS142" s="305">
        <f t="shared" ref="AS142:AS154" si="67">AI142+Y142</f>
        <v>74.663961558441571</v>
      </c>
      <c r="AT142" s="305">
        <f t="shared" ref="AT142:AT154" si="68">AJ142+Z142</f>
        <v>149.32792311688314</v>
      </c>
      <c r="AU142" s="305">
        <f t="shared" ref="AU142:AU154" si="69">AK142+AA142</f>
        <v>152.16492935064937</v>
      </c>
      <c r="AV142" s="305">
        <f t="shared" ref="AV142:AV154" si="70">AL142+AB142</f>
        <v>155.05572311688314</v>
      </c>
      <c r="AW142" s="305">
        <f t="shared" ref="AW142:AW154" si="71">AM142+AC142</f>
        <v>157.84695272727274</v>
      </c>
      <c r="AX142" s="306">
        <f t="shared" ref="AX142:AX154" si="72">SUM(AW142,AV142,AU142,AT142,AQ142)</f>
        <v>760.65184000000011</v>
      </c>
    </row>
    <row r="143" spans="1:50" ht="14.5">
      <c r="A143" s="44" t="b">
        <v>0</v>
      </c>
      <c r="B143" s="45" t="s">
        <v>154</v>
      </c>
      <c r="C143" s="106">
        <v>0</v>
      </c>
      <c r="D143" s="65">
        <v>4210</v>
      </c>
      <c r="E143" s="65"/>
      <c r="F143" s="99" t="s">
        <v>976</v>
      </c>
      <c r="G143" s="240" t="s">
        <v>148</v>
      </c>
      <c r="H143" s="240" t="s">
        <v>180</v>
      </c>
      <c r="I143" s="240" t="s">
        <v>1049</v>
      </c>
      <c r="J143" s="238"/>
      <c r="K143" s="255">
        <f t="shared" si="54"/>
        <v>18.395</v>
      </c>
      <c r="L143" s="506">
        <f t="shared" si="55"/>
        <v>18.395</v>
      </c>
      <c r="M143" s="265">
        <v>36.79</v>
      </c>
      <c r="N143" s="507">
        <f t="shared" si="56"/>
        <v>18.395</v>
      </c>
      <c r="O143" s="256">
        <f t="shared" si="57"/>
        <v>18.395</v>
      </c>
      <c r="P143" s="256">
        <v>36.79</v>
      </c>
      <c r="Q143" s="256">
        <v>36.79</v>
      </c>
      <c r="R143" s="256">
        <v>36.79</v>
      </c>
      <c r="S143" s="256">
        <v>36.79</v>
      </c>
      <c r="T143" s="257">
        <f t="shared" si="58"/>
        <v>183.95</v>
      </c>
      <c r="U143" s="323">
        <f>K143*Inflation!$F$19</f>
        <v>18.78825974025974</v>
      </c>
      <c r="V143" s="324">
        <f>L143*Inflation!$F$19</f>
        <v>18.78825974025974</v>
      </c>
      <c r="W143" s="324">
        <f>M143*Inflation!$F$19</f>
        <v>37.57651948051948</v>
      </c>
      <c r="X143" s="324">
        <f>N143*Inflation!$F$19*Inflation!$F$20</f>
        <v>19.182842597402601</v>
      </c>
      <c r="Y143" s="324">
        <f>O143*Inflation!$F$19*Inflation!$F$20</f>
        <v>19.182842597402601</v>
      </c>
      <c r="Z143" s="324">
        <f>P143*Inflation!$F$19*Inflation!$F$20</f>
        <v>38.365685194805202</v>
      </c>
      <c r="AA143" s="324">
        <f>Q143*Inflation!$F$19*Inflation!$F$20*Inflation!$F$21</f>
        <v>39.094575584415587</v>
      </c>
      <c r="AB143" s="324">
        <f>R143*Inflation!$F$19*Inflation!$F$20*Inflation!$F$21*Inflation!$F$22</f>
        <v>39.837285194805197</v>
      </c>
      <c r="AC143" s="324">
        <f>S143*Inflation!$F$19*Inflation!$F$20*Inflation!$F$21*Inflation!$F$22*Inflation!$F$23</f>
        <v>40.554414545454549</v>
      </c>
      <c r="AD143" s="326">
        <f t="shared" si="59"/>
        <v>195.42848000000004</v>
      </c>
      <c r="AE143" s="291">
        <v>0</v>
      </c>
      <c r="AF143" s="292">
        <v>0</v>
      </c>
      <c r="AG143" s="292">
        <f t="shared" si="60"/>
        <v>0</v>
      </c>
      <c r="AH143" s="292">
        <v>0</v>
      </c>
      <c r="AI143" s="292">
        <v>0</v>
      </c>
      <c r="AJ143" s="292">
        <f t="shared" si="61"/>
        <v>0</v>
      </c>
      <c r="AK143" s="292">
        <v>0</v>
      </c>
      <c r="AL143" s="292">
        <v>0</v>
      </c>
      <c r="AM143" s="292">
        <v>0</v>
      </c>
      <c r="AN143" s="293">
        <f t="shared" si="62"/>
        <v>0</v>
      </c>
      <c r="AO143" s="304">
        <f t="shared" si="63"/>
        <v>18.78825974025974</v>
      </c>
      <c r="AP143" s="305">
        <f t="shared" si="64"/>
        <v>18.78825974025974</v>
      </c>
      <c r="AQ143" s="305">
        <f t="shared" si="65"/>
        <v>37.57651948051948</v>
      </c>
      <c r="AR143" s="305">
        <f t="shared" si="66"/>
        <v>19.182842597402601</v>
      </c>
      <c r="AS143" s="305">
        <f t="shared" si="67"/>
        <v>19.182842597402601</v>
      </c>
      <c r="AT143" s="305">
        <f t="shared" si="68"/>
        <v>38.365685194805202</v>
      </c>
      <c r="AU143" s="305">
        <f t="shared" si="69"/>
        <v>39.094575584415587</v>
      </c>
      <c r="AV143" s="305">
        <f t="shared" si="70"/>
        <v>39.837285194805197</v>
      </c>
      <c r="AW143" s="305">
        <f t="shared" si="71"/>
        <v>40.554414545454549</v>
      </c>
      <c r="AX143" s="306">
        <f t="shared" si="72"/>
        <v>195.42848000000004</v>
      </c>
    </row>
    <row r="144" spans="1:50" ht="14.5">
      <c r="A144" s="44" t="b">
        <v>0</v>
      </c>
      <c r="B144" s="45" t="s">
        <v>154</v>
      </c>
      <c r="C144" s="106">
        <v>0</v>
      </c>
      <c r="D144" s="65">
        <v>4210</v>
      </c>
      <c r="E144" s="65"/>
      <c r="F144" s="99" t="s">
        <v>977</v>
      </c>
      <c r="G144" s="240" t="s">
        <v>148</v>
      </c>
      <c r="H144" s="240" t="s">
        <v>180</v>
      </c>
      <c r="I144" s="240" t="s">
        <v>1049</v>
      </c>
      <c r="J144" s="238"/>
      <c r="K144" s="255">
        <f t="shared" si="54"/>
        <v>49.726999999999997</v>
      </c>
      <c r="L144" s="506">
        <f t="shared" si="55"/>
        <v>49.726999999999997</v>
      </c>
      <c r="M144" s="265">
        <v>99.453999999999994</v>
      </c>
      <c r="N144" s="507">
        <f t="shared" si="56"/>
        <v>49.726999999999997</v>
      </c>
      <c r="O144" s="256">
        <f t="shared" si="57"/>
        <v>49.726999999999997</v>
      </c>
      <c r="P144" s="256">
        <v>99.453999999999994</v>
      </c>
      <c r="Q144" s="256">
        <v>99.453999999999994</v>
      </c>
      <c r="R144" s="256">
        <v>99.453999999999994</v>
      </c>
      <c r="S144" s="256">
        <v>99.453999999999994</v>
      </c>
      <c r="T144" s="257">
        <f t="shared" si="58"/>
        <v>497.27</v>
      </c>
      <c r="U144" s="323">
        <f>K144*Inflation!$F$19</f>
        <v>50.790094705294699</v>
      </c>
      <c r="V144" s="324">
        <f>L144*Inflation!$F$19</f>
        <v>50.790094705294699</v>
      </c>
      <c r="W144" s="324">
        <f>M144*Inflation!$F$19</f>
        <v>101.5801894105894</v>
      </c>
      <c r="X144" s="324">
        <f>N144*Inflation!$F$19*Inflation!$F$20</f>
        <v>51.85676617782218</v>
      </c>
      <c r="Y144" s="324">
        <f>O144*Inflation!$F$19*Inflation!$F$20</f>
        <v>51.85676617782218</v>
      </c>
      <c r="Z144" s="324">
        <f>P144*Inflation!$F$19*Inflation!$F$20</f>
        <v>103.71353235564436</v>
      </c>
      <c r="AA144" s="324">
        <f>Q144*Inflation!$F$19*Inflation!$F$20*Inflation!$F$21</f>
        <v>105.68393368231769</v>
      </c>
      <c r="AB144" s="324">
        <f>R144*Inflation!$F$19*Inflation!$F$20*Inflation!$F$21*Inflation!$F$22</f>
        <v>107.69169235564436</v>
      </c>
      <c r="AC144" s="324">
        <f>S144*Inflation!$F$19*Inflation!$F$20*Inflation!$F$21*Inflation!$F$22*Inflation!$F$23</f>
        <v>109.6303001958042</v>
      </c>
      <c r="AD144" s="326">
        <f t="shared" si="59"/>
        <v>528.29964799999993</v>
      </c>
      <c r="AE144" s="291">
        <v>0</v>
      </c>
      <c r="AF144" s="292">
        <v>0</v>
      </c>
      <c r="AG144" s="292">
        <f t="shared" si="60"/>
        <v>0</v>
      </c>
      <c r="AH144" s="292">
        <v>0</v>
      </c>
      <c r="AI144" s="292">
        <v>0</v>
      </c>
      <c r="AJ144" s="292">
        <f t="shared" si="61"/>
        <v>0</v>
      </c>
      <c r="AK144" s="292">
        <v>0</v>
      </c>
      <c r="AL144" s="292">
        <v>0</v>
      </c>
      <c r="AM144" s="292">
        <v>0</v>
      </c>
      <c r="AN144" s="293">
        <f t="shared" si="62"/>
        <v>0</v>
      </c>
      <c r="AO144" s="304">
        <f t="shared" si="63"/>
        <v>50.790094705294699</v>
      </c>
      <c r="AP144" s="305">
        <f t="shared" si="64"/>
        <v>50.790094705294699</v>
      </c>
      <c r="AQ144" s="305">
        <f t="shared" si="65"/>
        <v>101.5801894105894</v>
      </c>
      <c r="AR144" s="305">
        <f t="shared" si="66"/>
        <v>51.85676617782218</v>
      </c>
      <c r="AS144" s="305">
        <f t="shared" si="67"/>
        <v>51.85676617782218</v>
      </c>
      <c r="AT144" s="305">
        <f t="shared" si="68"/>
        <v>103.71353235564436</v>
      </c>
      <c r="AU144" s="305">
        <f t="shared" si="69"/>
        <v>105.68393368231769</v>
      </c>
      <c r="AV144" s="305">
        <f t="shared" si="70"/>
        <v>107.69169235564436</v>
      </c>
      <c r="AW144" s="305">
        <f t="shared" si="71"/>
        <v>109.6303001958042</v>
      </c>
      <c r="AX144" s="306">
        <f t="shared" si="72"/>
        <v>528.29964799999993</v>
      </c>
    </row>
    <row r="145" spans="1:50" ht="14.5">
      <c r="A145" s="44" t="b">
        <v>0</v>
      </c>
      <c r="B145" s="45" t="s">
        <v>154</v>
      </c>
      <c r="C145" s="106">
        <v>0</v>
      </c>
      <c r="D145" s="65">
        <v>4210</v>
      </c>
      <c r="E145" s="65"/>
      <c r="F145" s="99" t="s">
        <v>978</v>
      </c>
      <c r="G145" s="240" t="s">
        <v>148</v>
      </c>
      <c r="H145" s="240" t="s">
        <v>180</v>
      </c>
      <c r="I145" s="240" t="s">
        <v>1049</v>
      </c>
      <c r="J145" s="238"/>
      <c r="K145" s="255">
        <f t="shared" si="54"/>
        <v>0</v>
      </c>
      <c r="L145" s="506">
        <f t="shared" si="55"/>
        <v>0</v>
      </c>
      <c r="M145" s="265">
        <v>0</v>
      </c>
      <c r="N145" s="507">
        <f t="shared" si="56"/>
        <v>0</v>
      </c>
      <c r="O145" s="256">
        <f t="shared" si="57"/>
        <v>0</v>
      </c>
      <c r="P145" s="256">
        <v>0</v>
      </c>
      <c r="Q145" s="256">
        <v>0</v>
      </c>
      <c r="R145" s="256">
        <v>0</v>
      </c>
      <c r="S145" s="256">
        <v>0</v>
      </c>
      <c r="T145" s="257">
        <f t="shared" si="58"/>
        <v>0</v>
      </c>
      <c r="U145" s="323">
        <f>K145*Inflation!$F$19</f>
        <v>0</v>
      </c>
      <c r="V145" s="324">
        <f>L145*Inflation!$F$19</f>
        <v>0</v>
      </c>
      <c r="W145" s="324">
        <f>M145*Inflation!$F$19</f>
        <v>0</v>
      </c>
      <c r="X145" s="324">
        <f>N145*Inflation!$F$19*Inflation!$F$20</f>
        <v>0</v>
      </c>
      <c r="Y145" s="324">
        <f>O145*Inflation!$F$19*Inflation!$F$20</f>
        <v>0</v>
      </c>
      <c r="Z145" s="324">
        <f>P145*Inflation!$F$19*Inflation!$F$20</f>
        <v>0</v>
      </c>
      <c r="AA145" s="324">
        <f>Q145*Inflation!$F$19*Inflation!$F$20*Inflation!$F$21</f>
        <v>0</v>
      </c>
      <c r="AB145" s="324">
        <f>R145*Inflation!$F$19*Inflation!$F$20*Inflation!$F$21*Inflation!$F$22</f>
        <v>0</v>
      </c>
      <c r="AC145" s="324">
        <f>S145*Inflation!$F$19*Inflation!$F$20*Inflation!$F$21*Inflation!$F$22*Inflation!$F$23</f>
        <v>0</v>
      </c>
      <c r="AD145" s="326">
        <f t="shared" si="59"/>
        <v>0</v>
      </c>
      <c r="AE145" s="291">
        <v>0</v>
      </c>
      <c r="AF145" s="292">
        <v>0</v>
      </c>
      <c r="AG145" s="292">
        <f t="shared" si="60"/>
        <v>0</v>
      </c>
      <c r="AH145" s="292">
        <v>0</v>
      </c>
      <c r="AI145" s="292">
        <v>0</v>
      </c>
      <c r="AJ145" s="292">
        <f t="shared" si="61"/>
        <v>0</v>
      </c>
      <c r="AK145" s="292">
        <v>0</v>
      </c>
      <c r="AL145" s="292">
        <v>0</v>
      </c>
      <c r="AM145" s="292">
        <v>0</v>
      </c>
      <c r="AN145" s="293">
        <f t="shared" si="62"/>
        <v>0</v>
      </c>
      <c r="AO145" s="304">
        <f t="shared" si="63"/>
        <v>0</v>
      </c>
      <c r="AP145" s="305">
        <f t="shared" si="64"/>
        <v>0</v>
      </c>
      <c r="AQ145" s="305">
        <f t="shared" si="65"/>
        <v>0</v>
      </c>
      <c r="AR145" s="305">
        <f t="shared" si="66"/>
        <v>0</v>
      </c>
      <c r="AS145" s="305">
        <f t="shared" si="67"/>
        <v>0</v>
      </c>
      <c r="AT145" s="305">
        <f t="shared" si="68"/>
        <v>0</v>
      </c>
      <c r="AU145" s="305">
        <f t="shared" si="69"/>
        <v>0</v>
      </c>
      <c r="AV145" s="305">
        <f t="shared" si="70"/>
        <v>0</v>
      </c>
      <c r="AW145" s="305">
        <f t="shared" si="71"/>
        <v>0</v>
      </c>
      <c r="AX145" s="306">
        <f t="shared" si="72"/>
        <v>0</v>
      </c>
    </row>
    <row r="146" spans="1:50" ht="14.5">
      <c r="A146" s="44" t="b">
        <v>0</v>
      </c>
      <c r="B146" s="45" t="s">
        <v>154</v>
      </c>
      <c r="C146" s="106">
        <v>0</v>
      </c>
      <c r="D146" s="65">
        <v>4210</v>
      </c>
      <c r="E146" s="65"/>
      <c r="F146" s="99" t="s">
        <v>979</v>
      </c>
      <c r="G146" s="240" t="s">
        <v>148</v>
      </c>
      <c r="H146" s="240" t="s">
        <v>180</v>
      </c>
      <c r="I146" s="240" t="s">
        <v>1049</v>
      </c>
      <c r="J146" s="238"/>
      <c r="K146" s="255">
        <f t="shared" si="54"/>
        <v>0</v>
      </c>
      <c r="L146" s="506">
        <f t="shared" si="55"/>
        <v>0</v>
      </c>
      <c r="M146" s="265">
        <v>0</v>
      </c>
      <c r="N146" s="507">
        <f t="shared" si="56"/>
        <v>44.531500000000001</v>
      </c>
      <c r="O146" s="256">
        <f t="shared" si="57"/>
        <v>44.531500000000001</v>
      </c>
      <c r="P146" s="256">
        <v>89.063000000000002</v>
      </c>
      <c r="Q146" s="256">
        <v>0</v>
      </c>
      <c r="R146" s="256">
        <v>0</v>
      </c>
      <c r="S146" s="256">
        <v>0</v>
      </c>
      <c r="T146" s="257">
        <f t="shared" si="58"/>
        <v>89.063000000000002</v>
      </c>
      <c r="U146" s="323">
        <f>K146*Inflation!$F$19</f>
        <v>0</v>
      </c>
      <c r="V146" s="324">
        <f>L146*Inflation!$F$19</f>
        <v>0</v>
      </c>
      <c r="W146" s="324">
        <f>M146*Inflation!$F$19</f>
        <v>0</v>
      </c>
      <c r="X146" s="324">
        <f>N146*Inflation!$F$19*Inflation!$F$20</f>
        <v>46.438747220779227</v>
      </c>
      <c r="Y146" s="324">
        <f>O146*Inflation!$F$19*Inflation!$F$20</f>
        <v>46.438747220779227</v>
      </c>
      <c r="Z146" s="324">
        <f>P146*Inflation!$F$19*Inflation!$F$20</f>
        <v>92.877494441558454</v>
      </c>
      <c r="AA146" s="324">
        <f>Q146*Inflation!$F$19*Inflation!$F$20*Inflation!$F$21</f>
        <v>0</v>
      </c>
      <c r="AB146" s="324">
        <f>R146*Inflation!$F$19*Inflation!$F$20*Inflation!$F$21*Inflation!$F$22</f>
        <v>0</v>
      </c>
      <c r="AC146" s="324">
        <f>S146*Inflation!$F$19*Inflation!$F$20*Inflation!$F$21*Inflation!$F$22*Inflation!$F$23</f>
        <v>0</v>
      </c>
      <c r="AD146" s="326">
        <f t="shared" si="59"/>
        <v>92.877494441558454</v>
      </c>
      <c r="AE146" s="291">
        <v>0</v>
      </c>
      <c r="AF146" s="292">
        <v>0</v>
      </c>
      <c r="AG146" s="292">
        <f t="shared" si="60"/>
        <v>0</v>
      </c>
      <c r="AH146" s="292">
        <v>0</v>
      </c>
      <c r="AI146" s="292">
        <v>0</v>
      </c>
      <c r="AJ146" s="292">
        <f t="shared" si="61"/>
        <v>0</v>
      </c>
      <c r="AK146" s="292">
        <v>0</v>
      </c>
      <c r="AL146" s="292">
        <v>0</v>
      </c>
      <c r="AM146" s="292">
        <v>0</v>
      </c>
      <c r="AN146" s="293">
        <f t="shared" si="62"/>
        <v>0</v>
      </c>
      <c r="AO146" s="304">
        <f t="shared" si="63"/>
        <v>0</v>
      </c>
      <c r="AP146" s="305">
        <f t="shared" si="64"/>
        <v>0</v>
      </c>
      <c r="AQ146" s="305">
        <f t="shared" si="65"/>
        <v>0</v>
      </c>
      <c r="AR146" s="305">
        <f t="shared" si="66"/>
        <v>46.438747220779227</v>
      </c>
      <c r="AS146" s="305">
        <f t="shared" si="67"/>
        <v>46.438747220779227</v>
      </c>
      <c r="AT146" s="305">
        <f t="shared" si="68"/>
        <v>92.877494441558454</v>
      </c>
      <c r="AU146" s="305">
        <f t="shared" si="69"/>
        <v>0</v>
      </c>
      <c r="AV146" s="305">
        <f t="shared" si="70"/>
        <v>0</v>
      </c>
      <c r="AW146" s="305">
        <f t="shared" si="71"/>
        <v>0</v>
      </c>
      <c r="AX146" s="306">
        <f t="shared" si="72"/>
        <v>92.877494441558454</v>
      </c>
    </row>
    <row r="147" spans="1:50" ht="14.5">
      <c r="A147" s="44" t="b">
        <v>0</v>
      </c>
      <c r="B147" s="45" t="s">
        <v>150</v>
      </c>
      <c r="C147" s="106">
        <v>2008</v>
      </c>
      <c r="D147" s="65">
        <v>4210</v>
      </c>
      <c r="E147" s="65"/>
      <c r="F147" s="99" t="s">
        <v>980</v>
      </c>
      <c r="G147" s="240" t="s">
        <v>148</v>
      </c>
      <c r="H147" s="240" t="s">
        <v>180</v>
      </c>
      <c r="I147" s="240" t="s">
        <v>1049</v>
      </c>
      <c r="J147" s="238"/>
      <c r="K147" s="255">
        <f t="shared" si="54"/>
        <v>160</v>
      </c>
      <c r="L147" s="506">
        <f t="shared" si="55"/>
        <v>160</v>
      </c>
      <c r="M147" s="265">
        <v>320</v>
      </c>
      <c r="N147" s="507">
        <f t="shared" si="56"/>
        <v>652.5</v>
      </c>
      <c r="O147" s="256">
        <f t="shared" si="57"/>
        <v>652.5</v>
      </c>
      <c r="P147" s="256">
        <v>1305</v>
      </c>
      <c r="Q147" s="256">
        <v>383</v>
      </c>
      <c r="R147" s="256">
        <v>0</v>
      </c>
      <c r="S147" s="256">
        <v>0</v>
      </c>
      <c r="T147" s="257">
        <f t="shared" si="58"/>
        <v>2008</v>
      </c>
      <c r="U147" s="323">
        <f>K147*Inflation!$F$19</f>
        <v>163.42057942057943</v>
      </c>
      <c r="V147" s="324">
        <f>L147*Inflation!$F$19</f>
        <v>163.42057942057943</v>
      </c>
      <c r="W147" s="324">
        <f>M147*Inflation!$F$19</f>
        <v>326.84115884115886</v>
      </c>
      <c r="X147" s="324">
        <f>N147*Inflation!$F$19*Inflation!$F$20</f>
        <v>680.44603396603407</v>
      </c>
      <c r="Y147" s="324">
        <f>O147*Inflation!$F$19*Inflation!$F$20</f>
        <v>680.44603396603407</v>
      </c>
      <c r="Z147" s="324">
        <f>P147*Inflation!$F$19*Inflation!$F$20</f>
        <v>1360.8920679320681</v>
      </c>
      <c r="AA147" s="324">
        <f>Q147*Inflation!$F$19*Inflation!$F$20*Inflation!$F$21</f>
        <v>406.99164035964043</v>
      </c>
      <c r="AB147" s="324">
        <f>R147*Inflation!$F$19*Inflation!$F$20*Inflation!$F$21*Inflation!$F$22</f>
        <v>0</v>
      </c>
      <c r="AC147" s="324">
        <f>S147*Inflation!$F$19*Inflation!$F$20*Inflation!$F$21*Inflation!$F$22*Inflation!$F$23</f>
        <v>0</v>
      </c>
      <c r="AD147" s="326">
        <f t="shared" si="59"/>
        <v>2094.7248671328671</v>
      </c>
      <c r="AE147" s="291">
        <v>0</v>
      </c>
      <c r="AF147" s="292">
        <v>0</v>
      </c>
      <c r="AG147" s="292">
        <f t="shared" si="60"/>
        <v>0</v>
      </c>
      <c r="AH147" s="292">
        <v>0</v>
      </c>
      <c r="AI147" s="292">
        <v>0</v>
      </c>
      <c r="AJ147" s="292">
        <f t="shared" si="61"/>
        <v>0</v>
      </c>
      <c r="AK147" s="292">
        <v>0</v>
      </c>
      <c r="AL147" s="292">
        <v>0</v>
      </c>
      <c r="AM147" s="292">
        <v>0</v>
      </c>
      <c r="AN147" s="293">
        <f t="shared" si="62"/>
        <v>0</v>
      </c>
      <c r="AO147" s="304">
        <f t="shared" si="63"/>
        <v>163.42057942057943</v>
      </c>
      <c r="AP147" s="305">
        <f t="shared" si="64"/>
        <v>163.42057942057943</v>
      </c>
      <c r="AQ147" s="305">
        <f t="shared" si="65"/>
        <v>326.84115884115886</v>
      </c>
      <c r="AR147" s="305">
        <f t="shared" si="66"/>
        <v>680.44603396603407</v>
      </c>
      <c r="AS147" s="305">
        <f t="shared" si="67"/>
        <v>680.44603396603407</v>
      </c>
      <c r="AT147" s="305">
        <f t="shared" si="68"/>
        <v>1360.8920679320681</v>
      </c>
      <c r="AU147" s="305">
        <f t="shared" si="69"/>
        <v>406.99164035964043</v>
      </c>
      <c r="AV147" s="305">
        <f t="shared" si="70"/>
        <v>0</v>
      </c>
      <c r="AW147" s="305">
        <f t="shared" si="71"/>
        <v>0</v>
      </c>
      <c r="AX147" s="306">
        <f t="shared" si="72"/>
        <v>2094.7248671328671</v>
      </c>
    </row>
    <row r="148" spans="1:50" ht="14.5">
      <c r="A148" s="44" t="b">
        <v>0</v>
      </c>
      <c r="B148" s="45" t="s">
        <v>150</v>
      </c>
      <c r="C148" s="106">
        <v>500</v>
      </c>
      <c r="D148" s="65">
        <v>4210</v>
      </c>
      <c r="E148" s="65"/>
      <c r="F148" s="99" t="s">
        <v>852</v>
      </c>
      <c r="G148" s="240" t="s">
        <v>148</v>
      </c>
      <c r="H148" s="240" t="s">
        <v>180</v>
      </c>
      <c r="I148" s="240" t="s">
        <v>1049</v>
      </c>
      <c r="J148" s="238"/>
      <c r="K148" s="255">
        <f t="shared" si="54"/>
        <v>0</v>
      </c>
      <c r="L148" s="506">
        <f t="shared" si="55"/>
        <v>0</v>
      </c>
      <c r="M148" s="265">
        <v>0</v>
      </c>
      <c r="N148" s="507">
        <f t="shared" si="56"/>
        <v>0</v>
      </c>
      <c r="O148" s="256">
        <f t="shared" si="57"/>
        <v>0</v>
      </c>
      <c r="P148" s="256">
        <v>0</v>
      </c>
      <c r="Q148" s="256">
        <v>0</v>
      </c>
      <c r="R148" s="256">
        <v>0</v>
      </c>
      <c r="S148" s="256">
        <v>500</v>
      </c>
      <c r="T148" s="257">
        <f t="shared" si="58"/>
        <v>500</v>
      </c>
      <c r="U148" s="323">
        <f>K148*Inflation!$F$19</f>
        <v>0</v>
      </c>
      <c r="V148" s="324">
        <f>L148*Inflation!$F$19</f>
        <v>0</v>
      </c>
      <c r="W148" s="324">
        <f>M148*Inflation!$F$19</f>
        <v>0</v>
      </c>
      <c r="X148" s="324">
        <f>N148*Inflation!$F$19*Inflation!$F$20</f>
        <v>0</v>
      </c>
      <c r="Y148" s="324">
        <f>O148*Inflation!$F$19*Inflation!$F$20</f>
        <v>0</v>
      </c>
      <c r="Z148" s="324">
        <f>P148*Inflation!$F$19*Inflation!$F$20</f>
        <v>0</v>
      </c>
      <c r="AA148" s="324">
        <f>Q148*Inflation!$F$19*Inflation!$F$20*Inflation!$F$21</f>
        <v>0</v>
      </c>
      <c r="AB148" s="324">
        <f>R148*Inflation!$F$19*Inflation!$F$20*Inflation!$F$21*Inflation!$F$22</f>
        <v>0</v>
      </c>
      <c r="AC148" s="324">
        <f>S148*Inflation!$F$19*Inflation!$F$20*Inflation!$F$21*Inflation!$F$22*Inflation!$F$23</f>
        <v>551.16083916083937</v>
      </c>
      <c r="AD148" s="326">
        <f t="shared" si="59"/>
        <v>551.16083916083937</v>
      </c>
      <c r="AE148" s="291">
        <v>0</v>
      </c>
      <c r="AF148" s="292">
        <v>0</v>
      </c>
      <c r="AG148" s="292">
        <f t="shared" si="60"/>
        <v>0</v>
      </c>
      <c r="AH148" s="292">
        <v>0</v>
      </c>
      <c r="AI148" s="292">
        <v>0</v>
      </c>
      <c r="AJ148" s="292">
        <f t="shared" si="61"/>
        <v>0</v>
      </c>
      <c r="AK148" s="292">
        <v>0</v>
      </c>
      <c r="AL148" s="292">
        <v>0</v>
      </c>
      <c r="AM148" s="292">
        <v>0</v>
      </c>
      <c r="AN148" s="293">
        <f t="shared" si="62"/>
        <v>0</v>
      </c>
      <c r="AO148" s="304">
        <f t="shared" si="63"/>
        <v>0</v>
      </c>
      <c r="AP148" s="305">
        <f t="shared" si="64"/>
        <v>0</v>
      </c>
      <c r="AQ148" s="305">
        <f t="shared" si="65"/>
        <v>0</v>
      </c>
      <c r="AR148" s="305">
        <f t="shared" si="66"/>
        <v>0</v>
      </c>
      <c r="AS148" s="305">
        <f t="shared" si="67"/>
        <v>0</v>
      </c>
      <c r="AT148" s="305">
        <f t="shared" si="68"/>
        <v>0</v>
      </c>
      <c r="AU148" s="305">
        <f t="shared" si="69"/>
        <v>0</v>
      </c>
      <c r="AV148" s="305">
        <f t="shared" si="70"/>
        <v>0</v>
      </c>
      <c r="AW148" s="305">
        <f t="shared" si="71"/>
        <v>551.16083916083937</v>
      </c>
      <c r="AX148" s="306">
        <f t="shared" si="72"/>
        <v>551.16083916083937</v>
      </c>
    </row>
    <row r="149" spans="1:50" ht="14.5">
      <c r="A149" s="44" t="b">
        <v>0</v>
      </c>
      <c r="B149" s="45" t="s">
        <v>154</v>
      </c>
      <c r="C149" s="106">
        <v>0</v>
      </c>
      <c r="D149" s="65">
        <v>4210</v>
      </c>
      <c r="E149" s="65"/>
      <c r="F149" s="99" t="s">
        <v>981</v>
      </c>
      <c r="G149" s="240" t="s">
        <v>148</v>
      </c>
      <c r="H149" s="240" t="s">
        <v>180</v>
      </c>
      <c r="I149" s="240" t="s">
        <v>1049</v>
      </c>
      <c r="J149" s="238"/>
      <c r="K149" s="255">
        <f t="shared" si="54"/>
        <v>0</v>
      </c>
      <c r="L149" s="506">
        <f t="shared" si="55"/>
        <v>0</v>
      </c>
      <c r="M149" s="265">
        <v>0</v>
      </c>
      <c r="N149" s="507">
        <f t="shared" si="56"/>
        <v>0</v>
      </c>
      <c r="O149" s="256">
        <f t="shared" si="57"/>
        <v>0</v>
      </c>
      <c r="P149" s="256">
        <v>0</v>
      </c>
      <c r="Q149" s="256">
        <v>0</v>
      </c>
      <c r="R149" s="256">
        <v>0</v>
      </c>
      <c r="S149" s="256">
        <v>0</v>
      </c>
      <c r="T149" s="257">
        <f t="shared" si="58"/>
        <v>0</v>
      </c>
      <c r="U149" s="323">
        <f>K149*Inflation!$F$19</f>
        <v>0</v>
      </c>
      <c r="V149" s="324">
        <f>L149*Inflation!$F$19</f>
        <v>0</v>
      </c>
      <c r="W149" s="324">
        <f>M149*Inflation!$F$19</f>
        <v>0</v>
      </c>
      <c r="X149" s="324">
        <f>N149*Inflation!$F$19*Inflation!$F$20</f>
        <v>0</v>
      </c>
      <c r="Y149" s="324">
        <f>O149*Inflation!$F$19*Inflation!$F$20</f>
        <v>0</v>
      </c>
      <c r="Z149" s="324">
        <f>P149*Inflation!$F$19*Inflation!$F$20</f>
        <v>0</v>
      </c>
      <c r="AA149" s="324">
        <f>Q149*Inflation!$F$19*Inflation!$F$20*Inflation!$F$21</f>
        <v>0</v>
      </c>
      <c r="AB149" s="324">
        <f>R149*Inflation!$F$19*Inflation!$F$20*Inflation!$F$21*Inflation!$F$22</f>
        <v>0</v>
      </c>
      <c r="AC149" s="324">
        <f>S149*Inflation!$F$19*Inflation!$F$20*Inflation!$F$21*Inflation!$F$22*Inflation!$F$23</f>
        <v>0</v>
      </c>
      <c r="AD149" s="326">
        <f t="shared" si="59"/>
        <v>0</v>
      </c>
      <c r="AE149" s="291">
        <v>0</v>
      </c>
      <c r="AF149" s="292">
        <v>0</v>
      </c>
      <c r="AG149" s="292">
        <f t="shared" si="60"/>
        <v>0</v>
      </c>
      <c r="AH149" s="292">
        <v>0</v>
      </c>
      <c r="AI149" s="292">
        <v>0</v>
      </c>
      <c r="AJ149" s="292">
        <f t="shared" si="61"/>
        <v>0</v>
      </c>
      <c r="AK149" s="292">
        <v>0</v>
      </c>
      <c r="AL149" s="292">
        <v>0</v>
      </c>
      <c r="AM149" s="292">
        <v>0</v>
      </c>
      <c r="AN149" s="293">
        <f t="shared" si="62"/>
        <v>0</v>
      </c>
      <c r="AO149" s="304">
        <f t="shared" si="63"/>
        <v>0</v>
      </c>
      <c r="AP149" s="305">
        <f t="shared" si="64"/>
        <v>0</v>
      </c>
      <c r="AQ149" s="305">
        <f t="shared" si="65"/>
        <v>0</v>
      </c>
      <c r="AR149" s="305">
        <f t="shared" si="66"/>
        <v>0</v>
      </c>
      <c r="AS149" s="305">
        <f t="shared" si="67"/>
        <v>0</v>
      </c>
      <c r="AT149" s="305">
        <f t="shared" si="68"/>
        <v>0</v>
      </c>
      <c r="AU149" s="305">
        <f t="shared" si="69"/>
        <v>0</v>
      </c>
      <c r="AV149" s="305">
        <f t="shared" si="70"/>
        <v>0</v>
      </c>
      <c r="AW149" s="305">
        <f t="shared" si="71"/>
        <v>0</v>
      </c>
      <c r="AX149" s="306">
        <f t="shared" si="72"/>
        <v>0</v>
      </c>
    </row>
    <row r="150" spans="1:50" ht="14.5">
      <c r="A150" s="44" t="b">
        <v>0</v>
      </c>
      <c r="B150" s="45" t="s">
        <v>154</v>
      </c>
      <c r="C150" s="106">
        <v>0</v>
      </c>
      <c r="D150" s="65">
        <v>4210</v>
      </c>
      <c r="E150" s="65"/>
      <c r="F150" s="99" t="s">
        <v>982</v>
      </c>
      <c r="G150" s="240" t="s">
        <v>148</v>
      </c>
      <c r="H150" s="240" t="s">
        <v>180</v>
      </c>
      <c r="I150" s="240" t="s">
        <v>1049</v>
      </c>
      <c r="J150" s="238"/>
      <c r="K150" s="255">
        <f t="shared" si="54"/>
        <v>20.781500000000001</v>
      </c>
      <c r="L150" s="506">
        <f t="shared" si="55"/>
        <v>20.781500000000001</v>
      </c>
      <c r="M150" s="265">
        <v>41.563000000000002</v>
      </c>
      <c r="N150" s="507">
        <f t="shared" si="56"/>
        <v>0</v>
      </c>
      <c r="O150" s="256">
        <f t="shared" si="57"/>
        <v>0</v>
      </c>
      <c r="P150" s="256">
        <v>0</v>
      </c>
      <c r="Q150" s="256">
        <v>0</v>
      </c>
      <c r="R150" s="256">
        <v>0</v>
      </c>
      <c r="S150" s="256">
        <v>0</v>
      </c>
      <c r="T150" s="257">
        <f t="shared" si="58"/>
        <v>41.563000000000002</v>
      </c>
      <c r="U150" s="323">
        <f>K150*Inflation!$F$19</f>
        <v>21.22577982017982</v>
      </c>
      <c r="V150" s="324">
        <f>L150*Inflation!$F$19</f>
        <v>21.22577982017982</v>
      </c>
      <c r="W150" s="324">
        <f>M150*Inflation!$F$19</f>
        <v>42.45155964035964</v>
      </c>
      <c r="X150" s="324">
        <f>N150*Inflation!$F$19*Inflation!$F$20</f>
        <v>0</v>
      </c>
      <c r="Y150" s="324">
        <f>O150*Inflation!$F$19*Inflation!$F$20</f>
        <v>0</v>
      </c>
      <c r="Z150" s="324">
        <f>P150*Inflation!$F$19*Inflation!$F$20</f>
        <v>0</v>
      </c>
      <c r="AA150" s="324">
        <f>Q150*Inflation!$F$19*Inflation!$F$20*Inflation!$F$21</f>
        <v>0</v>
      </c>
      <c r="AB150" s="324">
        <f>R150*Inflation!$F$19*Inflation!$F$20*Inflation!$F$21*Inflation!$F$22</f>
        <v>0</v>
      </c>
      <c r="AC150" s="324">
        <f>S150*Inflation!$F$19*Inflation!$F$20*Inflation!$F$21*Inflation!$F$22*Inflation!$F$23</f>
        <v>0</v>
      </c>
      <c r="AD150" s="326">
        <f t="shared" si="59"/>
        <v>42.45155964035964</v>
      </c>
      <c r="AE150" s="291">
        <v>0</v>
      </c>
      <c r="AF150" s="292">
        <v>0</v>
      </c>
      <c r="AG150" s="292">
        <f t="shared" si="60"/>
        <v>0</v>
      </c>
      <c r="AH150" s="292">
        <v>0</v>
      </c>
      <c r="AI150" s="292">
        <v>0</v>
      </c>
      <c r="AJ150" s="292">
        <f t="shared" si="61"/>
        <v>0</v>
      </c>
      <c r="AK150" s="292">
        <v>0</v>
      </c>
      <c r="AL150" s="292">
        <v>0</v>
      </c>
      <c r="AM150" s="292">
        <v>0</v>
      </c>
      <c r="AN150" s="293">
        <f t="shared" si="62"/>
        <v>0</v>
      </c>
      <c r="AO150" s="304">
        <f t="shared" si="63"/>
        <v>21.22577982017982</v>
      </c>
      <c r="AP150" s="305">
        <f t="shared" si="64"/>
        <v>21.22577982017982</v>
      </c>
      <c r="AQ150" s="305">
        <f t="shared" si="65"/>
        <v>42.45155964035964</v>
      </c>
      <c r="AR150" s="305">
        <f t="shared" si="66"/>
        <v>0</v>
      </c>
      <c r="AS150" s="305">
        <f t="shared" si="67"/>
        <v>0</v>
      </c>
      <c r="AT150" s="305">
        <f t="shared" si="68"/>
        <v>0</v>
      </c>
      <c r="AU150" s="305">
        <f t="shared" si="69"/>
        <v>0</v>
      </c>
      <c r="AV150" s="305">
        <f t="shared" si="70"/>
        <v>0</v>
      </c>
      <c r="AW150" s="305">
        <f t="shared" si="71"/>
        <v>0</v>
      </c>
      <c r="AX150" s="306">
        <f t="shared" si="72"/>
        <v>42.45155964035964</v>
      </c>
    </row>
    <row r="151" spans="1:50" ht="14.5">
      <c r="A151" s="44" t="b">
        <v>0</v>
      </c>
      <c r="B151" s="45" t="s">
        <v>154</v>
      </c>
      <c r="C151" s="106">
        <v>0</v>
      </c>
      <c r="D151" s="65">
        <v>4210</v>
      </c>
      <c r="E151" s="65"/>
      <c r="F151" s="99" t="s">
        <v>983</v>
      </c>
      <c r="G151" s="240" t="s">
        <v>148</v>
      </c>
      <c r="H151" s="240" t="s">
        <v>180</v>
      </c>
      <c r="I151" s="240" t="s">
        <v>1049</v>
      </c>
      <c r="J151" s="238"/>
      <c r="K151" s="255">
        <f t="shared" si="54"/>
        <v>0</v>
      </c>
      <c r="L151" s="506">
        <f t="shared" si="55"/>
        <v>0</v>
      </c>
      <c r="M151" s="265">
        <v>0</v>
      </c>
      <c r="N151" s="507">
        <f t="shared" si="56"/>
        <v>8.9064999999999994</v>
      </c>
      <c r="O151" s="256">
        <f t="shared" si="57"/>
        <v>8.9064999999999994</v>
      </c>
      <c r="P151" s="256">
        <v>17.812999999999999</v>
      </c>
      <c r="Q151" s="256">
        <v>0</v>
      </c>
      <c r="R151" s="256">
        <v>0</v>
      </c>
      <c r="S151" s="256">
        <v>0</v>
      </c>
      <c r="T151" s="257">
        <f t="shared" si="58"/>
        <v>17.812999999999999</v>
      </c>
      <c r="U151" s="323">
        <f>K151*Inflation!$F$19</f>
        <v>0</v>
      </c>
      <c r="V151" s="324">
        <f>L151*Inflation!$F$19</f>
        <v>0</v>
      </c>
      <c r="W151" s="324">
        <f>M151*Inflation!$F$19</f>
        <v>0</v>
      </c>
      <c r="X151" s="324">
        <f>N151*Inflation!$F$19*Inflation!$F$20</f>
        <v>9.2879580099900121</v>
      </c>
      <c r="Y151" s="324">
        <f>O151*Inflation!$F$19*Inflation!$F$20</f>
        <v>9.2879580099900121</v>
      </c>
      <c r="Z151" s="324">
        <f>P151*Inflation!$F$19*Inflation!$F$20</f>
        <v>18.575916019980024</v>
      </c>
      <c r="AA151" s="324">
        <f>Q151*Inflation!$F$19*Inflation!$F$20*Inflation!$F$21</f>
        <v>0</v>
      </c>
      <c r="AB151" s="324">
        <f>R151*Inflation!$F$19*Inflation!$F$20*Inflation!$F$21*Inflation!$F$22</f>
        <v>0</v>
      </c>
      <c r="AC151" s="324">
        <f>S151*Inflation!$F$19*Inflation!$F$20*Inflation!$F$21*Inflation!$F$22*Inflation!$F$23</f>
        <v>0</v>
      </c>
      <c r="AD151" s="326">
        <f t="shared" si="59"/>
        <v>18.575916019980024</v>
      </c>
      <c r="AE151" s="291">
        <v>0</v>
      </c>
      <c r="AF151" s="292">
        <v>0</v>
      </c>
      <c r="AG151" s="292">
        <f t="shared" si="60"/>
        <v>0</v>
      </c>
      <c r="AH151" s="292">
        <v>0</v>
      </c>
      <c r="AI151" s="292">
        <v>0</v>
      </c>
      <c r="AJ151" s="292">
        <f t="shared" si="61"/>
        <v>0</v>
      </c>
      <c r="AK151" s="292">
        <v>0</v>
      </c>
      <c r="AL151" s="292">
        <v>0</v>
      </c>
      <c r="AM151" s="292">
        <v>0</v>
      </c>
      <c r="AN151" s="293">
        <f t="shared" si="62"/>
        <v>0</v>
      </c>
      <c r="AO151" s="304">
        <f t="shared" si="63"/>
        <v>0</v>
      </c>
      <c r="AP151" s="305">
        <f t="shared" si="64"/>
        <v>0</v>
      </c>
      <c r="AQ151" s="305">
        <f t="shared" si="65"/>
        <v>0</v>
      </c>
      <c r="AR151" s="305">
        <f t="shared" si="66"/>
        <v>9.2879580099900121</v>
      </c>
      <c r="AS151" s="305">
        <f t="shared" si="67"/>
        <v>9.2879580099900121</v>
      </c>
      <c r="AT151" s="305">
        <f t="shared" si="68"/>
        <v>18.575916019980024</v>
      </c>
      <c r="AU151" s="305">
        <f t="shared" si="69"/>
        <v>0</v>
      </c>
      <c r="AV151" s="305">
        <f t="shared" si="70"/>
        <v>0</v>
      </c>
      <c r="AW151" s="305">
        <f t="shared" si="71"/>
        <v>0</v>
      </c>
      <c r="AX151" s="306">
        <f t="shared" si="72"/>
        <v>18.575916019980024</v>
      </c>
    </row>
    <row r="152" spans="1:50" ht="14.5">
      <c r="A152" s="44" t="b">
        <v>0</v>
      </c>
      <c r="B152" s="45" t="s">
        <v>154</v>
      </c>
      <c r="C152" s="106">
        <v>0</v>
      </c>
      <c r="D152" s="65">
        <v>4210</v>
      </c>
      <c r="E152" s="65"/>
      <c r="F152" s="99" t="s">
        <v>984</v>
      </c>
      <c r="G152" s="240" t="s">
        <v>148</v>
      </c>
      <c r="H152" s="240" t="s">
        <v>180</v>
      </c>
      <c r="I152" s="240" t="s">
        <v>1049</v>
      </c>
      <c r="J152" s="238"/>
      <c r="K152" s="255">
        <f t="shared" si="54"/>
        <v>0</v>
      </c>
      <c r="L152" s="506">
        <f t="shared" si="55"/>
        <v>0</v>
      </c>
      <c r="M152" s="265">
        <v>0</v>
      </c>
      <c r="N152" s="507">
        <f t="shared" si="56"/>
        <v>14.843999999999999</v>
      </c>
      <c r="O152" s="256">
        <f t="shared" si="57"/>
        <v>14.843999999999999</v>
      </c>
      <c r="P152" s="256">
        <v>29.687999999999999</v>
      </c>
      <c r="Q152" s="256">
        <v>0</v>
      </c>
      <c r="R152" s="256">
        <v>0</v>
      </c>
      <c r="S152" s="256">
        <v>0</v>
      </c>
      <c r="T152" s="257">
        <f t="shared" si="58"/>
        <v>29.687999999999999</v>
      </c>
      <c r="U152" s="323">
        <f>K152*Inflation!$F$19</f>
        <v>0</v>
      </c>
      <c r="V152" s="324">
        <f>L152*Inflation!$F$19</f>
        <v>0</v>
      </c>
      <c r="W152" s="324">
        <f>M152*Inflation!$F$19</f>
        <v>0</v>
      </c>
      <c r="X152" s="324">
        <f>N152*Inflation!$F$19*Inflation!$F$20</f>
        <v>15.479756211788212</v>
      </c>
      <c r="Y152" s="324">
        <f>O152*Inflation!$F$19*Inflation!$F$20</f>
        <v>15.479756211788212</v>
      </c>
      <c r="Z152" s="324">
        <f>P152*Inflation!$F$19*Inflation!$F$20</f>
        <v>30.959512423576424</v>
      </c>
      <c r="AA152" s="324">
        <f>Q152*Inflation!$F$19*Inflation!$F$20*Inflation!$F$21</f>
        <v>0</v>
      </c>
      <c r="AB152" s="324">
        <f>R152*Inflation!$F$19*Inflation!$F$20*Inflation!$F$21*Inflation!$F$22</f>
        <v>0</v>
      </c>
      <c r="AC152" s="324">
        <f>S152*Inflation!$F$19*Inflation!$F$20*Inflation!$F$21*Inflation!$F$22*Inflation!$F$23</f>
        <v>0</v>
      </c>
      <c r="AD152" s="326">
        <f t="shared" si="59"/>
        <v>30.959512423576424</v>
      </c>
      <c r="AE152" s="291">
        <v>0</v>
      </c>
      <c r="AF152" s="292">
        <v>0</v>
      </c>
      <c r="AG152" s="292">
        <f t="shared" si="60"/>
        <v>0</v>
      </c>
      <c r="AH152" s="292">
        <v>0</v>
      </c>
      <c r="AI152" s="292">
        <v>0</v>
      </c>
      <c r="AJ152" s="292">
        <f t="shared" si="61"/>
        <v>0</v>
      </c>
      <c r="AK152" s="292">
        <v>0</v>
      </c>
      <c r="AL152" s="292">
        <v>0</v>
      </c>
      <c r="AM152" s="292">
        <v>0</v>
      </c>
      <c r="AN152" s="293">
        <f t="shared" si="62"/>
        <v>0</v>
      </c>
      <c r="AO152" s="304">
        <f t="shared" si="63"/>
        <v>0</v>
      </c>
      <c r="AP152" s="305">
        <f t="shared" si="64"/>
        <v>0</v>
      </c>
      <c r="AQ152" s="305">
        <f t="shared" si="65"/>
        <v>0</v>
      </c>
      <c r="AR152" s="305">
        <f t="shared" si="66"/>
        <v>15.479756211788212</v>
      </c>
      <c r="AS152" s="305">
        <f t="shared" si="67"/>
        <v>15.479756211788212</v>
      </c>
      <c r="AT152" s="305">
        <f t="shared" si="68"/>
        <v>30.959512423576424</v>
      </c>
      <c r="AU152" s="305">
        <f t="shared" si="69"/>
        <v>0</v>
      </c>
      <c r="AV152" s="305">
        <f t="shared" si="70"/>
        <v>0</v>
      </c>
      <c r="AW152" s="305">
        <f t="shared" si="71"/>
        <v>0</v>
      </c>
      <c r="AX152" s="306">
        <f t="shared" si="72"/>
        <v>30.959512423576424</v>
      </c>
    </row>
    <row r="153" spans="1:50" ht="14.5">
      <c r="A153" s="44" t="b">
        <v>0</v>
      </c>
      <c r="B153" s="45" t="s">
        <v>154</v>
      </c>
      <c r="C153" s="106">
        <v>0</v>
      </c>
      <c r="D153" s="65">
        <v>4210</v>
      </c>
      <c r="E153" s="65"/>
      <c r="F153" s="99" t="s">
        <v>985</v>
      </c>
      <c r="G153" s="240" t="s">
        <v>148</v>
      </c>
      <c r="H153" s="240" t="s">
        <v>180</v>
      </c>
      <c r="I153" s="240" t="s">
        <v>1049</v>
      </c>
      <c r="J153" s="238"/>
      <c r="K153" s="255">
        <f t="shared" si="54"/>
        <v>0</v>
      </c>
      <c r="L153" s="506">
        <f t="shared" si="55"/>
        <v>0</v>
      </c>
      <c r="M153" s="265">
        <v>0</v>
      </c>
      <c r="N153" s="507">
        <f t="shared" si="56"/>
        <v>0</v>
      </c>
      <c r="O153" s="256">
        <f t="shared" si="57"/>
        <v>0</v>
      </c>
      <c r="P153" s="256">
        <v>0</v>
      </c>
      <c r="Q153" s="256">
        <v>0</v>
      </c>
      <c r="R153" s="256">
        <v>0</v>
      </c>
      <c r="S153" s="256">
        <v>0</v>
      </c>
      <c r="T153" s="257">
        <f t="shared" si="58"/>
        <v>0</v>
      </c>
      <c r="U153" s="323">
        <f>K153*Inflation!$F$19</f>
        <v>0</v>
      </c>
      <c r="V153" s="324">
        <f>L153*Inflation!$F$19</f>
        <v>0</v>
      </c>
      <c r="W153" s="324">
        <f>M153*Inflation!$F$19</f>
        <v>0</v>
      </c>
      <c r="X153" s="324">
        <f>N153*Inflation!$F$19*Inflation!$F$20</f>
        <v>0</v>
      </c>
      <c r="Y153" s="324">
        <f>O153*Inflation!$F$19*Inflation!$F$20</f>
        <v>0</v>
      </c>
      <c r="Z153" s="324">
        <f>P153*Inflation!$F$19*Inflation!$F$20</f>
        <v>0</v>
      </c>
      <c r="AA153" s="324">
        <f>Q153*Inflation!$F$19*Inflation!$F$20*Inflation!$F$21</f>
        <v>0</v>
      </c>
      <c r="AB153" s="324">
        <f>R153*Inflation!$F$19*Inflation!$F$20*Inflation!$F$21*Inflation!$F$22</f>
        <v>0</v>
      </c>
      <c r="AC153" s="324">
        <f>S153*Inflation!$F$19*Inflation!$F$20*Inflation!$F$21*Inflation!$F$22*Inflation!$F$23</f>
        <v>0</v>
      </c>
      <c r="AD153" s="326">
        <f t="shared" si="59"/>
        <v>0</v>
      </c>
      <c r="AE153" s="291">
        <v>0</v>
      </c>
      <c r="AF153" s="292">
        <v>0</v>
      </c>
      <c r="AG153" s="292">
        <f t="shared" si="60"/>
        <v>0</v>
      </c>
      <c r="AH153" s="292">
        <v>0</v>
      </c>
      <c r="AI153" s="292">
        <v>0</v>
      </c>
      <c r="AJ153" s="292">
        <f t="shared" si="61"/>
        <v>0</v>
      </c>
      <c r="AK153" s="292">
        <v>0</v>
      </c>
      <c r="AL153" s="292">
        <v>0</v>
      </c>
      <c r="AM153" s="292">
        <v>0</v>
      </c>
      <c r="AN153" s="293">
        <f t="shared" si="62"/>
        <v>0</v>
      </c>
      <c r="AO153" s="304">
        <f t="shared" si="63"/>
        <v>0</v>
      </c>
      <c r="AP153" s="305">
        <f t="shared" si="64"/>
        <v>0</v>
      </c>
      <c r="AQ153" s="305">
        <f t="shared" si="65"/>
        <v>0</v>
      </c>
      <c r="AR153" s="305">
        <f t="shared" si="66"/>
        <v>0</v>
      </c>
      <c r="AS153" s="305">
        <f t="shared" si="67"/>
        <v>0</v>
      </c>
      <c r="AT153" s="305">
        <f t="shared" si="68"/>
        <v>0</v>
      </c>
      <c r="AU153" s="305">
        <f t="shared" si="69"/>
        <v>0</v>
      </c>
      <c r="AV153" s="305">
        <f t="shared" si="70"/>
        <v>0</v>
      </c>
      <c r="AW153" s="305">
        <f t="shared" si="71"/>
        <v>0</v>
      </c>
      <c r="AX153" s="306">
        <f t="shared" si="72"/>
        <v>0</v>
      </c>
    </row>
    <row r="154" spans="1:50" ht="14.5">
      <c r="A154" s="44" t="b">
        <v>0</v>
      </c>
      <c r="B154" s="45" t="s">
        <v>154</v>
      </c>
      <c r="C154" s="106">
        <v>0</v>
      </c>
      <c r="D154" s="65">
        <v>4210</v>
      </c>
      <c r="E154" s="65"/>
      <c r="F154" s="99" t="s">
        <v>986</v>
      </c>
      <c r="G154" s="240" t="s">
        <v>148</v>
      </c>
      <c r="H154" s="240" t="s">
        <v>180</v>
      </c>
      <c r="I154" s="240" t="s">
        <v>1049</v>
      </c>
      <c r="J154" s="238"/>
      <c r="K154" s="255">
        <f t="shared" si="54"/>
        <v>0</v>
      </c>
      <c r="L154" s="506">
        <f t="shared" si="55"/>
        <v>0</v>
      </c>
      <c r="M154" s="265">
        <v>0</v>
      </c>
      <c r="N154" s="507">
        <f t="shared" si="56"/>
        <v>0</v>
      </c>
      <c r="O154" s="256">
        <f t="shared" si="57"/>
        <v>0</v>
      </c>
      <c r="P154" s="256">
        <v>0</v>
      </c>
      <c r="Q154" s="256">
        <v>35.625</v>
      </c>
      <c r="R154" s="256">
        <v>0</v>
      </c>
      <c r="S154" s="256">
        <v>0</v>
      </c>
      <c r="T154" s="257">
        <f t="shared" si="58"/>
        <v>35.625</v>
      </c>
      <c r="U154" s="323">
        <f>K154*Inflation!$F$19</f>
        <v>0</v>
      </c>
      <c r="V154" s="324">
        <f>L154*Inflation!$F$19</f>
        <v>0</v>
      </c>
      <c r="W154" s="324">
        <f>M154*Inflation!$F$19</f>
        <v>0</v>
      </c>
      <c r="X154" s="324">
        <f>N154*Inflation!$F$19*Inflation!$F$20</f>
        <v>0</v>
      </c>
      <c r="Y154" s="324">
        <f>O154*Inflation!$F$19*Inflation!$F$20</f>
        <v>0</v>
      </c>
      <c r="Z154" s="324">
        <f>P154*Inflation!$F$19*Inflation!$F$20</f>
        <v>0</v>
      </c>
      <c r="AA154" s="324">
        <f>Q154*Inflation!$F$19*Inflation!$F$20*Inflation!$F$21</f>
        <v>37.856598401598404</v>
      </c>
      <c r="AB154" s="324">
        <f>R154*Inflation!$F$19*Inflation!$F$20*Inflation!$F$21*Inflation!$F$22</f>
        <v>0</v>
      </c>
      <c r="AC154" s="324">
        <f>S154*Inflation!$F$19*Inflation!$F$20*Inflation!$F$21*Inflation!$F$22*Inflation!$F$23</f>
        <v>0</v>
      </c>
      <c r="AD154" s="326">
        <f t="shared" si="59"/>
        <v>37.856598401598404</v>
      </c>
      <c r="AE154" s="291">
        <v>0</v>
      </c>
      <c r="AF154" s="292">
        <v>0</v>
      </c>
      <c r="AG154" s="292">
        <f t="shared" si="60"/>
        <v>0</v>
      </c>
      <c r="AH154" s="292">
        <v>0</v>
      </c>
      <c r="AI154" s="292">
        <v>0</v>
      </c>
      <c r="AJ154" s="292">
        <f t="shared" si="61"/>
        <v>0</v>
      </c>
      <c r="AK154" s="292">
        <v>0</v>
      </c>
      <c r="AL154" s="292">
        <v>0</v>
      </c>
      <c r="AM154" s="292">
        <v>0</v>
      </c>
      <c r="AN154" s="293">
        <f t="shared" si="62"/>
        <v>0</v>
      </c>
      <c r="AO154" s="304">
        <f t="shared" si="63"/>
        <v>0</v>
      </c>
      <c r="AP154" s="305">
        <f t="shared" si="64"/>
        <v>0</v>
      </c>
      <c r="AQ154" s="305">
        <f t="shared" si="65"/>
        <v>0</v>
      </c>
      <c r="AR154" s="305">
        <f t="shared" si="66"/>
        <v>0</v>
      </c>
      <c r="AS154" s="305">
        <f t="shared" si="67"/>
        <v>0</v>
      </c>
      <c r="AT154" s="305">
        <f t="shared" si="68"/>
        <v>0</v>
      </c>
      <c r="AU154" s="305">
        <f t="shared" si="69"/>
        <v>37.856598401598404</v>
      </c>
      <c r="AV154" s="305">
        <f t="shared" si="70"/>
        <v>0</v>
      </c>
      <c r="AW154" s="305">
        <f t="shared" si="71"/>
        <v>0</v>
      </c>
      <c r="AX154" s="306">
        <f t="shared" si="72"/>
        <v>37.856598401598404</v>
      </c>
    </row>
    <row r="155" spans="1:50" ht="15" thickBot="1">
      <c r="A155" s="44"/>
      <c r="B155" s="57">
        <v>-3</v>
      </c>
      <c r="C155" s="73">
        <v>3</v>
      </c>
      <c r="D155" s="80">
        <v>4210</v>
      </c>
      <c r="E155" s="81"/>
      <c r="F155" s="60" t="s">
        <v>39</v>
      </c>
      <c r="G155" s="389"/>
      <c r="H155" s="389"/>
      <c r="I155" s="389"/>
      <c r="J155" s="241"/>
      <c r="K155" s="156">
        <f t="shared" ref="K155:T155" si="73">SUM(K142:K154)</f>
        <v>320.50099999999998</v>
      </c>
      <c r="L155" s="61">
        <f t="shared" si="73"/>
        <v>320.50099999999998</v>
      </c>
      <c r="M155" s="508">
        <f t="shared" si="73"/>
        <v>641.00199999999995</v>
      </c>
      <c r="N155" s="61">
        <f t="shared" si="73"/>
        <v>860.50150000000008</v>
      </c>
      <c r="O155" s="61">
        <f t="shared" si="73"/>
        <v>860.50150000000008</v>
      </c>
      <c r="P155" s="61">
        <f t="shared" si="73"/>
        <v>1721.0030000000002</v>
      </c>
      <c r="Q155" s="61">
        <f t="shared" si="73"/>
        <v>698.06399999999996</v>
      </c>
      <c r="R155" s="61">
        <f t="shared" si="73"/>
        <v>279.43899999999996</v>
      </c>
      <c r="S155" s="61">
        <f t="shared" si="73"/>
        <v>779.43899999999996</v>
      </c>
      <c r="T155" s="130">
        <f t="shared" si="73"/>
        <v>4118.9470000000001</v>
      </c>
      <c r="U155" s="172">
        <f t="shared" ref="U155:AD155" si="74">SUM(U142:U154)</f>
        <v>327.35286953046955</v>
      </c>
      <c r="V155" s="173">
        <f t="shared" si="74"/>
        <v>327.35286953046955</v>
      </c>
      <c r="W155" s="173">
        <f t="shared" si="74"/>
        <v>654.70573906093909</v>
      </c>
      <c r="X155" s="173">
        <f t="shared" si="74"/>
        <v>897.35606574225778</v>
      </c>
      <c r="Y155" s="173">
        <f t="shared" si="74"/>
        <v>897.35606574225778</v>
      </c>
      <c r="Z155" s="173">
        <f t="shared" si="74"/>
        <v>1794.7121314845156</v>
      </c>
      <c r="AA155" s="173">
        <f t="shared" si="74"/>
        <v>741.79167737862144</v>
      </c>
      <c r="AB155" s="173">
        <f t="shared" si="74"/>
        <v>302.5847006673327</v>
      </c>
      <c r="AC155" s="173">
        <f t="shared" si="74"/>
        <v>859.19250662937088</v>
      </c>
      <c r="AD155" s="174">
        <f t="shared" si="74"/>
        <v>4352.9867552207807</v>
      </c>
      <c r="AE155" s="226">
        <f t="shared" ref="AE155:AX155" si="75">SUM(AE142:AE154)</f>
        <v>0</v>
      </c>
      <c r="AF155" s="227">
        <f t="shared" si="75"/>
        <v>0</v>
      </c>
      <c r="AG155" s="227">
        <f t="shared" si="75"/>
        <v>0</v>
      </c>
      <c r="AH155" s="227">
        <f t="shared" si="75"/>
        <v>0</v>
      </c>
      <c r="AI155" s="227">
        <f t="shared" si="75"/>
        <v>0</v>
      </c>
      <c r="AJ155" s="227">
        <f t="shared" si="75"/>
        <v>0</v>
      </c>
      <c r="AK155" s="227">
        <f t="shared" si="75"/>
        <v>0</v>
      </c>
      <c r="AL155" s="227">
        <f t="shared" si="75"/>
        <v>0</v>
      </c>
      <c r="AM155" s="227">
        <f t="shared" si="75"/>
        <v>0</v>
      </c>
      <c r="AN155" s="228">
        <f t="shared" si="75"/>
        <v>0</v>
      </c>
      <c r="AO155" s="235">
        <f t="shared" si="75"/>
        <v>327.35286953046955</v>
      </c>
      <c r="AP155" s="168">
        <f t="shared" si="75"/>
        <v>327.35286953046955</v>
      </c>
      <c r="AQ155" s="168">
        <f t="shared" si="75"/>
        <v>654.70573906093909</v>
      </c>
      <c r="AR155" s="168">
        <f t="shared" si="75"/>
        <v>897.35606574225778</v>
      </c>
      <c r="AS155" s="168">
        <f t="shared" si="75"/>
        <v>897.35606574225778</v>
      </c>
      <c r="AT155" s="168">
        <f t="shared" si="75"/>
        <v>1794.7121314845156</v>
      </c>
      <c r="AU155" s="168">
        <f t="shared" si="75"/>
        <v>741.79167737862144</v>
      </c>
      <c r="AV155" s="168">
        <f t="shared" si="75"/>
        <v>302.5847006673327</v>
      </c>
      <c r="AW155" s="168">
        <f t="shared" si="75"/>
        <v>859.19250662937088</v>
      </c>
      <c r="AX155" s="169">
        <f t="shared" si="75"/>
        <v>4352.9867552207807</v>
      </c>
    </row>
    <row r="156" spans="1:50" ht="14.5">
      <c r="A156" s="44" t="s">
        <v>154</v>
      </c>
      <c r="B156" s="45" t="s">
        <v>150</v>
      </c>
      <c r="C156" s="106">
        <v>8423.7135884804848</v>
      </c>
      <c r="D156" s="65">
        <v>43</v>
      </c>
      <c r="E156" s="65"/>
      <c r="F156" s="99" t="s">
        <v>45</v>
      </c>
      <c r="G156" s="240" t="s">
        <v>148</v>
      </c>
      <c r="H156" s="240" t="s">
        <v>170</v>
      </c>
      <c r="I156" s="240" t="s">
        <v>1049</v>
      </c>
      <c r="J156" s="238" t="s">
        <v>249</v>
      </c>
      <c r="K156" s="255">
        <v>767.5</v>
      </c>
      <c r="L156" s="256">
        <v>767.5</v>
      </c>
      <c r="M156" s="256">
        <v>1535</v>
      </c>
      <c r="N156" s="256">
        <v>817.5</v>
      </c>
      <c r="O156" s="256">
        <v>817.5</v>
      </c>
      <c r="P156" s="256">
        <v>1635</v>
      </c>
      <c r="Q156" s="256">
        <v>1938</v>
      </c>
      <c r="R156" s="256">
        <v>1635</v>
      </c>
      <c r="S156" s="256">
        <v>1535</v>
      </c>
      <c r="T156" s="258">
        <f>SUM(S156,R156,Q156,P156,M156)</f>
        <v>8278</v>
      </c>
      <c r="U156" s="323">
        <f>K156*Inflation!$F$19</f>
        <v>783.90809190809193</v>
      </c>
      <c r="V156" s="324">
        <f>L156*Inflation!$F$19</f>
        <v>783.90809190809193</v>
      </c>
      <c r="W156" s="324">
        <f>M156*Inflation!$F$19</f>
        <v>1567.8161838161839</v>
      </c>
      <c r="X156" s="324">
        <f>N156*Inflation!$F$19*Inflation!$F$20</f>
        <v>852.51284715284726</v>
      </c>
      <c r="Y156" s="324">
        <f>O156*Inflation!$F$19*Inflation!$F$20</f>
        <v>852.51284715284726</v>
      </c>
      <c r="Z156" s="324">
        <f>P156*Inflation!$F$19*Inflation!$F$20</f>
        <v>1705.0256943056945</v>
      </c>
      <c r="AA156" s="324">
        <f>Q156*Inflation!$F$19*Inflation!$F$20*Inflation!$F$21</f>
        <v>2059.3989530469535</v>
      </c>
      <c r="AB156" s="324">
        <f>R156*Inflation!$F$19*Inflation!$F$20*Inflation!$F$21*Inflation!$F$22</f>
        <v>1770.4256943056946</v>
      </c>
      <c r="AC156" s="324">
        <f>S156*Inflation!$F$19*Inflation!$F$20*Inflation!$F$21*Inflation!$F$22*Inflation!$F$23</f>
        <v>1692.0637762237766</v>
      </c>
      <c r="AD156" s="326">
        <f>SUM(AC156,AB156,AA156,Z156,W156)</f>
        <v>8794.7303016983024</v>
      </c>
      <c r="AE156" s="291">
        <v>0</v>
      </c>
      <c r="AF156" s="292">
        <v>0</v>
      </c>
      <c r="AG156" s="292">
        <f>AE156+AF156</f>
        <v>0</v>
      </c>
      <c r="AH156" s="292">
        <v>0</v>
      </c>
      <c r="AI156" s="292">
        <v>0</v>
      </c>
      <c r="AJ156" s="292">
        <f>AH156+AI156</f>
        <v>0</v>
      </c>
      <c r="AK156" s="292">
        <v>0</v>
      </c>
      <c r="AL156" s="292">
        <v>0</v>
      </c>
      <c r="AM156" s="292">
        <v>0</v>
      </c>
      <c r="AN156" s="293">
        <v>0</v>
      </c>
      <c r="AO156" s="304">
        <f t="shared" ref="AO156" si="76">AE156+U156</f>
        <v>783.90809190809193</v>
      </c>
      <c r="AP156" s="305">
        <f t="shared" ref="AP156" si="77">AF156+V156</f>
        <v>783.90809190809193</v>
      </c>
      <c r="AQ156" s="305">
        <f t="shared" ref="AQ156" si="78">AG156+W156</f>
        <v>1567.8161838161839</v>
      </c>
      <c r="AR156" s="305">
        <f t="shared" ref="AR156" si="79">AH156+X156</f>
        <v>852.51284715284726</v>
      </c>
      <c r="AS156" s="305">
        <f t="shared" ref="AS156" si="80">AI156+Y156</f>
        <v>852.51284715284726</v>
      </c>
      <c r="AT156" s="305">
        <f t="shared" ref="AT156" si="81">AJ156+Z156</f>
        <v>1705.0256943056945</v>
      </c>
      <c r="AU156" s="305">
        <f t="shared" ref="AU156" si="82">AK156+AA156</f>
        <v>2059.3989530469535</v>
      </c>
      <c r="AV156" s="305">
        <f t="shared" ref="AV156" si="83">AL156+AB156</f>
        <v>1770.4256943056946</v>
      </c>
      <c r="AW156" s="305">
        <f t="shared" ref="AW156" si="84">AM156+AC156</f>
        <v>1692.0637762237766</v>
      </c>
      <c r="AX156" s="306">
        <f>SUM(AW156,AV156,AU156,AT156,AQ156)</f>
        <v>8794.7303016983024</v>
      </c>
    </row>
    <row r="157" spans="1:50" ht="15" thickBot="1">
      <c r="A157" s="44"/>
      <c r="B157" s="57">
        <v>0</v>
      </c>
      <c r="C157" s="73">
        <v>1</v>
      </c>
      <c r="D157" s="80">
        <v>43</v>
      </c>
      <c r="E157" s="81"/>
      <c r="F157" s="60" t="s">
        <v>45</v>
      </c>
      <c r="G157" s="389"/>
      <c r="H157" s="389"/>
      <c r="I157" s="389"/>
      <c r="J157" s="241"/>
      <c r="K157" s="156">
        <f t="shared" ref="K157:T157" si="85">K156</f>
        <v>767.5</v>
      </c>
      <c r="L157" s="62">
        <f t="shared" si="85"/>
        <v>767.5</v>
      </c>
      <c r="M157" s="62">
        <f t="shared" si="85"/>
        <v>1535</v>
      </c>
      <c r="N157" s="62">
        <f t="shared" si="85"/>
        <v>817.5</v>
      </c>
      <c r="O157" s="62">
        <f t="shared" si="85"/>
        <v>817.5</v>
      </c>
      <c r="P157" s="62">
        <f t="shared" si="85"/>
        <v>1635</v>
      </c>
      <c r="Q157" s="62">
        <f t="shared" si="85"/>
        <v>1938</v>
      </c>
      <c r="R157" s="62">
        <f t="shared" si="85"/>
        <v>1635</v>
      </c>
      <c r="S157" s="62">
        <f t="shared" si="85"/>
        <v>1535</v>
      </c>
      <c r="T157" s="130">
        <f t="shared" si="85"/>
        <v>8278</v>
      </c>
      <c r="U157" s="172">
        <f t="shared" ref="U157:AD157" si="86">U156</f>
        <v>783.90809190809193</v>
      </c>
      <c r="V157" s="173">
        <f t="shared" si="86"/>
        <v>783.90809190809193</v>
      </c>
      <c r="W157" s="173">
        <f t="shared" si="86"/>
        <v>1567.8161838161839</v>
      </c>
      <c r="X157" s="173">
        <f t="shared" si="86"/>
        <v>852.51284715284726</v>
      </c>
      <c r="Y157" s="173">
        <f t="shared" si="86"/>
        <v>852.51284715284726</v>
      </c>
      <c r="Z157" s="173">
        <f t="shared" si="86"/>
        <v>1705.0256943056945</v>
      </c>
      <c r="AA157" s="173">
        <f t="shared" si="86"/>
        <v>2059.3989530469535</v>
      </c>
      <c r="AB157" s="173">
        <f t="shared" si="86"/>
        <v>1770.4256943056946</v>
      </c>
      <c r="AC157" s="173">
        <f t="shared" si="86"/>
        <v>1692.0637762237766</v>
      </c>
      <c r="AD157" s="174">
        <f t="shared" si="86"/>
        <v>8794.7303016983024</v>
      </c>
      <c r="AE157" s="226">
        <f t="shared" ref="AE157:AX157" si="87">AE156</f>
        <v>0</v>
      </c>
      <c r="AF157" s="227">
        <f t="shared" si="87"/>
        <v>0</v>
      </c>
      <c r="AG157" s="227">
        <f t="shared" si="87"/>
        <v>0</v>
      </c>
      <c r="AH157" s="227">
        <f t="shared" si="87"/>
        <v>0</v>
      </c>
      <c r="AI157" s="227">
        <f t="shared" si="87"/>
        <v>0</v>
      </c>
      <c r="AJ157" s="227">
        <f t="shared" si="87"/>
        <v>0</v>
      </c>
      <c r="AK157" s="227">
        <f t="shared" si="87"/>
        <v>0</v>
      </c>
      <c r="AL157" s="227">
        <f t="shared" si="87"/>
        <v>0</v>
      </c>
      <c r="AM157" s="227">
        <f t="shared" si="87"/>
        <v>0</v>
      </c>
      <c r="AN157" s="228">
        <f t="shared" si="87"/>
        <v>0</v>
      </c>
      <c r="AO157" s="235">
        <f t="shared" si="87"/>
        <v>783.90809190809193</v>
      </c>
      <c r="AP157" s="168">
        <f t="shared" si="87"/>
        <v>783.90809190809193</v>
      </c>
      <c r="AQ157" s="168">
        <f t="shared" si="87"/>
        <v>1567.8161838161839</v>
      </c>
      <c r="AR157" s="168">
        <f t="shared" si="87"/>
        <v>852.51284715284726</v>
      </c>
      <c r="AS157" s="168">
        <f t="shared" si="87"/>
        <v>852.51284715284726</v>
      </c>
      <c r="AT157" s="168">
        <f t="shared" si="87"/>
        <v>1705.0256943056945</v>
      </c>
      <c r="AU157" s="168">
        <f t="shared" si="87"/>
        <v>2059.3989530469535</v>
      </c>
      <c r="AV157" s="168">
        <f t="shared" si="87"/>
        <v>1770.4256943056946</v>
      </c>
      <c r="AW157" s="168">
        <f t="shared" si="87"/>
        <v>1692.0637762237766</v>
      </c>
      <c r="AX157" s="169">
        <f t="shared" si="87"/>
        <v>8794.7303016983024</v>
      </c>
    </row>
    <row r="158" spans="1:50" ht="15" thickBot="1">
      <c r="A158" s="44" t="s">
        <v>154</v>
      </c>
      <c r="B158" s="45" t="s">
        <v>150</v>
      </c>
      <c r="C158" s="115">
        <v>63513.305</v>
      </c>
      <c r="D158" s="80">
        <v>45</v>
      </c>
      <c r="E158" s="81" t="s">
        <v>987</v>
      </c>
      <c r="F158" s="116" t="s">
        <v>47</v>
      </c>
      <c r="G158" s="396" t="s">
        <v>148</v>
      </c>
      <c r="H158" s="396" t="s">
        <v>170</v>
      </c>
      <c r="I158" s="396" t="s">
        <v>1049</v>
      </c>
      <c r="J158" s="150" t="s">
        <v>249</v>
      </c>
      <c r="K158" s="156">
        <v>6354.7804999999998</v>
      </c>
      <c r="L158" s="61">
        <v>6354.7804999999998</v>
      </c>
      <c r="M158" s="61">
        <v>12709.561</v>
      </c>
      <c r="N158" s="61">
        <v>6351.7804999999998</v>
      </c>
      <c r="O158" s="61">
        <v>6351.7804999999998</v>
      </c>
      <c r="P158" s="61">
        <v>12703.561</v>
      </c>
      <c r="Q158" s="61">
        <v>12705.561</v>
      </c>
      <c r="R158" s="61">
        <v>12705.561</v>
      </c>
      <c r="S158" s="61">
        <v>12689.061</v>
      </c>
      <c r="T158" s="131">
        <f>SUM(S158,R158,Q158,P158,M158)</f>
        <v>63513.305</v>
      </c>
      <c r="U158" s="177">
        <f>K158*Inflation!$F$19</f>
        <v>6490.6369462537459</v>
      </c>
      <c r="V158" s="173">
        <f>L158*Inflation!$F$19</f>
        <v>6490.6369462537459</v>
      </c>
      <c r="W158" s="173">
        <f>M158*Inflation!$F$19</f>
        <v>12981.273892507492</v>
      </c>
      <c r="X158" s="173">
        <f>N158*Inflation!$F$19*Inflation!$F$20</f>
        <v>6623.8219921038972</v>
      </c>
      <c r="Y158" s="173">
        <f>O158*Inflation!$F$19*Inflation!$F$20</f>
        <v>6623.8219921038972</v>
      </c>
      <c r="Z158" s="173">
        <f>P158*Inflation!$F$19*Inflation!$F$20</f>
        <v>13247.643984207794</v>
      </c>
      <c r="AA158" s="173">
        <f>Q158*Inflation!$F$19*Inflation!$F$20*Inflation!$F$21</f>
        <v>13501.454603340662</v>
      </c>
      <c r="AB158" s="173">
        <f>R158*Inflation!$F$19*Inflation!$F$20*Inflation!$F$21*Inflation!$F$22</f>
        <v>13757.952082549455</v>
      </c>
      <c r="AC158" s="231">
        <f>S158*Inflation!$F$19*Inflation!$F$20*Inflation!$F$21*Inflation!$F$22*Inflation!$F$23</f>
        <v>13987.427017846154</v>
      </c>
      <c r="AD158" s="175">
        <f>SUM(AC158,AB158,AA158,Z158,W158)</f>
        <v>67475.751580451557</v>
      </c>
      <c r="AE158" s="226">
        <f>SUM('Common CWIP'!AV72:BA73)</f>
        <v>0.49999999999999994</v>
      </c>
      <c r="AF158" s="227">
        <f>SUM('Common CWIP'!BB72:BG73)</f>
        <v>0.49999999999999994</v>
      </c>
      <c r="AG158" s="227">
        <f>AE158+AF158</f>
        <v>0.99999999999999989</v>
      </c>
      <c r="AH158" s="227">
        <f>SUM('Common CWIP'!BK72:BP73)</f>
        <v>0</v>
      </c>
      <c r="AI158" s="227">
        <f>SUM('Common CWIP'!BQ72:BV73)</f>
        <v>0</v>
      </c>
      <c r="AJ158" s="227">
        <f>AH158+AI158</f>
        <v>0</v>
      </c>
      <c r="AK158" s="227">
        <f>SUM('Common CWIP'!CL72:CL73)</f>
        <v>1</v>
      </c>
      <c r="AL158" s="227">
        <f>SUM('Common CWIP'!DA72:DA73)</f>
        <v>1</v>
      </c>
      <c r="AM158" s="244">
        <f>SUM('Common CWIP'!DP72:DP73)</f>
        <v>2</v>
      </c>
      <c r="AN158" s="245">
        <f>SUM(AM158,AL158,AK158,AJ158,AG158)</f>
        <v>5</v>
      </c>
      <c r="AO158" s="167">
        <f t="shared" ref="AO158" si="88">AE158+U158</f>
        <v>6491.1369462537459</v>
      </c>
      <c r="AP158" s="168">
        <f t="shared" ref="AP158" si="89">AF158+V158</f>
        <v>6491.1369462537459</v>
      </c>
      <c r="AQ158" s="168">
        <f t="shared" ref="AQ158" si="90">AG158+W158</f>
        <v>12982.273892507492</v>
      </c>
      <c r="AR158" s="168">
        <f t="shared" ref="AR158" si="91">AH158+X158</f>
        <v>6623.8219921038972</v>
      </c>
      <c r="AS158" s="168">
        <f t="shared" ref="AS158" si="92">AI158+Y158</f>
        <v>6623.8219921038972</v>
      </c>
      <c r="AT158" s="168">
        <f t="shared" ref="AT158" si="93">AJ158+Z158</f>
        <v>13247.643984207794</v>
      </c>
      <c r="AU158" s="168">
        <f t="shared" ref="AU158" si="94">AK158+AA158</f>
        <v>13502.454603340662</v>
      </c>
      <c r="AV158" s="168">
        <f t="shared" ref="AV158" si="95">AL158+AB158</f>
        <v>13758.952082549455</v>
      </c>
      <c r="AW158" s="236">
        <f t="shared" ref="AW158" si="96">AM158+AC158</f>
        <v>13989.427017846154</v>
      </c>
      <c r="AX158" s="170">
        <f>SUM(AW158,AV158,AU158,AT158,AQ158)</f>
        <v>67480.751580451557</v>
      </c>
    </row>
    <row r="159" spans="1:50" ht="15" thickBot="1">
      <c r="A159" s="44"/>
      <c r="B159" s="45"/>
      <c r="C159" s="106"/>
      <c r="D159" s="80"/>
      <c r="E159" s="81"/>
      <c r="F159" s="60" t="s">
        <v>58</v>
      </c>
      <c r="G159" s="389"/>
      <c r="H159" s="389"/>
      <c r="I159" s="389"/>
      <c r="J159" s="242"/>
      <c r="K159" s="156">
        <f t="shared" ref="K159:U159" si="97">K158+K157+K155+K141</f>
        <v>13169.281500000001</v>
      </c>
      <c r="L159" s="61">
        <f t="shared" si="97"/>
        <v>20469.281500000001</v>
      </c>
      <c r="M159" s="61">
        <f t="shared" si="97"/>
        <v>33638.563000000002</v>
      </c>
      <c r="N159" s="61">
        <f t="shared" si="97"/>
        <v>22101.68</v>
      </c>
      <c r="O159" s="61">
        <f t="shared" si="97"/>
        <v>22101.68</v>
      </c>
      <c r="P159" s="61">
        <f t="shared" si="97"/>
        <v>44203.360000000001</v>
      </c>
      <c r="Q159" s="61">
        <f t="shared" si="97"/>
        <v>32887.625</v>
      </c>
      <c r="R159" s="61">
        <f t="shared" si="97"/>
        <v>37606</v>
      </c>
      <c r="S159" s="61">
        <f t="shared" si="97"/>
        <v>37163.536</v>
      </c>
      <c r="T159" s="130">
        <f t="shared" si="97"/>
        <v>185499.084</v>
      </c>
      <c r="U159" s="172">
        <f t="shared" si="97"/>
        <v>13450.822583016979</v>
      </c>
      <c r="V159" s="173">
        <f t="shared" ref="V159:AD159" si="98">V158+V157+V155+V141</f>
        <v>20906.886519080919</v>
      </c>
      <c r="W159" s="173">
        <f t="shared" si="98"/>
        <v>34357.709102097906</v>
      </c>
      <c r="X159" s="173">
        <f t="shared" si="98"/>
        <v>23048.276628331667</v>
      </c>
      <c r="Y159" s="173">
        <f t="shared" si="98"/>
        <v>23048.276628331667</v>
      </c>
      <c r="Z159" s="173">
        <f t="shared" si="98"/>
        <v>46096.553256663334</v>
      </c>
      <c r="AA159" s="173">
        <f t="shared" si="98"/>
        <v>34947.750512487524</v>
      </c>
      <c r="AB159" s="173">
        <f t="shared" si="98"/>
        <v>40720.873798201799</v>
      </c>
      <c r="AC159" s="173">
        <f t="shared" si="98"/>
        <v>40966.171375888123</v>
      </c>
      <c r="AD159" s="176">
        <f t="shared" si="98"/>
        <v>197089.05804533878</v>
      </c>
      <c r="AE159" s="226">
        <f t="shared" ref="AE159:AX159" si="99">AE158+AE157+AE155+AE141</f>
        <v>68.346100844442617</v>
      </c>
      <c r="AF159" s="227">
        <f t="shared" si="99"/>
        <v>239.77778552402464</v>
      </c>
      <c r="AG159" s="227">
        <f t="shared" si="99"/>
        <v>308.1238863684672</v>
      </c>
      <c r="AH159" s="227">
        <f t="shared" si="99"/>
        <v>474.88903077600247</v>
      </c>
      <c r="AI159" s="227">
        <f t="shared" si="99"/>
        <v>853.88542311771312</v>
      </c>
      <c r="AJ159" s="227">
        <f t="shared" si="99"/>
        <v>1328.7744538937156</v>
      </c>
      <c r="AK159" s="227">
        <f t="shared" si="99"/>
        <v>429.90027945658375</v>
      </c>
      <c r="AL159" s="227">
        <f t="shared" si="99"/>
        <v>1273.8816216236858</v>
      </c>
      <c r="AM159" s="227">
        <f t="shared" si="99"/>
        <v>2499.1942109362772</v>
      </c>
      <c r="AN159" s="243">
        <f t="shared" si="99"/>
        <v>5839.8744522787292</v>
      </c>
      <c r="AO159" s="235">
        <f t="shared" si="99"/>
        <v>13519.168683861426</v>
      </c>
      <c r="AP159" s="168">
        <f t="shared" si="99"/>
        <v>21146.664304604943</v>
      </c>
      <c r="AQ159" s="168">
        <f t="shared" si="99"/>
        <v>34665.832988466376</v>
      </c>
      <c r="AR159" s="168">
        <f t="shared" si="99"/>
        <v>23523.165659107679</v>
      </c>
      <c r="AS159" s="168">
        <f t="shared" si="99"/>
        <v>23902.162051449388</v>
      </c>
      <c r="AT159" s="168">
        <f t="shared" si="99"/>
        <v>47425.327710557074</v>
      </c>
      <c r="AU159" s="168">
        <f t="shared" si="99"/>
        <v>35377.650791944106</v>
      </c>
      <c r="AV159" s="168">
        <f t="shared" si="99"/>
        <v>41994.755419825495</v>
      </c>
      <c r="AW159" s="168">
        <f t="shared" si="99"/>
        <v>43465.365586824395</v>
      </c>
      <c r="AX159" s="171">
        <f t="shared" si="99"/>
        <v>202928.93249761744</v>
      </c>
    </row>
    <row r="160" spans="1:50"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</row>
    <row r="161" spans="6:40">
      <c r="F161" s="524" t="s">
        <v>1061</v>
      </c>
      <c r="G161" s="524"/>
      <c r="H161" s="524"/>
      <c r="I161" s="524"/>
      <c r="J161" s="530"/>
      <c r="K161" s="525"/>
      <c r="L161" s="525"/>
      <c r="M161" s="525"/>
      <c r="N161" s="525"/>
      <c r="O161" s="525"/>
      <c r="P161" s="525"/>
      <c r="Q161" s="525"/>
      <c r="R161" s="525"/>
      <c r="S161" s="525"/>
      <c r="T161" s="525"/>
      <c r="U161" s="523">
        <f>K159*(Inflation!D19/Inflation!D18)</f>
        <v>13450.822583016983</v>
      </c>
      <c r="V161" s="523">
        <f>L159*(Inflation!D19/Inflation!D18)</f>
        <v>20906.886519080919</v>
      </c>
      <c r="W161" s="523">
        <f>M159*(Inflation!D19/Inflation!D18)</f>
        <v>34357.709102097906</v>
      </c>
      <c r="X161" s="523">
        <f>N159*(Inflation!D20/Inflation!D18)</f>
        <v>23048.276628331667</v>
      </c>
      <c r="Y161" s="523">
        <f>O159*(Inflation!D20/Inflation!D18)</f>
        <v>23048.276628331667</v>
      </c>
      <c r="Z161" s="523">
        <f>P159*(Inflation!D20/Inflation!D18)</f>
        <v>46096.553256663334</v>
      </c>
      <c r="AA161" s="523">
        <f>Q159*(Inflation!D21/Inflation!D18)</f>
        <v>34947.75051248751</v>
      </c>
      <c r="AB161" s="523">
        <f>R159*(Inflation!D22/Inflation!D18)</f>
        <v>40720.873798201799</v>
      </c>
      <c r="AC161" s="523">
        <f>S159*(Inflation!D23/Inflation!D18)</f>
        <v>40966.171375888109</v>
      </c>
      <c r="AD161" s="523">
        <f>SUM(AC161,AB161,AA161,Z161,W161)</f>
        <v>197089.05804533866</v>
      </c>
      <c r="AE161" s="529">
        <f>SUM('Common CWIP'!AV65:BA66,'Common CWIP'!AV72:BA74)</f>
        <v>68.34610084444256</v>
      </c>
      <c r="AF161" s="529">
        <f>SUM('Common CWIP'!BB65:BG66,'Common CWIP'!BB72:BG74)</f>
        <v>239.77778552402469</v>
      </c>
      <c r="AG161" s="529">
        <f>SUM('Common CWIP'!BH65:BH66,'Common CWIP'!BH72:BH74)</f>
        <v>308.1238863684672</v>
      </c>
      <c r="AH161" s="529">
        <f>SUM('Common CWIP'!BK65:BP66,'Common CWIP'!BK72:BP74)</f>
        <v>474.88903077600219</v>
      </c>
      <c r="AI161" s="529">
        <f>SUM('Common CWIP'!BQ65:BV66,'Common CWIP'!BQ72:BV74)</f>
        <v>853.88542311771278</v>
      </c>
      <c r="AJ161" s="529">
        <f>SUM('Common CWIP'!BW65:BW66,'Common CWIP'!BW72:BW74)</f>
        <v>1328.7744538937152</v>
      </c>
      <c r="AK161" s="529">
        <f>SUM('Common CWIP'!CL65:CL66,'Common CWIP'!CL72:CL74)</f>
        <v>429.90027945658414</v>
      </c>
      <c r="AL161" s="529">
        <f>SUM('Common CWIP'!DA65:DA66,'Common CWIP'!DA72:DA74)</f>
        <v>1273.8816216236851</v>
      </c>
      <c r="AM161" s="529">
        <f>SUM('Common CWIP'!DP65:DP66,'Common CWIP'!DP72:DP74)</f>
        <v>2499.1942109362776</v>
      </c>
      <c r="AN161" s="529">
        <f>SUM(AM161,AL161,AK161,AJ161,AG161)</f>
        <v>5839.8744522787292</v>
      </c>
    </row>
    <row r="162" spans="6:40">
      <c r="K162" s="91"/>
      <c r="L162" s="91"/>
      <c r="M162" s="91"/>
      <c r="N162" s="91"/>
      <c r="O162" s="91"/>
      <c r="P162" s="91"/>
      <c r="Q162" s="91"/>
      <c r="R162" s="91"/>
      <c r="S162" s="91"/>
      <c r="T162" s="91"/>
      <c r="U162" s="526">
        <f>U161-U159</f>
        <v>0</v>
      </c>
      <c r="V162" s="526">
        <f t="shared" ref="V162:AD162" si="100">V161-V159</f>
        <v>0</v>
      </c>
      <c r="W162" s="526">
        <f t="shared" si="100"/>
        <v>0</v>
      </c>
      <c r="X162" s="526">
        <f t="shared" si="100"/>
        <v>0</v>
      </c>
      <c r="Y162" s="526">
        <f t="shared" si="100"/>
        <v>0</v>
      </c>
      <c r="Z162" s="526">
        <f t="shared" si="100"/>
        <v>0</v>
      </c>
      <c r="AA162" s="526">
        <f t="shared" si="100"/>
        <v>0</v>
      </c>
      <c r="AB162" s="526">
        <f t="shared" si="100"/>
        <v>0</v>
      </c>
      <c r="AC162" s="526">
        <f t="shared" si="100"/>
        <v>0</v>
      </c>
      <c r="AD162" s="526">
        <f t="shared" si="100"/>
        <v>0</v>
      </c>
      <c r="AE162" s="526">
        <f t="shared" ref="AE162" si="101">AE161-AE159</f>
        <v>0</v>
      </c>
      <c r="AF162" s="526">
        <f t="shared" ref="AF162" si="102">AF161-AF159</f>
        <v>0</v>
      </c>
      <c r="AG162" s="526">
        <f t="shared" ref="AG162" si="103">AG161-AG159</f>
        <v>0</v>
      </c>
      <c r="AH162" s="526">
        <f t="shared" ref="AH162" si="104">AH161-AH159</f>
        <v>0</v>
      </c>
      <c r="AI162" s="526">
        <f t="shared" ref="AI162" si="105">AI161-AI159</f>
        <v>0</v>
      </c>
      <c r="AJ162" s="526">
        <f t="shared" ref="AJ162" si="106">AJ161-AJ159</f>
        <v>0</v>
      </c>
      <c r="AK162" s="526">
        <f t="shared" ref="AK162" si="107">AK161-AK159</f>
        <v>0</v>
      </c>
      <c r="AL162" s="526">
        <f t="shared" ref="AL162" si="108">AL161-AL159</f>
        <v>0</v>
      </c>
      <c r="AM162" s="526">
        <f t="shared" ref="AM162" si="109">AM161-AM159</f>
        <v>0</v>
      </c>
      <c r="AN162" s="526">
        <f t="shared" ref="AN162" si="110">AN161-AN159</f>
        <v>0</v>
      </c>
    </row>
  </sheetData>
  <autoFilter ref="A1:AX159" xr:uid="{B0FE1BD9-1691-49C6-B49A-50FCFEBE6AD2}">
    <filterColumn colId="0" showButton="0"/>
  </autoFilter>
  <mergeCells count="6">
    <mergeCell ref="AE2:AN2"/>
    <mergeCell ref="AO2:AX2"/>
    <mergeCell ref="U2:AD2"/>
    <mergeCell ref="A1:B1"/>
    <mergeCell ref="A2:B2"/>
    <mergeCell ref="K2:T2"/>
  </mergeCells>
  <conditionalFormatting sqref="K4:T140 K156:S156 K142:S154">
    <cfRule type="cellIs" priority="27" stopIfTrue="1" operator="equal">
      <formula>0</formula>
    </cfRule>
  </conditionalFormatting>
  <conditionalFormatting sqref="J156">
    <cfRule type="cellIs" priority="26" stopIfTrue="1" operator="equal">
      <formula>0</formula>
    </cfRule>
  </conditionalFormatting>
  <conditionalFormatting sqref="T142:T154">
    <cfRule type="cellIs" priority="23" stopIfTrue="1" operator="equal">
      <formula>0</formula>
    </cfRule>
  </conditionalFormatting>
  <conditionalFormatting sqref="T156">
    <cfRule type="cellIs" priority="22" stopIfTrue="1" operator="equal">
      <formula>0</formula>
    </cfRule>
  </conditionalFormatting>
  <conditionalFormatting sqref="T158">
    <cfRule type="cellIs" priority="21" stopIfTrue="1" operator="equal">
      <formula>0</formula>
    </cfRule>
  </conditionalFormatting>
  <conditionalFormatting sqref="U4:AD140 U142:AC154 U156:AC156">
    <cfRule type="cellIs" priority="12" stopIfTrue="1" operator="equal">
      <formula>0</formula>
    </cfRule>
  </conditionalFormatting>
  <conditionalFormatting sqref="AD142:AD154">
    <cfRule type="cellIs" priority="11" stopIfTrue="1" operator="equal">
      <formula>0</formula>
    </cfRule>
  </conditionalFormatting>
  <conditionalFormatting sqref="AD156">
    <cfRule type="cellIs" priority="10" stopIfTrue="1" operator="equal">
      <formula>0</formula>
    </cfRule>
  </conditionalFormatting>
  <conditionalFormatting sqref="AD158">
    <cfRule type="cellIs" priority="9" stopIfTrue="1" operator="equal">
      <formula>0</formula>
    </cfRule>
  </conditionalFormatting>
  <conditionalFormatting sqref="AE156:AM156 AE142:AM154 AE4:AN140">
    <cfRule type="cellIs" priority="8" stopIfTrue="1" operator="equal">
      <formula>0</formula>
    </cfRule>
  </conditionalFormatting>
  <conditionalFormatting sqref="AN142:AN154">
    <cfRule type="cellIs" priority="7" stopIfTrue="1" operator="equal">
      <formula>0</formula>
    </cfRule>
  </conditionalFormatting>
  <conditionalFormatting sqref="AN156">
    <cfRule type="cellIs" priority="6" stopIfTrue="1" operator="equal">
      <formula>0</formula>
    </cfRule>
  </conditionalFormatting>
  <conditionalFormatting sqref="AN158">
    <cfRule type="cellIs" priority="5" stopIfTrue="1" operator="equal">
      <formula>0</formula>
    </cfRule>
  </conditionalFormatting>
  <conditionalFormatting sqref="AO4:AX140 AO142:AW154 AO156:AW156">
    <cfRule type="cellIs" priority="4" stopIfTrue="1" operator="equal">
      <formula>0</formula>
    </cfRule>
  </conditionalFormatting>
  <conditionalFormatting sqref="AX142:AX154">
    <cfRule type="cellIs" priority="3" stopIfTrue="1" operator="equal">
      <formula>0</formula>
    </cfRule>
  </conditionalFormatting>
  <conditionalFormatting sqref="AX156">
    <cfRule type="cellIs" priority="2" stopIfTrue="1" operator="equal">
      <formula>0</formula>
    </cfRule>
  </conditionalFormatting>
  <conditionalFormatting sqref="AX158">
    <cfRule type="cellIs" priority="1" stopIfTrue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A01F9-6BF1-4B67-9CC9-E72878795891}">
  <sheetPr>
    <tabColor rgb="FF00B050"/>
  </sheetPr>
  <dimension ref="A1:AC162"/>
  <sheetViews>
    <sheetView topLeftCell="D12" zoomScaleNormal="100" workbookViewId="0">
      <pane xSplit="3" topLeftCell="J1" activePane="topRight" state="frozen"/>
      <selection sqref="A1:XFD1"/>
      <selection pane="topRight" sqref="A1:XFD1"/>
    </sheetView>
  </sheetViews>
  <sheetFormatPr defaultColWidth="9.26953125" defaultRowHeight="12.5"/>
  <cols>
    <col min="1" max="3" width="0" style="37" hidden="1" customWidth="1"/>
    <col min="4" max="4" width="9.26953125" style="37"/>
    <col min="5" max="5" width="13.26953125" style="37" customWidth="1"/>
    <col min="6" max="6" width="68.26953125" style="37" bestFit="1" customWidth="1"/>
    <col min="7" max="8" width="24.7265625" style="37" hidden="1" customWidth="1"/>
    <col min="9" max="9" width="18.453125" style="95" hidden="1" customWidth="1"/>
    <col min="10" max="11" width="10.7265625" style="95" customWidth="1"/>
    <col min="12" max="19" width="10.7265625" style="37" customWidth="1"/>
    <col min="20" max="28" width="9.26953125" style="37" customWidth="1"/>
    <col min="29" max="16384" width="9.26953125" style="37"/>
  </cols>
  <sheetData>
    <row r="1" spans="1:29" ht="13">
      <c r="A1" s="606">
        <v>1</v>
      </c>
      <c r="B1" s="607"/>
      <c r="C1" s="38"/>
      <c r="D1" s="94">
        <v>2</v>
      </c>
      <c r="E1" s="94">
        <v>3</v>
      </c>
      <c r="F1" s="94">
        <v>4</v>
      </c>
      <c r="G1" s="94"/>
      <c r="H1" s="94"/>
      <c r="I1" s="94">
        <v>5</v>
      </c>
      <c r="J1" s="94">
        <v>7</v>
      </c>
      <c r="K1" s="94">
        <v>8</v>
      </c>
      <c r="L1" s="94">
        <v>9</v>
      </c>
      <c r="M1" s="94">
        <v>10</v>
      </c>
      <c r="N1" s="94">
        <v>11</v>
      </c>
      <c r="O1" s="94">
        <v>12</v>
      </c>
      <c r="P1" s="94">
        <v>13</v>
      </c>
      <c r="Q1" s="94">
        <v>14</v>
      </c>
      <c r="R1" s="94">
        <v>15</v>
      </c>
      <c r="S1" s="94">
        <v>16</v>
      </c>
    </row>
    <row r="2" spans="1:29" ht="13.5" thickBot="1">
      <c r="A2" s="606">
        <v>219512</v>
      </c>
      <c r="B2" s="607"/>
      <c r="C2" s="42"/>
      <c r="D2" s="103"/>
      <c r="E2" s="103"/>
      <c r="F2" s="103"/>
      <c r="G2" s="103"/>
      <c r="H2" s="103"/>
      <c r="I2" s="103"/>
      <c r="J2" s="625" t="s">
        <v>405</v>
      </c>
      <c r="K2" s="625"/>
      <c r="L2" s="625"/>
      <c r="M2" s="625"/>
      <c r="N2" s="625"/>
      <c r="O2" s="625"/>
      <c r="P2" s="625"/>
      <c r="Q2" s="625"/>
      <c r="R2" s="625"/>
      <c r="S2" s="625"/>
      <c r="T2" s="624" t="s">
        <v>406</v>
      </c>
      <c r="U2" s="624"/>
      <c r="V2" s="624"/>
      <c r="W2" s="624"/>
      <c r="X2" s="624"/>
      <c r="Y2" s="624"/>
      <c r="Z2" s="624"/>
      <c r="AA2" s="624"/>
      <c r="AB2" s="624"/>
      <c r="AC2" s="624"/>
    </row>
    <row r="3" spans="1:29" s="47" customFormat="1" ht="50.5" customHeight="1" thickBot="1">
      <c r="A3" s="40" t="s">
        <v>150</v>
      </c>
      <c r="B3" s="41" t="s">
        <v>150</v>
      </c>
      <c r="C3" s="46"/>
      <c r="D3" s="104" t="s">
        <v>155</v>
      </c>
      <c r="E3" s="48" t="s">
        <v>156</v>
      </c>
      <c r="F3" s="105" t="s">
        <v>157</v>
      </c>
      <c r="G3" s="394" t="s">
        <v>158</v>
      </c>
      <c r="H3" s="394" t="s">
        <v>159</v>
      </c>
      <c r="I3" s="237" t="s">
        <v>160</v>
      </c>
      <c r="J3" s="252" t="s">
        <v>162</v>
      </c>
      <c r="K3" s="253" t="s">
        <v>163</v>
      </c>
      <c r="L3" s="253">
        <v>2025</v>
      </c>
      <c r="M3" s="253" t="s">
        <v>164</v>
      </c>
      <c r="N3" s="253" t="s">
        <v>165</v>
      </c>
      <c r="O3" s="253">
        <v>2026</v>
      </c>
      <c r="P3" s="253">
        <v>2027</v>
      </c>
      <c r="Q3" s="253">
        <v>2028</v>
      </c>
      <c r="R3" s="253">
        <v>2029</v>
      </c>
      <c r="S3" s="254" t="s">
        <v>166</v>
      </c>
      <c r="T3" s="332" t="s">
        <v>162</v>
      </c>
      <c r="U3" s="333" t="s">
        <v>163</v>
      </c>
      <c r="V3" s="333">
        <v>2025</v>
      </c>
      <c r="W3" s="333" t="s">
        <v>164</v>
      </c>
      <c r="X3" s="333" t="s">
        <v>165</v>
      </c>
      <c r="Y3" s="333">
        <v>2026</v>
      </c>
      <c r="Z3" s="333">
        <v>2027</v>
      </c>
      <c r="AA3" s="333">
        <v>2028</v>
      </c>
      <c r="AB3" s="333">
        <v>2029</v>
      </c>
      <c r="AC3" s="334" t="s">
        <v>166</v>
      </c>
    </row>
    <row r="4" spans="1:29" s="47" customFormat="1" ht="14.5">
      <c r="A4" s="44" t="s">
        <v>154</v>
      </c>
      <c r="B4" s="45" t="s">
        <v>150</v>
      </c>
      <c r="C4" s="106">
        <v>510</v>
      </c>
      <c r="D4" s="65">
        <v>41</v>
      </c>
      <c r="E4" s="65"/>
      <c r="F4" s="99" t="s">
        <v>841</v>
      </c>
      <c r="G4" s="240" t="s">
        <v>148</v>
      </c>
      <c r="H4" s="240" t="s">
        <v>180</v>
      </c>
      <c r="I4" s="238" t="s">
        <v>249</v>
      </c>
      <c r="J4" s="255">
        <f t="shared" ref="J4:J12" si="0">L4/2</f>
        <v>5</v>
      </c>
      <c r="K4" s="256">
        <f t="shared" ref="K4:K12" si="1">L4/2</f>
        <v>5</v>
      </c>
      <c r="L4" s="256">
        <v>10</v>
      </c>
      <c r="M4" s="256">
        <f t="shared" ref="M4:M12" si="2">O4/2</f>
        <v>5</v>
      </c>
      <c r="N4" s="256">
        <f t="shared" ref="N4:N12" si="3">O4/2</f>
        <v>5</v>
      </c>
      <c r="O4" s="256">
        <v>10</v>
      </c>
      <c r="P4" s="256">
        <v>10</v>
      </c>
      <c r="Q4" s="256">
        <v>10.5</v>
      </c>
      <c r="R4" s="256">
        <v>10.5</v>
      </c>
      <c r="S4" s="257">
        <f t="shared" ref="S4:S67" si="4">SUM(R4,Q4,P4,O4,L4)</f>
        <v>51</v>
      </c>
      <c r="T4" s="323">
        <f>J4*Inflation!$F$19</f>
        <v>5.1068931068931072</v>
      </c>
      <c r="U4" s="324">
        <f>K4*Inflation!$F$19</f>
        <v>5.1068931068931072</v>
      </c>
      <c r="V4" s="324">
        <f>L4*Inflation!$F$19</f>
        <v>10.213786213786214</v>
      </c>
      <c r="W4" s="324">
        <f>M4*Inflation!$F$19*Inflation!$F$20</f>
        <v>5.2141458541458556</v>
      </c>
      <c r="X4" s="324">
        <f>N4*Inflation!$F$19*Inflation!$F$20</f>
        <v>5.2141458541458556</v>
      </c>
      <c r="Y4" s="324">
        <f>O4*Inflation!$F$19*Inflation!$F$20</f>
        <v>10.428291708291711</v>
      </c>
      <c r="Z4" s="324">
        <f>P4*Inflation!$F$19*Inflation!$F$20*Inflation!$F$21</f>
        <v>10.626413586413589</v>
      </c>
      <c r="AA4" s="324">
        <f>Q4*Inflation!$F$19*Inflation!$F$20*Inflation!$F$21*Inflation!$F$22</f>
        <v>11.369706293706297</v>
      </c>
      <c r="AB4" s="324">
        <f>R4*Inflation!$F$19*Inflation!$F$20*Inflation!$F$21*Inflation!$F$22*Inflation!$F$23</f>
        <v>11.574377622377625</v>
      </c>
      <c r="AC4" s="326">
        <f t="shared" ref="AC4:AC67" si="5">SUM(AB4,AA4,Z4,Y4,V4)</f>
        <v>54.212575424575434</v>
      </c>
    </row>
    <row r="5" spans="1:29" ht="14.5">
      <c r="A5" s="44" t="s">
        <v>154</v>
      </c>
      <c r="B5" s="45" t="s">
        <v>150</v>
      </c>
      <c r="C5" s="106">
        <v>510</v>
      </c>
      <c r="D5" s="65">
        <v>41</v>
      </c>
      <c r="E5" s="65"/>
      <c r="F5" s="99" t="s">
        <v>842</v>
      </c>
      <c r="G5" s="240" t="s">
        <v>148</v>
      </c>
      <c r="H5" s="240" t="s">
        <v>180</v>
      </c>
      <c r="I5" s="238" t="s">
        <v>249</v>
      </c>
      <c r="J5" s="255">
        <f t="shared" si="0"/>
        <v>5</v>
      </c>
      <c r="K5" s="256">
        <f t="shared" si="1"/>
        <v>5</v>
      </c>
      <c r="L5" s="256">
        <v>10</v>
      </c>
      <c r="M5" s="256">
        <f t="shared" si="2"/>
        <v>5</v>
      </c>
      <c r="N5" s="256">
        <f t="shared" si="3"/>
        <v>5</v>
      </c>
      <c r="O5" s="256">
        <v>10</v>
      </c>
      <c r="P5" s="256">
        <v>10</v>
      </c>
      <c r="Q5" s="256">
        <v>10.5</v>
      </c>
      <c r="R5" s="256">
        <v>10.5</v>
      </c>
      <c r="S5" s="257">
        <f t="shared" si="4"/>
        <v>51</v>
      </c>
      <c r="T5" s="323">
        <f>J5*Inflation!$F$19</f>
        <v>5.1068931068931072</v>
      </c>
      <c r="U5" s="324">
        <f>K5*Inflation!$F$19</f>
        <v>5.1068931068931072</v>
      </c>
      <c r="V5" s="324">
        <f>L5*Inflation!$F$19</f>
        <v>10.213786213786214</v>
      </c>
      <c r="W5" s="324">
        <f>M5*Inflation!$F$19*Inflation!$F$20</f>
        <v>5.2141458541458556</v>
      </c>
      <c r="X5" s="324">
        <f>N5*Inflation!$F$19*Inflation!$F$20</f>
        <v>5.2141458541458556</v>
      </c>
      <c r="Y5" s="324">
        <f>O5*Inflation!$F$19*Inflation!$F$20</f>
        <v>10.428291708291711</v>
      </c>
      <c r="Z5" s="324">
        <f>P5*Inflation!$F$19*Inflation!$F$20*Inflation!$F$21</f>
        <v>10.626413586413589</v>
      </c>
      <c r="AA5" s="324">
        <f>Q5*Inflation!$F$19*Inflation!$F$20*Inflation!$F$21*Inflation!$F$22</f>
        <v>11.369706293706297</v>
      </c>
      <c r="AB5" s="324">
        <f>R5*Inflation!$F$19*Inflation!$F$20*Inflation!$F$21*Inflation!$F$22*Inflation!$F$23</f>
        <v>11.574377622377625</v>
      </c>
      <c r="AC5" s="326">
        <f t="shared" si="5"/>
        <v>54.212575424575434</v>
      </c>
    </row>
    <row r="6" spans="1:29" ht="14.5">
      <c r="A6" s="44" t="s">
        <v>154</v>
      </c>
      <c r="B6" s="45" t="s">
        <v>150</v>
      </c>
      <c r="C6" s="106">
        <v>510</v>
      </c>
      <c r="D6" s="65">
        <v>41</v>
      </c>
      <c r="E6" s="65"/>
      <c r="F6" s="99" t="s">
        <v>843</v>
      </c>
      <c r="G6" s="240" t="s">
        <v>148</v>
      </c>
      <c r="H6" s="240" t="s">
        <v>180</v>
      </c>
      <c r="I6" s="238" t="s">
        <v>249</v>
      </c>
      <c r="J6" s="255">
        <f t="shared" si="0"/>
        <v>5</v>
      </c>
      <c r="K6" s="256">
        <f t="shared" si="1"/>
        <v>5</v>
      </c>
      <c r="L6" s="256">
        <v>10</v>
      </c>
      <c r="M6" s="256">
        <f t="shared" si="2"/>
        <v>5</v>
      </c>
      <c r="N6" s="256">
        <f t="shared" si="3"/>
        <v>5</v>
      </c>
      <c r="O6" s="256">
        <v>10</v>
      </c>
      <c r="P6" s="256">
        <v>10</v>
      </c>
      <c r="Q6" s="256">
        <v>10.5</v>
      </c>
      <c r="R6" s="256">
        <v>10.5</v>
      </c>
      <c r="S6" s="257">
        <f t="shared" si="4"/>
        <v>51</v>
      </c>
      <c r="T6" s="323">
        <f>J6*Inflation!$F$19</f>
        <v>5.1068931068931072</v>
      </c>
      <c r="U6" s="324">
        <f>K6*Inflation!$F$19</f>
        <v>5.1068931068931072</v>
      </c>
      <c r="V6" s="324">
        <f>L6*Inflation!$F$19</f>
        <v>10.213786213786214</v>
      </c>
      <c r="W6" s="324">
        <f>M6*Inflation!$F$19*Inflation!$F$20</f>
        <v>5.2141458541458556</v>
      </c>
      <c r="X6" s="324">
        <f>N6*Inflation!$F$19*Inflation!$F$20</f>
        <v>5.2141458541458556</v>
      </c>
      <c r="Y6" s="324">
        <f>O6*Inflation!$F$19*Inflation!$F$20</f>
        <v>10.428291708291711</v>
      </c>
      <c r="Z6" s="324">
        <f>P6*Inflation!$F$19*Inflation!$F$20*Inflation!$F$21</f>
        <v>10.626413586413589</v>
      </c>
      <c r="AA6" s="324">
        <f>Q6*Inflation!$F$19*Inflation!$F$20*Inflation!$F$21*Inflation!$F$22</f>
        <v>11.369706293706297</v>
      </c>
      <c r="AB6" s="324">
        <f>R6*Inflation!$F$19*Inflation!$F$20*Inflation!$F$21*Inflation!$F$22*Inflation!$F$23</f>
        <v>11.574377622377625</v>
      </c>
      <c r="AC6" s="326">
        <f t="shared" si="5"/>
        <v>54.212575424575434</v>
      </c>
    </row>
    <row r="7" spans="1:29" ht="14.5">
      <c r="A7" s="44" t="s">
        <v>154</v>
      </c>
      <c r="B7" s="45" t="s">
        <v>150</v>
      </c>
      <c r="C7" s="106">
        <v>2550</v>
      </c>
      <c r="D7" s="65">
        <v>41</v>
      </c>
      <c r="E7" s="65"/>
      <c r="F7" s="99" t="s">
        <v>844</v>
      </c>
      <c r="G7" s="240" t="s">
        <v>148</v>
      </c>
      <c r="H7" s="240" t="s">
        <v>180</v>
      </c>
      <c r="I7" s="238" t="s">
        <v>249</v>
      </c>
      <c r="J7" s="255">
        <f t="shared" si="0"/>
        <v>25</v>
      </c>
      <c r="K7" s="256">
        <f t="shared" si="1"/>
        <v>25</v>
      </c>
      <c r="L7" s="256">
        <v>50</v>
      </c>
      <c r="M7" s="256">
        <f t="shared" si="2"/>
        <v>25</v>
      </c>
      <c r="N7" s="256">
        <f t="shared" si="3"/>
        <v>25</v>
      </c>
      <c r="O7" s="256">
        <v>50</v>
      </c>
      <c r="P7" s="256">
        <v>50</v>
      </c>
      <c r="Q7" s="256">
        <v>52.5</v>
      </c>
      <c r="R7" s="256">
        <v>52.5</v>
      </c>
      <c r="S7" s="257">
        <f t="shared" si="4"/>
        <v>255</v>
      </c>
      <c r="T7" s="323">
        <f>J7*Inflation!$F$19</f>
        <v>25.534465534465532</v>
      </c>
      <c r="U7" s="324">
        <f>K7*Inflation!$F$19</f>
        <v>25.534465534465532</v>
      </c>
      <c r="V7" s="324">
        <f>L7*Inflation!$F$19</f>
        <v>51.068931068931064</v>
      </c>
      <c r="W7" s="324">
        <f>M7*Inflation!$F$19*Inflation!$F$20</f>
        <v>26.070729270729274</v>
      </c>
      <c r="X7" s="324">
        <f>N7*Inflation!$F$19*Inflation!$F$20</f>
        <v>26.070729270729274</v>
      </c>
      <c r="Y7" s="324">
        <f>O7*Inflation!$F$19*Inflation!$F$20</f>
        <v>52.141458541458547</v>
      </c>
      <c r="Z7" s="324">
        <f>P7*Inflation!$F$19*Inflation!$F$20*Inflation!$F$21</f>
        <v>53.132067932067933</v>
      </c>
      <c r="AA7" s="324">
        <f>Q7*Inflation!$F$19*Inflation!$F$20*Inflation!$F$21*Inflation!$F$22</f>
        <v>56.848531468531476</v>
      </c>
      <c r="AB7" s="324">
        <f>R7*Inflation!$F$19*Inflation!$F$20*Inflation!$F$21*Inflation!$F$22*Inflation!$F$23</f>
        <v>57.871888111888119</v>
      </c>
      <c r="AC7" s="326">
        <f t="shared" si="5"/>
        <v>271.06287712287713</v>
      </c>
    </row>
    <row r="8" spans="1:29" ht="14.5">
      <c r="A8" s="44" t="s">
        <v>154</v>
      </c>
      <c r="B8" s="45" t="s">
        <v>150</v>
      </c>
      <c r="C8" s="106">
        <v>1275</v>
      </c>
      <c r="D8" s="65">
        <v>41</v>
      </c>
      <c r="E8" s="65"/>
      <c r="F8" s="99" t="s">
        <v>845</v>
      </c>
      <c r="G8" s="240" t="s">
        <v>148</v>
      </c>
      <c r="H8" s="240" t="s">
        <v>180</v>
      </c>
      <c r="I8" s="238" t="s">
        <v>249</v>
      </c>
      <c r="J8" s="255">
        <f t="shared" si="0"/>
        <v>0</v>
      </c>
      <c r="K8" s="256">
        <f t="shared" si="1"/>
        <v>0</v>
      </c>
      <c r="L8" s="256">
        <v>0</v>
      </c>
      <c r="M8" s="256">
        <f t="shared" si="2"/>
        <v>0</v>
      </c>
      <c r="N8" s="256">
        <f t="shared" si="3"/>
        <v>0</v>
      </c>
      <c r="O8" s="256">
        <v>0</v>
      </c>
      <c r="P8" s="256">
        <v>0</v>
      </c>
      <c r="Q8" s="256">
        <v>0</v>
      </c>
      <c r="R8" s="256">
        <v>0</v>
      </c>
      <c r="S8" s="257">
        <f t="shared" si="4"/>
        <v>0</v>
      </c>
      <c r="T8" s="323">
        <f>J8*Inflation!$F$19</f>
        <v>0</v>
      </c>
      <c r="U8" s="324">
        <f>K8*Inflation!$F$19</f>
        <v>0</v>
      </c>
      <c r="V8" s="324">
        <f>L8*Inflation!$F$19</f>
        <v>0</v>
      </c>
      <c r="W8" s="324">
        <f>M8*Inflation!$F$19*Inflation!$F$20</f>
        <v>0</v>
      </c>
      <c r="X8" s="324">
        <f>N8*Inflation!$F$19*Inflation!$F$20</f>
        <v>0</v>
      </c>
      <c r="Y8" s="324">
        <f>O8*Inflation!$F$19*Inflation!$F$20</f>
        <v>0</v>
      </c>
      <c r="Z8" s="324">
        <f>P8*Inflation!$F$19*Inflation!$F$20*Inflation!$F$21</f>
        <v>0</v>
      </c>
      <c r="AA8" s="324">
        <f>Q8*Inflation!$F$19*Inflation!$F$20*Inflation!$F$21*Inflation!$F$22</f>
        <v>0</v>
      </c>
      <c r="AB8" s="324">
        <f>R8*Inflation!$F$19*Inflation!$F$20*Inflation!$F$21*Inflation!$F$22*Inflation!$F$23</f>
        <v>0</v>
      </c>
      <c r="AC8" s="326">
        <f t="shared" si="5"/>
        <v>0</v>
      </c>
    </row>
    <row r="9" spans="1:29" ht="14.5">
      <c r="A9" s="44" t="s">
        <v>154</v>
      </c>
      <c r="B9" s="45" t="s">
        <v>154</v>
      </c>
      <c r="C9" s="106">
        <v>0</v>
      </c>
      <c r="D9" s="65">
        <v>41</v>
      </c>
      <c r="E9" s="65"/>
      <c r="F9" s="99" t="s">
        <v>846</v>
      </c>
      <c r="G9" s="240" t="s">
        <v>148</v>
      </c>
      <c r="H9" s="240" t="s">
        <v>180</v>
      </c>
      <c r="I9" s="238" t="s">
        <v>249</v>
      </c>
      <c r="J9" s="255">
        <f t="shared" si="0"/>
        <v>3.75</v>
      </c>
      <c r="K9" s="256">
        <f t="shared" si="1"/>
        <v>3.75</v>
      </c>
      <c r="L9" s="256">
        <v>7.5</v>
      </c>
      <c r="M9" s="256">
        <f t="shared" si="2"/>
        <v>10</v>
      </c>
      <c r="N9" s="256">
        <f t="shared" si="3"/>
        <v>10</v>
      </c>
      <c r="O9" s="256">
        <v>20</v>
      </c>
      <c r="P9" s="256">
        <v>7.5</v>
      </c>
      <c r="Q9" s="256">
        <v>7.5</v>
      </c>
      <c r="R9" s="256">
        <v>7.5</v>
      </c>
      <c r="S9" s="257">
        <f t="shared" si="4"/>
        <v>50</v>
      </c>
      <c r="T9" s="323">
        <f>J9*Inflation!$F$19</f>
        <v>3.8301698301698299</v>
      </c>
      <c r="U9" s="324">
        <f>K9*Inflation!$F$19</f>
        <v>3.8301698301698299</v>
      </c>
      <c r="V9" s="324">
        <f>L9*Inflation!$F$19</f>
        <v>7.6603396603396599</v>
      </c>
      <c r="W9" s="324">
        <f>M9*Inflation!$F$19*Inflation!$F$20</f>
        <v>10.428291708291711</v>
      </c>
      <c r="X9" s="324">
        <f>N9*Inflation!$F$19*Inflation!$F$20</f>
        <v>10.428291708291711</v>
      </c>
      <c r="Y9" s="324">
        <f>O9*Inflation!$F$19*Inflation!$F$20</f>
        <v>20.856583416583423</v>
      </c>
      <c r="Z9" s="324">
        <f>P9*Inflation!$F$19*Inflation!$F$20*Inflation!$F$21</f>
        <v>7.9698101898101905</v>
      </c>
      <c r="AA9" s="324">
        <f>Q9*Inflation!$F$19*Inflation!$F$20*Inflation!$F$21*Inflation!$F$22</f>
        <v>8.1212187812187828</v>
      </c>
      <c r="AB9" s="324">
        <f>R9*Inflation!$F$19*Inflation!$F$20*Inflation!$F$21*Inflation!$F$22*Inflation!$F$23</f>
        <v>8.2674125874125881</v>
      </c>
      <c r="AC9" s="326">
        <f t="shared" si="5"/>
        <v>52.875364635364647</v>
      </c>
    </row>
    <row r="10" spans="1:29" ht="14.5">
      <c r="A10" s="44" t="s">
        <v>154</v>
      </c>
      <c r="B10" s="45" t="s">
        <v>150</v>
      </c>
      <c r="C10" s="106">
        <v>2910</v>
      </c>
      <c r="D10" s="65">
        <v>41</v>
      </c>
      <c r="E10" s="65"/>
      <c r="F10" s="99" t="s">
        <v>847</v>
      </c>
      <c r="G10" s="240" t="s">
        <v>148</v>
      </c>
      <c r="H10" s="240" t="s">
        <v>180</v>
      </c>
      <c r="I10" s="238" t="s">
        <v>249</v>
      </c>
      <c r="J10" s="255">
        <f t="shared" si="0"/>
        <v>4</v>
      </c>
      <c r="K10" s="256">
        <f t="shared" si="1"/>
        <v>4</v>
      </c>
      <c r="L10" s="256">
        <v>8</v>
      </c>
      <c r="M10" s="256">
        <f t="shared" si="2"/>
        <v>4</v>
      </c>
      <c r="N10" s="256">
        <f t="shared" si="3"/>
        <v>4</v>
      </c>
      <c r="O10" s="256">
        <v>8</v>
      </c>
      <c r="P10" s="256">
        <v>15</v>
      </c>
      <c r="Q10" s="256">
        <v>15</v>
      </c>
      <c r="R10" s="256">
        <v>15</v>
      </c>
      <c r="S10" s="257">
        <f t="shared" si="4"/>
        <v>61</v>
      </c>
      <c r="T10" s="323">
        <f>J10*Inflation!$F$19</f>
        <v>4.0855144855144854</v>
      </c>
      <c r="U10" s="324">
        <f>K10*Inflation!$F$19</f>
        <v>4.0855144855144854</v>
      </c>
      <c r="V10" s="324">
        <f>L10*Inflation!$F$19</f>
        <v>8.1710289710289707</v>
      </c>
      <c r="W10" s="324">
        <f>M10*Inflation!$F$19*Inflation!$F$20</f>
        <v>4.1713166833166841</v>
      </c>
      <c r="X10" s="324">
        <f>N10*Inflation!$F$19*Inflation!$F$20</f>
        <v>4.1713166833166841</v>
      </c>
      <c r="Y10" s="324">
        <f>O10*Inflation!$F$19*Inflation!$F$20</f>
        <v>8.3426333666333683</v>
      </c>
      <c r="Z10" s="324">
        <f>P10*Inflation!$F$19*Inflation!$F$20*Inflation!$F$21</f>
        <v>15.939620379620381</v>
      </c>
      <c r="AA10" s="324">
        <f>Q10*Inflation!$F$19*Inflation!$F$20*Inflation!$F$21*Inflation!$F$22</f>
        <v>16.242437562437566</v>
      </c>
      <c r="AB10" s="324">
        <f>R10*Inflation!$F$19*Inflation!$F$20*Inflation!$F$21*Inflation!$F$22*Inflation!$F$23</f>
        <v>16.534825174825176</v>
      </c>
      <c r="AC10" s="326">
        <f t="shared" si="5"/>
        <v>65.230545454545464</v>
      </c>
    </row>
    <row r="11" spans="1:29" ht="14.5">
      <c r="A11" s="44" t="s">
        <v>154</v>
      </c>
      <c r="B11" s="45" t="s">
        <v>150</v>
      </c>
      <c r="C11" s="106">
        <v>1275</v>
      </c>
      <c r="D11" s="65">
        <v>41</v>
      </c>
      <c r="E11" s="65"/>
      <c r="F11" s="99" t="s">
        <v>848</v>
      </c>
      <c r="G11" s="240" t="s">
        <v>148</v>
      </c>
      <c r="H11" s="240" t="s">
        <v>180</v>
      </c>
      <c r="I11" s="238" t="s">
        <v>249</v>
      </c>
      <c r="J11" s="255">
        <f t="shared" si="0"/>
        <v>0</v>
      </c>
      <c r="K11" s="256">
        <f t="shared" si="1"/>
        <v>0</v>
      </c>
      <c r="L11" s="256">
        <v>0</v>
      </c>
      <c r="M11" s="256">
        <f t="shared" si="2"/>
        <v>0</v>
      </c>
      <c r="N11" s="256">
        <f t="shared" si="3"/>
        <v>0</v>
      </c>
      <c r="O11" s="256">
        <v>0</v>
      </c>
      <c r="P11" s="256">
        <v>0</v>
      </c>
      <c r="Q11" s="256">
        <v>0</v>
      </c>
      <c r="R11" s="256">
        <v>0</v>
      </c>
      <c r="S11" s="257">
        <f t="shared" si="4"/>
        <v>0</v>
      </c>
      <c r="T11" s="323">
        <f>J11*Inflation!$F$19</f>
        <v>0</v>
      </c>
      <c r="U11" s="324">
        <f>K11*Inflation!$F$19</f>
        <v>0</v>
      </c>
      <c r="V11" s="324">
        <f>L11*Inflation!$F$19</f>
        <v>0</v>
      </c>
      <c r="W11" s="324">
        <f>M11*Inflation!$F$19*Inflation!$F$20</f>
        <v>0</v>
      </c>
      <c r="X11" s="324">
        <f>N11*Inflation!$F$19*Inflation!$F$20</f>
        <v>0</v>
      </c>
      <c r="Y11" s="324">
        <f>O11*Inflation!$F$19*Inflation!$F$20</f>
        <v>0</v>
      </c>
      <c r="Z11" s="324">
        <f>P11*Inflation!$F$19*Inflation!$F$20*Inflation!$F$21</f>
        <v>0</v>
      </c>
      <c r="AA11" s="324">
        <f>Q11*Inflation!$F$19*Inflation!$F$20*Inflation!$F$21*Inflation!$F$22</f>
        <v>0</v>
      </c>
      <c r="AB11" s="324">
        <f>R11*Inflation!$F$19*Inflation!$F$20*Inflation!$F$21*Inflation!$F$22*Inflation!$F$23</f>
        <v>0</v>
      </c>
      <c r="AC11" s="326">
        <f t="shared" si="5"/>
        <v>0</v>
      </c>
    </row>
    <row r="12" spans="1:29" ht="14.5">
      <c r="A12" s="44" t="s">
        <v>154</v>
      </c>
      <c r="B12" s="45" t="s">
        <v>150</v>
      </c>
      <c r="C12" s="106">
        <v>1625</v>
      </c>
      <c r="D12" s="65">
        <v>41</v>
      </c>
      <c r="E12" s="65"/>
      <c r="F12" s="99" t="s">
        <v>849</v>
      </c>
      <c r="G12" s="240" t="s">
        <v>148</v>
      </c>
      <c r="H12" s="240" t="s">
        <v>180</v>
      </c>
      <c r="I12" s="238" t="s">
        <v>249</v>
      </c>
      <c r="J12" s="255">
        <f t="shared" si="0"/>
        <v>16.25</v>
      </c>
      <c r="K12" s="256">
        <f t="shared" si="1"/>
        <v>16.25</v>
      </c>
      <c r="L12" s="256">
        <v>32.5</v>
      </c>
      <c r="M12" s="256">
        <f t="shared" si="2"/>
        <v>16.25</v>
      </c>
      <c r="N12" s="256">
        <f t="shared" si="3"/>
        <v>16.25</v>
      </c>
      <c r="O12" s="256">
        <v>32.5</v>
      </c>
      <c r="P12" s="256">
        <v>32.5</v>
      </c>
      <c r="Q12" s="256">
        <v>32.5</v>
      </c>
      <c r="R12" s="256">
        <v>32.5</v>
      </c>
      <c r="S12" s="257">
        <f t="shared" si="4"/>
        <v>162.5</v>
      </c>
      <c r="T12" s="323">
        <f>J12*Inflation!$F$19</f>
        <v>16.597402597402596</v>
      </c>
      <c r="U12" s="324">
        <f>K12*Inflation!$F$19</f>
        <v>16.597402597402596</v>
      </c>
      <c r="V12" s="324">
        <f>L12*Inflation!$F$19</f>
        <v>33.194805194805191</v>
      </c>
      <c r="W12" s="324">
        <f>M12*Inflation!$F$19*Inflation!$F$20</f>
        <v>16.945974025974028</v>
      </c>
      <c r="X12" s="324">
        <f>N12*Inflation!$F$19*Inflation!$F$20</f>
        <v>16.945974025974028</v>
      </c>
      <c r="Y12" s="324">
        <f>O12*Inflation!$F$19*Inflation!$F$20</f>
        <v>33.891948051948056</v>
      </c>
      <c r="Z12" s="324">
        <f>P12*Inflation!$F$19*Inflation!$F$20*Inflation!$F$21</f>
        <v>34.53584415584416</v>
      </c>
      <c r="AA12" s="324">
        <f>Q12*Inflation!$F$19*Inflation!$F$20*Inflation!$F$21*Inflation!$F$22</f>
        <v>35.19194805194806</v>
      </c>
      <c r="AB12" s="324">
        <f>R12*Inflation!$F$19*Inflation!$F$20*Inflation!$F$21*Inflation!$F$22*Inflation!$F$23</f>
        <v>35.825454545454555</v>
      </c>
      <c r="AC12" s="326">
        <f t="shared" si="5"/>
        <v>172.64000000000001</v>
      </c>
    </row>
    <row r="13" spans="1:29" ht="14.5">
      <c r="A13" s="44" t="s">
        <v>150</v>
      </c>
      <c r="B13" s="45" t="s">
        <v>154</v>
      </c>
      <c r="C13" s="106">
        <v>0</v>
      </c>
      <c r="D13" s="65">
        <v>41</v>
      </c>
      <c r="E13" s="65"/>
      <c r="F13" s="99" t="s">
        <v>850</v>
      </c>
      <c r="G13" s="240" t="s">
        <v>148</v>
      </c>
      <c r="H13" s="240" t="s">
        <v>180</v>
      </c>
      <c r="I13" s="239">
        <v>47453</v>
      </c>
      <c r="J13" s="255"/>
      <c r="K13" s="256"/>
      <c r="L13" s="256"/>
      <c r="M13" s="256"/>
      <c r="N13" s="256"/>
      <c r="O13" s="256"/>
      <c r="P13" s="256"/>
      <c r="Q13" s="256"/>
      <c r="R13" s="256"/>
      <c r="S13" s="257">
        <f t="shared" si="4"/>
        <v>0</v>
      </c>
      <c r="T13" s="323">
        <f>J13*Inflation!$F$19</f>
        <v>0</v>
      </c>
      <c r="U13" s="324">
        <f>K13*Inflation!$F$19</f>
        <v>0</v>
      </c>
      <c r="V13" s="324">
        <f>L13*Inflation!$F$19</f>
        <v>0</v>
      </c>
      <c r="W13" s="324">
        <f>M13*Inflation!$F$19*Inflation!$F$20</f>
        <v>0</v>
      </c>
      <c r="X13" s="324">
        <f>N13*Inflation!$F$19*Inflation!$F$20</f>
        <v>0</v>
      </c>
      <c r="Y13" s="324">
        <f>O13*Inflation!$F$19*Inflation!$F$20</f>
        <v>0</v>
      </c>
      <c r="Z13" s="324">
        <f>P13*Inflation!$F$19*Inflation!$F$20*Inflation!$F$21</f>
        <v>0</v>
      </c>
      <c r="AA13" s="324">
        <f>Q13*Inflation!$F$19*Inflation!$F$20*Inflation!$F$21*Inflation!$F$22</f>
        <v>0</v>
      </c>
      <c r="AB13" s="324">
        <f>R13*Inflation!$F$19*Inflation!$F$20*Inflation!$F$21*Inflation!$F$22*Inflation!$F$23</f>
        <v>0</v>
      </c>
      <c r="AC13" s="326">
        <f t="shared" si="5"/>
        <v>0</v>
      </c>
    </row>
    <row r="14" spans="1:29" ht="14.5">
      <c r="A14" s="44" t="s">
        <v>150</v>
      </c>
      <c r="B14" s="45" t="s">
        <v>154</v>
      </c>
      <c r="C14" s="106">
        <v>0</v>
      </c>
      <c r="D14" s="65">
        <v>41</v>
      </c>
      <c r="E14" s="65"/>
      <c r="F14" s="99" t="s">
        <v>851</v>
      </c>
      <c r="G14" s="240" t="s">
        <v>148</v>
      </c>
      <c r="H14" s="240" t="s">
        <v>180</v>
      </c>
      <c r="I14" s="239">
        <v>47453</v>
      </c>
      <c r="J14" s="255"/>
      <c r="K14" s="256"/>
      <c r="L14" s="256"/>
      <c r="M14" s="256"/>
      <c r="N14" s="256"/>
      <c r="O14" s="256"/>
      <c r="P14" s="256"/>
      <c r="Q14" s="256"/>
      <c r="R14" s="256"/>
      <c r="S14" s="257">
        <f t="shared" si="4"/>
        <v>0</v>
      </c>
      <c r="T14" s="323">
        <f>J14*Inflation!$F$19</f>
        <v>0</v>
      </c>
      <c r="U14" s="324">
        <f>K14*Inflation!$F$19</f>
        <v>0</v>
      </c>
      <c r="V14" s="324">
        <f>L14*Inflation!$F$19</f>
        <v>0</v>
      </c>
      <c r="W14" s="324">
        <f>M14*Inflation!$F$19*Inflation!$F$20</f>
        <v>0</v>
      </c>
      <c r="X14" s="324">
        <f>N14*Inflation!$F$19*Inflation!$F$20</f>
        <v>0</v>
      </c>
      <c r="Y14" s="324">
        <f>O14*Inflation!$F$19*Inflation!$F$20</f>
        <v>0</v>
      </c>
      <c r="Z14" s="324">
        <f>P14*Inflation!$F$19*Inflation!$F$20*Inflation!$F$21</f>
        <v>0</v>
      </c>
      <c r="AA14" s="324">
        <f>Q14*Inflation!$F$19*Inflation!$F$20*Inflation!$F$21*Inflation!$F$22</f>
        <v>0</v>
      </c>
      <c r="AB14" s="324">
        <f>R14*Inflation!$F$19*Inflation!$F$20*Inflation!$F$21*Inflation!$F$22*Inflation!$F$23</f>
        <v>0</v>
      </c>
      <c r="AC14" s="326">
        <f t="shared" si="5"/>
        <v>0</v>
      </c>
    </row>
    <row r="15" spans="1:29" ht="14.5">
      <c r="A15" s="44" t="s">
        <v>150</v>
      </c>
      <c r="B15" s="45" t="s">
        <v>150</v>
      </c>
      <c r="C15" s="106">
        <v>31500</v>
      </c>
      <c r="D15" s="65">
        <v>41</v>
      </c>
      <c r="E15" s="65"/>
      <c r="F15" s="99" t="s">
        <v>852</v>
      </c>
      <c r="G15" s="240" t="s">
        <v>148</v>
      </c>
      <c r="H15" s="240" t="s">
        <v>180</v>
      </c>
      <c r="I15" s="239">
        <v>47453</v>
      </c>
      <c r="J15" s="255"/>
      <c r="K15" s="256"/>
      <c r="L15" s="256"/>
      <c r="M15" s="256"/>
      <c r="N15" s="256"/>
      <c r="O15" s="256"/>
      <c r="P15" s="256"/>
      <c r="Q15" s="256"/>
      <c r="R15" s="256"/>
      <c r="S15" s="257">
        <f t="shared" si="4"/>
        <v>0</v>
      </c>
      <c r="T15" s="323">
        <f>J15*Inflation!$F$19</f>
        <v>0</v>
      </c>
      <c r="U15" s="324">
        <f>K15*Inflation!$F$19</f>
        <v>0</v>
      </c>
      <c r="V15" s="324">
        <f>L15*Inflation!$F$19</f>
        <v>0</v>
      </c>
      <c r="W15" s="324">
        <f>M15*Inflation!$F$19*Inflation!$F$20</f>
        <v>0</v>
      </c>
      <c r="X15" s="324">
        <f>N15*Inflation!$F$19*Inflation!$F$20</f>
        <v>0</v>
      </c>
      <c r="Y15" s="324">
        <f>O15*Inflation!$F$19*Inflation!$F$20</f>
        <v>0</v>
      </c>
      <c r="Z15" s="324">
        <f>P15*Inflation!$F$19*Inflation!$F$20*Inflation!$F$21</f>
        <v>0</v>
      </c>
      <c r="AA15" s="324">
        <f>Q15*Inflation!$F$19*Inflation!$F$20*Inflation!$F$21*Inflation!$F$22</f>
        <v>0</v>
      </c>
      <c r="AB15" s="324">
        <f>R15*Inflation!$F$19*Inflation!$F$20*Inflation!$F$21*Inflation!$F$22*Inflation!$F$23</f>
        <v>0</v>
      </c>
      <c r="AC15" s="326">
        <f t="shared" si="5"/>
        <v>0</v>
      </c>
    </row>
    <row r="16" spans="1:29" ht="14.5">
      <c r="A16" s="44" t="s">
        <v>154</v>
      </c>
      <c r="B16" s="45" t="s">
        <v>150</v>
      </c>
      <c r="C16" s="106">
        <v>21000</v>
      </c>
      <c r="D16" s="65">
        <v>41</v>
      </c>
      <c r="E16" s="65"/>
      <c r="F16" s="99" t="s">
        <v>853</v>
      </c>
      <c r="G16" s="240" t="s">
        <v>148</v>
      </c>
      <c r="H16" s="240" t="s">
        <v>180</v>
      </c>
      <c r="I16" s="238" t="s">
        <v>854</v>
      </c>
      <c r="J16" s="255"/>
      <c r="K16" s="256"/>
      <c r="L16" s="256"/>
      <c r="M16" s="256"/>
      <c r="N16" s="256"/>
      <c r="O16" s="256"/>
      <c r="P16" s="256"/>
      <c r="Q16" s="256"/>
      <c r="R16" s="256"/>
      <c r="S16" s="257">
        <f t="shared" si="4"/>
        <v>0</v>
      </c>
      <c r="T16" s="323">
        <f>J16*Inflation!$F$19</f>
        <v>0</v>
      </c>
      <c r="U16" s="324">
        <f>K16*Inflation!$F$19</f>
        <v>0</v>
      </c>
      <c r="V16" s="324">
        <f>L16*Inflation!$F$19</f>
        <v>0</v>
      </c>
      <c r="W16" s="324">
        <f>M16*Inflation!$F$19*Inflation!$F$20</f>
        <v>0</v>
      </c>
      <c r="X16" s="324">
        <f>N16*Inflation!$F$19*Inflation!$F$20</f>
        <v>0</v>
      </c>
      <c r="Y16" s="324">
        <f>O16*Inflation!$F$19*Inflation!$F$20</f>
        <v>0</v>
      </c>
      <c r="Z16" s="324">
        <f>P16*Inflation!$F$19*Inflation!$F$20*Inflation!$F$21</f>
        <v>0</v>
      </c>
      <c r="AA16" s="324">
        <f>Q16*Inflation!$F$19*Inflation!$F$20*Inflation!$F$21*Inflation!$F$22</f>
        <v>0</v>
      </c>
      <c r="AB16" s="324">
        <f>R16*Inflation!$F$19*Inflation!$F$20*Inflation!$F$21*Inflation!$F$22*Inflation!$F$23</f>
        <v>0</v>
      </c>
      <c r="AC16" s="326">
        <f t="shared" si="5"/>
        <v>0</v>
      </c>
    </row>
    <row r="17" spans="1:29" ht="14.5">
      <c r="A17" s="44" t="s">
        <v>150</v>
      </c>
      <c r="B17" s="45" t="s">
        <v>150</v>
      </c>
      <c r="C17" s="106">
        <v>9250</v>
      </c>
      <c r="D17" s="65">
        <v>41</v>
      </c>
      <c r="E17" s="65"/>
      <c r="F17" s="99" t="s">
        <v>855</v>
      </c>
      <c r="G17" s="240" t="s">
        <v>148</v>
      </c>
      <c r="H17" s="240" t="s">
        <v>180</v>
      </c>
      <c r="I17" s="239">
        <v>47453</v>
      </c>
      <c r="J17" s="255"/>
      <c r="K17" s="256"/>
      <c r="L17" s="256"/>
      <c r="M17" s="256"/>
      <c r="N17" s="256"/>
      <c r="O17" s="256"/>
      <c r="P17" s="256"/>
      <c r="Q17" s="256"/>
      <c r="R17" s="256"/>
      <c r="S17" s="257">
        <f t="shared" si="4"/>
        <v>0</v>
      </c>
      <c r="T17" s="323">
        <f>J17*Inflation!$F$19</f>
        <v>0</v>
      </c>
      <c r="U17" s="324">
        <f>K17*Inflation!$F$19</f>
        <v>0</v>
      </c>
      <c r="V17" s="324">
        <f>L17*Inflation!$F$19</f>
        <v>0</v>
      </c>
      <c r="W17" s="324">
        <f>M17*Inflation!$F$19*Inflation!$F$20</f>
        <v>0</v>
      </c>
      <c r="X17" s="324">
        <f>N17*Inflation!$F$19*Inflation!$F$20</f>
        <v>0</v>
      </c>
      <c r="Y17" s="324">
        <f>O17*Inflation!$F$19*Inflation!$F$20</f>
        <v>0</v>
      </c>
      <c r="Z17" s="324">
        <f>P17*Inflation!$F$19*Inflation!$F$20*Inflation!$F$21</f>
        <v>0</v>
      </c>
      <c r="AA17" s="324">
        <f>Q17*Inflation!$F$19*Inflation!$F$20*Inflation!$F$21*Inflation!$F$22</f>
        <v>0</v>
      </c>
      <c r="AB17" s="324">
        <f>R17*Inflation!$F$19*Inflation!$F$20*Inflation!$F$21*Inflation!$F$22*Inflation!$F$23</f>
        <v>0</v>
      </c>
      <c r="AC17" s="326">
        <f t="shared" si="5"/>
        <v>0</v>
      </c>
    </row>
    <row r="18" spans="1:29" ht="14.5">
      <c r="A18" s="44" t="s">
        <v>154</v>
      </c>
      <c r="B18" s="45" t="s">
        <v>150</v>
      </c>
      <c r="C18" s="106">
        <v>4500</v>
      </c>
      <c r="D18" s="65">
        <v>41</v>
      </c>
      <c r="E18" s="65"/>
      <c r="F18" s="99" t="s">
        <v>856</v>
      </c>
      <c r="G18" s="240" t="s">
        <v>148</v>
      </c>
      <c r="H18" s="240" t="s">
        <v>180</v>
      </c>
      <c r="I18" s="238" t="s">
        <v>854</v>
      </c>
      <c r="J18" s="255"/>
      <c r="K18" s="256"/>
      <c r="L18" s="256"/>
      <c r="M18" s="256"/>
      <c r="N18" s="256"/>
      <c r="O18" s="256"/>
      <c r="P18" s="256"/>
      <c r="Q18" s="256"/>
      <c r="R18" s="256"/>
      <c r="S18" s="257">
        <f t="shared" si="4"/>
        <v>0</v>
      </c>
      <c r="T18" s="323">
        <f>J18*Inflation!$F$19</f>
        <v>0</v>
      </c>
      <c r="U18" s="324">
        <f>K18*Inflation!$F$19</f>
        <v>0</v>
      </c>
      <c r="V18" s="324">
        <f>L18*Inflation!$F$19</f>
        <v>0</v>
      </c>
      <c r="W18" s="324">
        <f>M18*Inflation!$F$19*Inflation!$F$20</f>
        <v>0</v>
      </c>
      <c r="X18" s="324">
        <f>N18*Inflation!$F$19*Inflation!$F$20</f>
        <v>0</v>
      </c>
      <c r="Y18" s="324">
        <f>O18*Inflation!$F$19*Inflation!$F$20</f>
        <v>0</v>
      </c>
      <c r="Z18" s="324">
        <f>P18*Inflation!$F$19*Inflation!$F$20*Inflation!$F$21</f>
        <v>0</v>
      </c>
      <c r="AA18" s="324">
        <f>Q18*Inflation!$F$19*Inflation!$F$20*Inflation!$F$21*Inflation!$F$22</f>
        <v>0</v>
      </c>
      <c r="AB18" s="324">
        <f>R18*Inflation!$F$19*Inflation!$F$20*Inflation!$F$21*Inflation!$F$22*Inflation!$F$23</f>
        <v>0</v>
      </c>
      <c r="AC18" s="326">
        <f t="shared" si="5"/>
        <v>0</v>
      </c>
    </row>
    <row r="19" spans="1:29" ht="14.5">
      <c r="A19" s="44" t="s">
        <v>150</v>
      </c>
      <c r="B19" s="45" t="s">
        <v>150</v>
      </c>
      <c r="C19" s="106">
        <v>4500</v>
      </c>
      <c r="D19" s="65">
        <v>41</v>
      </c>
      <c r="E19" s="65"/>
      <c r="F19" s="99" t="s">
        <v>857</v>
      </c>
      <c r="G19" s="240" t="s">
        <v>148</v>
      </c>
      <c r="H19" s="240" t="s">
        <v>180</v>
      </c>
      <c r="I19" s="239">
        <v>47453</v>
      </c>
      <c r="J19" s="255"/>
      <c r="K19" s="256"/>
      <c r="L19" s="256"/>
      <c r="M19" s="256"/>
      <c r="N19" s="256"/>
      <c r="O19" s="256"/>
      <c r="P19" s="256"/>
      <c r="Q19" s="256"/>
      <c r="R19" s="256"/>
      <c r="S19" s="257">
        <f t="shared" si="4"/>
        <v>0</v>
      </c>
      <c r="T19" s="323">
        <f>J19*Inflation!$F$19</f>
        <v>0</v>
      </c>
      <c r="U19" s="324">
        <f>K19*Inflation!$F$19</f>
        <v>0</v>
      </c>
      <c r="V19" s="324">
        <f>L19*Inflation!$F$19</f>
        <v>0</v>
      </c>
      <c r="W19" s="324">
        <f>M19*Inflation!$F$19*Inflation!$F$20</f>
        <v>0</v>
      </c>
      <c r="X19" s="324">
        <f>N19*Inflation!$F$19*Inflation!$F$20</f>
        <v>0</v>
      </c>
      <c r="Y19" s="324">
        <f>O19*Inflation!$F$19*Inflation!$F$20</f>
        <v>0</v>
      </c>
      <c r="Z19" s="324">
        <f>P19*Inflation!$F$19*Inflation!$F$20*Inflation!$F$21</f>
        <v>0</v>
      </c>
      <c r="AA19" s="324">
        <f>Q19*Inflation!$F$19*Inflation!$F$20*Inflation!$F$21*Inflation!$F$22</f>
        <v>0</v>
      </c>
      <c r="AB19" s="324">
        <f>R19*Inflation!$F$19*Inflation!$F$20*Inflation!$F$21*Inflation!$F$22*Inflation!$F$23</f>
        <v>0</v>
      </c>
      <c r="AC19" s="326">
        <f t="shared" si="5"/>
        <v>0</v>
      </c>
    </row>
    <row r="20" spans="1:29" ht="14.5">
      <c r="A20" s="44" t="s">
        <v>154</v>
      </c>
      <c r="B20" s="45" t="s">
        <v>150</v>
      </c>
      <c r="C20" s="106">
        <v>3000</v>
      </c>
      <c r="D20" s="65">
        <v>41</v>
      </c>
      <c r="E20" s="65"/>
      <c r="F20" s="99" t="s">
        <v>858</v>
      </c>
      <c r="G20" s="240" t="s">
        <v>148</v>
      </c>
      <c r="H20" s="240" t="s">
        <v>180</v>
      </c>
      <c r="I20" s="238" t="s">
        <v>859</v>
      </c>
      <c r="J20" s="255"/>
      <c r="K20" s="256"/>
      <c r="L20" s="256"/>
      <c r="M20" s="256"/>
      <c r="N20" s="256"/>
      <c r="O20" s="256"/>
      <c r="P20" s="256"/>
      <c r="Q20" s="256"/>
      <c r="R20" s="256"/>
      <c r="S20" s="257">
        <f t="shared" si="4"/>
        <v>0</v>
      </c>
      <c r="T20" s="323">
        <f>J20*Inflation!$F$19</f>
        <v>0</v>
      </c>
      <c r="U20" s="324">
        <f>K20*Inflation!$F$19</f>
        <v>0</v>
      </c>
      <c r="V20" s="324">
        <f>L20*Inflation!$F$19</f>
        <v>0</v>
      </c>
      <c r="W20" s="324">
        <f>M20*Inflation!$F$19*Inflation!$F$20</f>
        <v>0</v>
      </c>
      <c r="X20" s="324">
        <f>N20*Inflation!$F$19*Inflation!$F$20</f>
        <v>0</v>
      </c>
      <c r="Y20" s="324">
        <f>O20*Inflation!$F$19*Inflation!$F$20</f>
        <v>0</v>
      </c>
      <c r="Z20" s="324">
        <f>P20*Inflation!$F$19*Inflation!$F$20*Inflation!$F$21</f>
        <v>0</v>
      </c>
      <c r="AA20" s="324">
        <f>Q20*Inflation!$F$19*Inflation!$F$20*Inflation!$F$21*Inflation!$F$22</f>
        <v>0</v>
      </c>
      <c r="AB20" s="324">
        <f>R20*Inflation!$F$19*Inflation!$F$20*Inflation!$F$21*Inflation!$F$22*Inflation!$F$23</f>
        <v>0</v>
      </c>
      <c r="AC20" s="326">
        <f t="shared" si="5"/>
        <v>0</v>
      </c>
    </row>
    <row r="21" spans="1:29" ht="14.5">
      <c r="A21" s="44" t="s">
        <v>150</v>
      </c>
      <c r="B21" s="45" t="s">
        <v>150</v>
      </c>
      <c r="C21" s="106">
        <v>1750</v>
      </c>
      <c r="D21" s="65">
        <v>41</v>
      </c>
      <c r="E21" s="65"/>
      <c r="F21" s="99" t="s">
        <v>860</v>
      </c>
      <c r="G21" s="240" t="s">
        <v>148</v>
      </c>
      <c r="H21" s="240" t="s">
        <v>180</v>
      </c>
      <c r="I21" s="239">
        <v>47453</v>
      </c>
      <c r="J21" s="255"/>
      <c r="K21" s="256"/>
      <c r="L21" s="256"/>
      <c r="M21" s="256"/>
      <c r="N21" s="256"/>
      <c r="O21" s="256"/>
      <c r="P21" s="256"/>
      <c r="Q21" s="256"/>
      <c r="R21" s="256"/>
      <c r="S21" s="257">
        <f t="shared" si="4"/>
        <v>0</v>
      </c>
      <c r="T21" s="323">
        <f>J21*Inflation!$F$19</f>
        <v>0</v>
      </c>
      <c r="U21" s="324">
        <f>K21*Inflation!$F$19</f>
        <v>0</v>
      </c>
      <c r="V21" s="324">
        <f>L21*Inflation!$F$19</f>
        <v>0</v>
      </c>
      <c r="W21" s="324">
        <f>M21*Inflation!$F$19*Inflation!$F$20</f>
        <v>0</v>
      </c>
      <c r="X21" s="324">
        <f>N21*Inflation!$F$19*Inflation!$F$20</f>
        <v>0</v>
      </c>
      <c r="Y21" s="324">
        <f>O21*Inflation!$F$19*Inflation!$F$20</f>
        <v>0</v>
      </c>
      <c r="Z21" s="324">
        <f>P21*Inflation!$F$19*Inflation!$F$20*Inflation!$F$21</f>
        <v>0</v>
      </c>
      <c r="AA21" s="324">
        <f>Q21*Inflation!$F$19*Inflation!$F$20*Inflation!$F$21*Inflation!$F$22</f>
        <v>0</v>
      </c>
      <c r="AB21" s="324">
        <f>R21*Inflation!$F$19*Inflation!$F$20*Inflation!$F$21*Inflation!$F$22*Inflation!$F$23</f>
        <v>0</v>
      </c>
      <c r="AC21" s="326">
        <f t="shared" si="5"/>
        <v>0</v>
      </c>
    </row>
    <row r="22" spans="1:29" ht="14.5">
      <c r="A22" s="44" t="s">
        <v>150</v>
      </c>
      <c r="B22" s="45" t="s">
        <v>150</v>
      </c>
      <c r="C22" s="106">
        <v>1175</v>
      </c>
      <c r="D22" s="65">
        <v>41</v>
      </c>
      <c r="E22" s="65"/>
      <c r="F22" s="99" t="s">
        <v>861</v>
      </c>
      <c r="G22" s="240" t="s">
        <v>148</v>
      </c>
      <c r="H22" s="240" t="s">
        <v>180</v>
      </c>
      <c r="I22" s="239">
        <v>47453</v>
      </c>
      <c r="J22" s="255"/>
      <c r="K22" s="256"/>
      <c r="L22" s="256"/>
      <c r="M22" s="256"/>
      <c r="N22" s="256"/>
      <c r="O22" s="256"/>
      <c r="P22" s="256"/>
      <c r="Q22" s="256"/>
      <c r="R22" s="256"/>
      <c r="S22" s="257">
        <f t="shared" si="4"/>
        <v>0</v>
      </c>
      <c r="T22" s="323">
        <f>J22*Inflation!$F$19</f>
        <v>0</v>
      </c>
      <c r="U22" s="324">
        <f>K22*Inflation!$F$19</f>
        <v>0</v>
      </c>
      <c r="V22" s="324">
        <f>L22*Inflation!$F$19</f>
        <v>0</v>
      </c>
      <c r="W22" s="324">
        <f>M22*Inflation!$F$19*Inflation!$F$20</f>
        <v>0</v>
      </c>
      <c r="X22" s="324">
        <f>N22*Inflation!$F$19*Inflation!$F$20</f>
        <v>0</v>
      </c>
      <c r="Y22" s="324">
        <f>O22*Inflation!$F$19*Inflation!$F$20</f>
        <v>0</v>
      </c>
      <c r="Z22" s="324">
        <f>P22*Inflation!$F$19*Inflation!$F$20*Inflation!$F$21</f>
        <v>0</v>
      </c>
      <c r="AA22" s="324">
        <f>Q22*Inflation!$F$19*Inflation!$F$20*Inflation!$F$21*Inflation!$F$22</f>
        <v>0</v>
      </c>
      <c r="AB22" s="324">
        <f>R22*Inflation!$F$19*Inflation!$F$20*Inflation!$F$21*Inflation!$F$22*Inflation!$F$23</f>
        <v>0</v>
      </c>
      <c r="AC22" s="326">
        <f t="shared" si="5"/>
        <v>0</v>
      </c>
    </row>
    <row r="23" spans="1:29" ht="14.5">
      <c r="A23" s="44" t="s">
        <v>150</v>
      </c>
      <c r="B23" s="45" t="s">
        <v>154</v>
      </c>
      <c r="C23" s="106">
        <v>0</v>
      </c>
      <c r="D23" s="65">
        <v>41</v>
      </c>
      <c r="E23" s="65"/>
      <c r="F23" s="99" t="s">
        <v>862</v>
      </c>
      <c r="G23" s="240" t="s">
        <v>148</v>
      </c>
      <c r="H23" s="240" t="s">
        <v>180</v>
      </c>
      <c r="I23" s="239">
        <v>45992</v>
      </c>
      <c r="J23" s="255">
        <f t="shared" ref="J23:J54" si="6">L23/2</f>
        <v>2.5</v>
      </c>
      <c r="K23" s="256">
        <f t="shared" ref="K23:K54" si="7">L23/2</f>
        <v>2.5</v>
      </c>
      <c r="L23" s="256">
        <v>5</v>
      </c>
      <c r="M23" s="256"/>
      <c r="N23" s="256"/>
      <c r="O23" s="256"/>
      <c r="P23" s="256"/>
      <c r="Q23" s="256"/>
      <c r="R23" s="256"/>
      <c r="S23" s="257">
        <f t="shared" si="4"/>
        <v>5</v>
      </c>
      <c r="T23" s="323">
        <f>J23*Inflation!$F$19</f>
        <v>2.5534465534465536</v>
      </c>
      <c r="U23" s="324">
        <f>K23*Inflation!$F$19</f>
        <v>2.5534465534465536</v>
      </c>
      <c r="V23" s="324">
        <f>L23*Inflation!$F$19</f>
        <v>5.1068931068931072</v>
      </c>
      <c r="W23" s="324">
        <f>M23*Inflation!$F$19*Inflation!$F$20</f>
        <v>0</v>
      </c>
      <c r="X23" s="324">
        <f>N23*Inflation!$F$19*Inflation!$F$20</f>
        <v>0</v>
      </c>
      <c r="Y23" s="324">
        <f>O23*Inflation!$F$19*Inflation!$F$20</f>
        <v>0</v>
      </c>
      <c r="Z23" s="324">
        <f>P23*Inflation!$F$19*Inflation!$F$20*Inflation!$F$21</f>
        <v>0</v>
      </c>
      <c r="AA23" s="324">
        <f>Q23*Inflation!$F$19*Inflation!$F$20*Inflation!$F$21*Inflation!$F$22</f>
        <v>0</v>
      </c>
      <c r="AB23" s="324">
        <f>R23*Inflation!$F$19*Inflation!$F$20*Inflation!$F$21*Inflation!$F$22*Inflation!$F$23</f>
        <v>0</v>
      </c>
      <c r="AC23" s="326">
        <f t="shared" si="5"/>
        <v>5.1068931068931072</v>
      </c>
    </row>
    <row r="24" spans="1:29" ht="14.5">
      <c r="A24" s="44" t="s">
        <v>150</v>
      </c>
      <c r="B24" s="45" t="s">
        <v>154</v>
      </c>
      <c r="C24" s="106">
        <v>0</v>
      </c>
      <c r="D24" s="65">
        <v>41</v>
      </c>
      <c r="E24" s="65"/>
      <c r="F24" s="99" t="s">
        <v>863</v>
      </c>
      <c r="G24" s="240" t="s">
        <v>148</v>
      </c>
      <c r="H24" s="240" t="s">
        <v>180</v>
      </c>
      <c r="I24" s="239">
        <v>45992</v>
      </c>
      <c r="J24" s="255">
        <f t="shared" si="6"/>
        <v>2.5</v>
      </c>
      <c r="K24" s="256">
        <f t="shared" si="7"/>
        <v>2.5</v>
      </c>
      <c r="L24" s="256">
        <v>5</v>
      </c>
      <c r="M24" s="256"/>
      <c r="N24" s="256"/>
      <c r="O24" s="256"/>
      <c r="P24" s="256"/>
      <c r="Q24" s="256"/>
      <c r="R24" s="256"/>
      <c r="S24" s="257">
        <f t="shared" si="4"/>
        <v>5</v>
      </c>
      <c r="T24" s="323">
        <f>J24*Inflation!$F$19</f>
        <v>2.5534465534465536</v>
      </c>
      <c r="U24" s="324">
        <f>K24*Inflation!$F$19</f>
        <v>2.5534465534465536</v>
      </c>
      <c r="V24" s="324">
        <f>L24*Inflation!$F$19</f>
        <v>5.1068931068931072</v>
      </c>
      <c r="W24" s="324">
        <f>M24*Inflation!$F$19*Inflation!$F$20</f>
        <v>0</v>
      </c>
      <c r="X24" s="324">
        <f>N24*Inflation!$F$19*Inflation!$F$20</f>
        <v>0</v>
      </c>
      <c r="Y24" s="324">
        <f>O24*Inflation!$F$19*Inflation!$F$20</f>
        <v>0</v>
      </c>
      <c r="Z24" s="324">
        <f>P24*Inflation!$F$19*Inflation!$F$20*Inflation!$F$21</f>
        <v>0</v>
      </c>
      <c r="AA24" s="324">
        <f>Q24*Inflation!$F$19*Inflation!$F$20*Inflation!$F$21*Inflation!$F$22</f>
        <v>0</v>
      </c>
      <c r="AB24" s="324">
        <f>R24*Inflation!$F$19*Inflation!$F$20*Inflation!$F$21*Inflation!$F$22*Inflation!$F$23</f>
        <v>0</v>
      </c>
      <c r="AC24" s="326">
        <f t="shared" si="5"/>
        <v>5.1068931068931072</v>
      </c>
    </row>
    <row r="25" spans="1:29" ht="14.5">
      <c r="A25" s="44" t="s">
        <v>150</v>
      </c>
      <c r="B25" s="45" t="s">
        <v>154</v>
      </c>
      <c r="C25" s="106">
        <v>0</v>
      </c>
      <c r="D25" s="65">
        <v>41</v>
      </c>
      <c r="E25" s="65"/>
      <c r="F25" s="99" t="s">
        <v>864</v>
      </c>
      <c r="G25" s="240" t="s">
        <v>148</v>
      </c>
      <c r="H25" s="240" t="s">
        <v>180</v>
      </c>
      <c r="I25" s="239">
        <v>45992</v>
      </c>
      <c r="J25" s="255">
        <f t="shared" si="6"/>
        <v>5.5</v>
      </c>
      <c r="K25" s="256">
        <f t="shared" si="7"/>
        <v>5.5</v>
      </c>
      <c r="L25" s="256">
        <v>11</v>
      </c>
      <c r="M25" s="256"/>
      <c r="N25" s="256"/>
      <c r="O25" s="256"/>
      <c r="P25" s="256"/>
      <c r="Q25" s="256"/>
      <c r="R25" s="256"/>
      <c r="S25" s="257">
        <f t="shared" si="4"/>
        <v>11</v>
      </c>
      <c r="T25" s="323">
        <f>J25*Inflation!$F$19</f>
        <v>5.6175824175824172</v>
      </c>
      <c r="U25" s="324">
        <f>K25*Inflation!$F$19</f>
        <v>5.6175824175824172</v>
      </c>
      <c r="V25" s="324">
        <f>L25*Inflation!$F$19</f>
        <v>11.235164835164834</v>
      </c>
      <c r="W25" s="324">
        <f>M25*Inflation!$F$19*Inflation!$F$20</f>
        <v>0</v>
      </c>
      <c r="X25" s="324">
        <f>N25*Inflation!$F$19*Inflation!$F$20</f>
        <v>0</v>
      </c>
      <c r="Y25" s="324">
        <f>O25*Inflation!$F$19*Inflation!$F$20</f>
        <v>0</v>
      </c>
      <c r="Z25" s="324">
        <f>P25*Inflation!$F$19*Inflation!$F$20*Inflation!$F$21</f>
        <v>0</v>
      </c>
      <c r="AA25" s="324">
        <f>Q25*Inflation!$F$19*Inflation!$F$20*Inflation!$F$21*Inflation!$F$22</f>
        <v>0</v>
      </c>
      <c r="AB25" s="324">
        <f>R25*Inflation!$F$19*Inflation!$F$20*Inflation!$F$21*Inflation!$F$22*Inflation!$F$23</f>
        <v>0</v>
      </c>
      <c r="AC25" s="326">
        <f t="shared" si="5"/>
        <v>11.235164835164834</v>
      </c>
    </row>
    <row r="26" spans="1:29" ht="14.5">
      <c r="A26" s="44" t="s">
        <v>150</v>
      </c>
      <c r="B26" s="45" t="s">
        <v>154</v>
      </c>
      <c r="C26" s="106">
        <v>0</v>
      </c>
      <c r="D26" s="65">
        <v>41</v>
      </c>
      <c r="E26" s="65"/>
      <c r="F26" s="99" t="s">
        <v>865</v>
      </c>
      <c r="G26" s="240" t="s">
        <v>148</v>
      </c>
      <c r="H26" s="240" t="s">
        <v>180</v>
      </c>
      <c r="I26" s="239">
        <v>45992</v>
      </c>
      <c r="J26" s="255">
        <f t="shared" si="6"/>
        <v>5</v>
      </c>
      <c r="K26" s="256">
        <f t="shared" si="7"/>
        <v>5</v>
      </c>
      <c r="L26" s="256">
        <v>10</v>
      </c>
      <c r="M26" s="256"/>
      <c r="N26" s="256"/>
      <c r="O26" s="256"/>
      <c r="P26" s="256"/>
      <c r="Q26" s="256"/>
      <c r="R26" s="256"/>
      <c r="S26" s="257">
        <f t="shared" si="4"/>
        <v>10</v>
      </c>
      <c r="T26" s="323">
        <f>J26*Inflation!$F$19</f>
        <v>5.1068931068931072</v>
      </c>
      <c r="U26" s="324">
        <f>K26*Inflation!$F$19</f>
        <v>5.1068931068931072</v>
      </c>
      <c r="V26" s="324">
        <f>L26*Inflation!$F$19</f>
        <v>10.213786213786214</v>
      </c>
      <c r="W26" s="324">
        <f>M26*Inflation!$F$19*Inflation!$F$20</f>
        <v>0</v>
      </c>
      <c r="X26" s="324">
        <f>N26*Inflation!$F$19*Inflation!$F$20</f>
        <v>0</v>
      </c>
      <c r="Y26" s="324">
        <f>O26*Inflation!$F$19*Inflation!$F$20</f>
        <v>0</v>
      </c>
      <c r="Z26" s="324">
        <f>P26*Inflation!$F$19*Inflation!$F$20*Inflation!$F$21</f>
        <v>0</v>
      </c>
      <c r="AA26" s="324">
        <f>Q26*Inflation!$F$19*Inflation!$F$20*Inflation!$F$21*Inflation!$F$22</f>
        <v>0</v>
      </c>
      <c r="AB26" s="324">
        <f>R26*Inflation!$F$19*Inflation!$F$20*Inflation!$F$21*Inflation!$F$22*Inflation!$F$23</f>
        <v>0</v>
      </c>
      <c r="AC26" s="326">
        <f t="shared" si="5"/>
        <v>10.213786213786214</v>
      </c>
    </row>
    <row r="27" spans="1:29" ht="14.5">
      <c r="A27" s="44" t="s">
        <v>150</v>
      </c>
      <c r="B27" s="45" t="s">
        <v>154</v>
      </c>
      <c r="C27" s="106">
        <v>0</v>
      </c>
      <c r="D27" s="65">
        <v>41</v>
      </c>
      <c r="E27" s="65"/>
      <c r="F27" s="99" t="s">
        <v>866</v>
      </c>
      <c r="G27" s="240" t="s">
        <v>148</v>
      </c>
      <c r="H27" s="240" t="s">
        <v>180</v>
      </c>
      <c r="I27" s="239">
        <v>45992</v>
      </c>
      <c r="J27" s="255">
        <f t="shared" si="6"/>
        <v>10</v>
      </c>
      <c r="K27" s="256">
        <f t="shared" si="7"/>
        <v>10</v>
      </c>
      <c r="L27" s="256">
        <v>20</v>
      </c>
      <c r="M27" s="256"/>
      <c r="N27" s="256"/>
      <c r="O27" s="256"/>
      <c r="P27" s="256"/>
      <c r="Q27" s="256"/>
      <c r="R27" s="256"/>
      <c r="S27" s="257">
        <f t="shared" si="4"/>
        <v>20</v>
      </c>
      <c r="T27" s="323">
        <f>J27*Inflation!$F$19</f>
        <v>10.213786213786214</v>
      </c>
      <c r="U27" s="324">
        <f>K27*Inflation!$F$19</f>
        <v>10.213786213786214</v>
      </c>
      <c r="V27" s="324">
        <f>L27*Inflation!$F$19</f>
        <v>20.427572427572429</v>
      </c>
      <c r="W27" s="324">
        <f>M27*Inflation!$F$19*Inflation!$F$20</f>
        <v>0</v>
      </c>
      <c r="X27" s="324">
        <f>N27*Inflation!$F$19*Inflation!$F$20</f>
        <v>0</v>
      </c>
      <c r="Y27" s="324">
        <f>O27*Inflation!$F$19*Inflation!$F$20</f>
        <v>0</v>
      </c>
      <c r="Z27" s="324">
        <f>P27*Inflation!$F$19*Inflation!$F$20*Inflation!$F$21</f>
        <v>0</v>
      </c>
      <c r="AA27" s="324">
        <f>Q27*Inflation!$F$19*Inflation!$F$20*Inflation!$F$21*Inflation!$F$22</f>
        <v>0</v>
      </c>
      <c r="AB27" s="324">
        <f>R27*Inflation!$F$19*Inflation!$F$20*Inflation!$F$21*Inflation!$F$22*Inflation!$F$23</f>
        <v>0</v>
      </c>
      <c r="AC27" s="326">
        <f t="shared" si="5"/>
        <v>20.427572427572429</v>
      </c>
    </row>
    <row r="28" spans="1:29" ht="14.5">
      <c r="A28" s="44" t="s">
        <v>150</v>
      </c>
      <c r="B28" s="45" t="s">
        <v>150</v>
      </c>
      <c r="C28" s="106">
        <v>500</v>
      </c>
      <c r="D28" s="65">
        <v>41</v>
      </c>
      <c r="E28" s="65"/>
      <c r="F28" s="99" t="s">
        <v>867</v>
      </c>
      <c r="G28" s="240" t="s">
        <v>148</v>
      </c>
      <c r="H28" s="240" t="s">
        <v>180</v>
      </c>
      <c r="I28" s="239">
        <v>45992</v>
      </c>
      <c r="J28" s="255">
        <f t="shared" si="6"/>
        <v>12.5</v>
      </c>
      <c r="K28" s="256">
        <f t="shared" si="7"/>
        <v>12.5</v>
      </c>
      <c r="L28" s="256">
        <v>25</v>
      </c>
      <c r="M28" s="256"/>
      <c r="N28" s="256"/>
      <c r="O28" s="256"/>
      <c r="P28" s="256"/>
      <c r="Q28" s="256"/>
      <c r="R28" s="256"/>
      <c r="S28" s="257">
        <f t="shared" si="4"/>
        <v>25</v>
      </c>
      <c r="T28" s="323">
        <f>J28*Inflation!$F$19</f>
        <v>12.767232767232766</v>
      </c>
      <c r="U28" s="324">
        <f>K28*Inflation!$F$19</f>
        <v>12.767232767232766</v>
      </c>
      <c r="V28" s="324">
        <f>L28*Inflation!$F$19</f>
        <v>25.534465534465532</v>
      </c>
      <c r="W28" s="324">
        <f>M28*Inflation!$F$19*Inflation!$F$20</f>
        <v>0</v>
      </c>
      <c r="X28" s="324">
        <f>N28*Inflation!$F$19*Inflation!$F$20</f>
        <v>0</v>
      </c>
      <c r="Y28" s="324">
        <f>O28*Inflation!$F$19*Inflation!$F$20</f>
        <v>0</v>
      </c>
      <c r="Z28" s="324">
        <f>P28*Inflation!$F$19*Inflation!$F$20*Inflation!$F$21</f>
        <v>0</v>
      </c>
      <c r="AA28" s="324">
        <f>Q28*Inflation!$F$19*Inflation!$F$20*Inflation!$F$21*Inflation!$F$22</f>
        <v>0</v>
      </c>
      <c r="AB28" s="324">
        <f>R28*Inflation!$F$19*Inflation!$F$20*Inflation!$F$21*Inflation!$F$22*Inflation!$F$23</f>
        <v>0</v>
      </c>
      <c r="AC28" s="326">
        <f t="shared" si="5"/>
        <v>25.534465534465532</v>
      </c>
    </row>
    <row r="29" spans="1:29" ht="14.5">
      <c r="A29" s="44" t="s">
        <v>150</v>
      </c>
      <c r="B29" s="45" t="s">
        <v>154</v>
      </c>
      <c r="C29" s="106">
        <v>0</v>
      </c>
      <c r="D29" s="65">
        <v>41</v>
      </c>
      <c r="E29" s="65"/>
      <c r="F29" s="99" t="s">
        <v>868</v>
      </c>
      <c r="G29" s="240" t="s">
        <v>148</v>
      </c>
      <c r="H29" s="240" t="s">
        <v>180</v>
      </c>
      <c r="I29" s="239">
        <v>45992</v>
      </c>
      <c r="J29" s="255">
        <f t="shared" si="6"/>
        <v>2.5</v>
      </c>
      <c r="K29" s="256">
        <f t="shared" si="7"/>
        <v>2.5</v>
      </c>
      <c r="L29" s="256">
        <v>5</v>
      </c>
      <c r="M29" s="256"/>
      <c r="N29" s="256"/>
      <c r="O29" s="256"/>
      <c r="P29" s="256"/>
      <c r="Q29" s="256"/>
      <c r="R29" s="256"/>
      <c r="S29" s="257">
        <f t="shared" si="4"/>
        <v>5</v>
      </c>
      <c r="T29" s="323">
        <f>J29*Inflation!$F$19</f>
        <v>2.5534465534465536</v>
      </c>
      <c r="U29" s="324">
        <f>K29*Inflation!$F$19</f>
        <v>2.5534465534465536</v>
      </c>
      <c r="V29" s="324">
        <f>L29*Inflation!$F$19</f>
        <v>5.1068931068931072</v>
      </c>
      <c r="W29" s="324">
        <f>M29*Inflation!$F$19*Inflation!$F$20</f>
        <v>0</v>
      </c>
      <c r="X29" s="324">
        <f>N29*Inflation!$F$19*Inflation!$F$20</f>
        <v>0</v>
      </c>
      <c r="Y29" s="324">
        <f>O29*Inflation!$F$19*Inflation!$F$20</f>
        <v>0</v>
      </c>
      <c r="Z29" s="324">
        <f>P29*Inflation!$F$19*Inflation!$F$20*Inflation!$F$21</f>
        <v>0</v>
      </c>
      <c r="AA29" s="324">
        <f>Q29*Inflation!$F$19*Inflation!$F$20*Inflation!$F$21*Inflation!$F$22</f>
        <v>0</v>
      </c>
      <c r="AB29" s="324">
        <f>R29*Inflation!$F$19*Inflation!$F$20*Inflation!$F$21*Inflation!$F$22*Inflation!$F$23</f>
        <v>0</v>
      </c>
      <c r="AC29" s="326">
        <f t="shared" si="5"/>
        <v>5.1068931068931072</v>
      </c>
    </row>
    <row r="30" spans="1:29" ht="14.5">
      <c r="A30" s="44" t="s">
        <v>150</v>
      </c>
      <c r="B30" s="45" t="s">
        <v>154</v>
      </c>
      <c r="C30" s="106">
        <v>0</v>
      </c>
      <c r="D30" s="65">
        <v>41</v>
      </c>
      <c r="E30" s="65"/>
      <c r="F30" s="99" t="s">
        <v>869</v>
      </c>
      <c r="G30" s="240" t="s">
        <v>148</v>
      </c>
      <c r="H30" s="240" t="s">
        <v>180</v>
      </c>
      <c r="I30" s="239">
        <v>45992</v>
      </c>
      <c r="J30" s="255">
        <f t="shared" si="6"/>
        <v>2.5</v>
      </c>
      <c r="K30" s="256">
        <f t="shared" si="7"/>
        <v>2.5</v>
      </c>
      <c r="L30" s="256">
        <v>5</v>
      </c>
      <c r="M30" s="256"/>
      <c r="N30" s="256"/>
      <c r="O30" s="256"/>
      <c r="P30" s="256"/>
      <c r="Q30" s="256"/>
      <c r="R30" s="256"/>
      <c r="S30" s="257">
        <f t="shared" si="4"/>
        <v>5</v>
      </c>
      <c r="T30" s="323">
        <f>J30*Inflation!$F$19</f>
        <v>2.5534465534465536</v>
      </c>
      <c r="U30" s="324">
        <f>K30*Inflation!$F$19</f>
        <v>2.5534465534465536</v>
      </c>
      <c r="V30" s="324">
        <f>L30*Inflation!$F$19</f>
        <v>5.1068931068931072</v>
      </c>
      <c r="W30" s="324">
        <f>M30*Inflation!$F$19*Inflation!$F$20</f>
        <v>0</v>
      </c>
      <c r="X30" s="324">
        <f>N30*Inflation!$F$19*Inflation!$F$20</f>
        <v>0</v>
      </c>
      <c r="Y30" s="324">
        <f>O30*Inflation!$F$19*Inflation!$F$20</f>
        <v>0</v>
      </c>
      <c r="Z30" s="324">
        <f>P30*Inflation!$F$19*Inflation!$F$20*Inflation!$F$21</f>
        <v>0</v>
      </c>
      <c r="AA30" s="324">
        <f>Q30*Inflation!$F$19*Inflation!$F$20*Inflation!$F$21*Inflation!$F$22</f>
        <v>0</v>
      </c>
      <c r="AB30" s="324">
        <f>R30*Inflation!$F$19*Inflation!$F$20*Inflation!$F$21*Inflation!$F$22*Inflation!$F$23</f>
        <v>0</v>
      </c>
      <c r="AC30" s="326">
        <f t="shared" si="5"/>
        <v>5.1068931068931072</v>
      </c>
    </row>
    <row r="31" spans="1:29" ht="14.5">
      <c r="A31" s="44" t="s">
        <v>150</v>
      </c>
      <c r="B31" s="45" t="s">
        <v>154</v>
      </c>
      <c r="C31" s="106">
        <v>0</v>
      </c>
      <c r="D31" s="65">
        <v>41</v>
      </c>
      <c r="E31" s="65"/>
      <c r="F31" s="99" t="s">
        <v>870</v>
      </c>
      <c r="G31" s="240" t="s">
        <v>148</v>
      </c>
      <c r="H31" s="240" t="s">
        <v>180</v>
      </c>
      <c r="I31" s="239">
        <v>45992</v>
      </c>
      <c r="J31" s="255">
        <f t="shared" si="6"/>
        <v>2.5</v>
      </c>
      <c r="K31" s="256">
        <f t="shared" si="7"/>
        <v>2.5</v>
      </c>
      <c r="L31" s="256">
        <v>5</v>
      </c>
      <c r="M31" s="256"/>
      <c r="N31" s="256"/>
      <c r="O31" s="256"/>
      <c r="P31" s="256"/>
      <c r="Q31" s="256"/>
      <c r="R31" s="256"/>
      <c r="S31" s="257">
        <f t="shared" si="4"/>
        <v>5</v>
      </c>
      <c r="T31" s="323">
        <f>J31*Inflation!$F$19</f>
        <v>2.5534465534465536</v>
      </c>
      <c r="U31" s="324">
        <f>K31*Inflation!$F$19</f>
        <v>2.5534465534465536</v>
      </c>
      <c r="V31" s="324">
        <f>L31*Inflation!$F$19</f>
        <v>5.1068931068931072</v>
      </c>
      <c r="W31" s="324">
        <f>M31*Inflation!$F$19*Inflation!$F$20</f>
        <v>0</v>
      </c>
      <c r="X31" s="324">
        <f>N31*Inflation!$F$19*Inflation!$F$20</f>
        <v>0</v>
      </c>
      <c r="Y31" s="324">
        <f>O31*Inflation!$F$19*Inflation!$F$20</f>
        <v>0</v>
      </c>
      <c r="Z31" s="324">
        <f>P31*Inflation!$F$19*Inflation!$F$20*Inflation!$F$21</f>
        <v>0</v>
      </c>
      <c r="AA31" s="324">
        <f>Q31*Inflation!$F$19*Inflation!$F$20*Inflation!$F$21*Inflation!$F$22</f>
        <v>0</v>
      </c>
      <c r="AB31" s="324">
        <f>R31*Inflation!$F$19*Inflation!$F$20*Inflation!$F$21*Inflation!$F$22*Inflation!$F$23</f>
        <v>0</v>
      </c>
      <c r="AC31" s="326">
        <f t="shared" si="5"/>
        <v>5.1068931068931072</v>
      </c>
    </row>
    <row r="32" spans="1:29" ht="14.5">
      <c r="A32" s="44" t="s">
        <v>150</v>
      </c>
      <c r="B32" s="45" t="s">
        <v>154</v>
      </c>
      <c r="C32" s="106">
        <v>0</v>
      </c>
      <c r="D32" s="65">
        <v>41</v>
      </c>
      <c r="E32" s="65"/>
      <c r="F32" s="99" t="s">
        <v>871</v>
      </c>
      <c r="G32" s="240" t="s">
        <v>148</v>
      </c>
      <c r="H32" s="240" t="s">
        <v>180</v>
      </c>
      <c r="I32" s="239">
        <v>45992</v>
      </c>
      <c r="J32" s="255">
        <f t="shared" si="6"/>
        <v>12.5</v>
      </c>
      <c r="K32" s="256">
        <f t="shared" si="7"/>
        <v>12.5</v>
      </c>
      <c r="L32" s="256">
        <v>25</v>
      </c>
      <c r="M32" s="256"/>
      <c r="N32" s="256"/>
      <c r="O32" s="256"/>
      <c r="P32" s="256"/>
      <c r="Q32" s="256"/>
      <c r="R32" s="256"/>
      <c r="S32" s="257">
        <f t="shared" si="4"/>
        <v>25</v>
      </c>
      <c r="T32" s="323">
        <f>J32*Inflation!$F$19</f>
        <v>12.767232767232766</v>
      </c>
      <c r="U32" s="324">
        <f>K32*Inflation!$F$19</f>
        <v>12.767232767232766</v>
      </c>
      <c r="V32" s="324">
        <f>L32*Inflation!$F$19</f>
        <v>25.534465534465532</v>
      </c>
      <c r="W32" s="324">
        <f>M32*Inflation!$F$19*Inflation!$F$20</f>
        <v>0</v>
      </c>
      <c r="X32" s="324">
        <f>N32*Inflation!$F$19*Inflation!$F$20</f>
        <v>0</v>
      </c>
      <c r="Y32" s="324">
        <f>O32*Inflation!$F$19*Inflation!$F$20</f>
        <v>0</v>
      </c>
      <c r="Z32" s="324">
        <f>P32*Inflation!$F$19*Inflation!$F$20*Inflation!$F$21</f>
        <v>0</v>
      </c>
      <c r="AA32" s="324">
        <f>Q32*Inflation!$F$19*Inflation!$F$20*Inflation!$F$21*Inflation!$F$22</f>
        <v>0</v>
      </c>
      <c r="AB32" s="324">
        <f>R32*Inflation!$F$19*Inflation!$F$20*Inflation!$F$21*Inflation!$F$22*Inflation!$F$23</f>
        <v>0</v>
      </c>
      <c r="AC32" s="326">
        <f t="shared" si="5"/>
        <v>25.534465534465532</v>
      </c>
    </row>
    <row r="33" spans="1:29" ht="14.5">
      <c r="A33" s="44" t="s">
        <v>150</v>
      </c>
      <c r="B33" s="45" t="s">
        <v>154</v>
      </c>
      <c r="C33" s="106">
        <v>0</v>
      </c>
      <c r="D33" s="65">
        <v>41</v>
      </c>
      <c r="E33" s="65"/>
      <c r="F33" s="99" t="s">
        <v>872</v>
      </c>
      <c r="G33" s="240" t="s">
        <v>148</v>
      </c>
      <c r="H33" s="240" t="s">
        <v>180</v>
      </c>
      <c r="I33" s="239">
        <v>45992</v>
      </c>
      <c r="J33" s="255">
        <f t="shared" si="6"/>
        <v>25</v>
      </c>
      <c r="K33" s="256">
        <f t="shared" si="7"/>
        <v>25</v>
      </c>
      <c r="L33" s="256">
        <v>50</v>
      </c>
      <c r="M33" s="256"/>
      <c r="N33" s="256"/>
      <c r="O33" s="256"/>
      <c r="P33" s="256"/>
      <c r="Q33" s="256"/>
      <c r="R33" s="256"/>
      <c r="S33" s="257">
        <f t="shared" si="4"/>
        <v>50</v>
      </c>
      <c r="T33" s="323">
        <f>J33*Inflation!$F$19</f>
        <v>25.534465534465532</v>
      </c>
      <c r="U33" s="324">
        <f>K33*Inflation!$F$19</f>
        <v>25.534465534465532</v>
      </c>
      <c r="V33" s="324">
        <f>L33*Inflation!$F$19</f>
        <v>51.068931068931064</v>
      </c>
      <c r="W33" s="324">
        <f>M33*Inflation!$F$19*Inflation!$F$20</f>
        <v>0</v>
      </c>
      <c r="X33" s="324">
        <f>N33*Inflation!$F$19*Inflation!$F$20</f>
        <v>0</v>
      </c>
      <c r="Y33" s="324">
        <f>O33*Inflation!$F$19*Inflation!$F$20</f>
        <v>0</v>
      </c>
      <c r="Z33" s="324">
        <f>P33*Inflation!$F$19*Inflation!$F$20*Inflation!$F$21</f>
        <v>0</v>
      </c>
      <c r="AA33" s="324">
        <f>Q33*Inflation!$F$19*Inflation!$F$20*Inflation!$F$21*Inflation!$F$22</f>
        <v>0</v>
      </c>
      <c r="AB33" s="324">
        <f>R33*Inflation!$F$19*Inflation!$F$20*Inflation!$F$21*Inflation!$F$22*Inflation!$F$23</f>
        <v>0</v>
      </c>
      <c r="AC33" s="326">
        <f t="shared" si="5"/>
        <v>51.068931068931064</v>
      </c>
    </row>
    <row r="34" spans="1:29" ht="14.5">
      <c r="A34" s="44" t="s">
        <v>150</v>
      </c>
      <c r="B34" s="45" t="s">
        <v>154</v>
      </c>
      <c r="C34" s="106">
        <v>0</v>
      </c>
      <c r="D34" s="65">
        <v>41</v>
      </c>
      <c r="E34" s="65"/>
      <c r="F34" s="99" t="s">
        <v>873</v>
      </c>
      <c r="G34" s="240" t="s">
        <v>148</v>
      </c>
      <c r="H34" s="240" t="s">
        <v>180</v>
      </c>
      <c r="I34" s="239">
        <v>45992</v>
      </c>
      <c r="J34" s="255">
        <f t="shared" si="6"/>
        <v>12.5</v>
      </c>
      <c r="K34" s="256">
        <f t="shared" si="7"/>
        <v>12.5</v>
      </c>
      <c r="L34" s="256">
        <v>25</v>
      </c>
      <c r="M34" s="256"/>
      <c r="N34" s="256"/>
      <c r="O34" s="256"/>
      <c r="P34" s="256"/>
      <c r="Q34" s="256"/>
      <c r="R34" s="256"/>
      <c r="S34" s="257">
        <f t="shared" si="4"/>
        <v>25</v>
      </c>
      <c r="T34" s="323">
        <f>J34*Inflation!$F$19</f>
        <v>12.767232767232766</v>
      </c>
      <c r="U34" s="324">
        <f>K34*Inflation!$F$19</f>
        <v>12.767232767232766</v>
      </c>
      <c r="V34" s="324">
        <f>L34*Inflation!$F$19</f>
        <v>25.534465534465532</v>
      </c>
      <c r="W34" s="324">
        <f>M34*Inflation!$F$19*Inflation!$F$20</f>
        <v>0</v>
      </c>
      <c r="X34" s="324">
        <f>N34*Inflation!$F$19*Inflation!$F$20</f>
        <v>0</v>
      </c>
      <c r="Y34" s="324">
        <f>O34*Inflation!$F$19*Inflation!$F$20</f>
        <v>0</v>
      </c>
      <c r="Z34" s="324">
        <f>P34*Inflation!$F$19*Inflation!$F$20*Inflation!$F$21</f>
        <v>0</v>
      </c>
      <c r="AA34" s="324">
        <f>Q34*Inflation!$F$19*Inflation!$F$20*Inflation!$F$21*Inflation!$F$22</f>
        <v>0</v>
      </c>
      <c r="AB34" s="324">
        <f>R34*Inflation!$F$19*Inflation!$F$20*Inflation!$F$21*Inflation!$F$22*Inflation!$F$23</f>
        <v>0</v>
      </c>
      <c r="AC34" s="326">
        <f t="shared" si="5"/>
        <v>25.534465534465532</v>
      </c>
    </row>
    <row r="35" spans="1:29" ht="14.5">
      <c r="A35" s="44" t="s">
        <v>150</v>
      </c>
      <c r="B35" s="45" t="s">
        <v>154</v>
      </c>
      <c r="C35" s="106">
        <v>0</v>
      </c>
      <c r="D35" s="65">
        <v>41</v>
      </c>
      <c r="E35" s="65"/>
      <c r="F35" s="99" t="s">
        <v>874</v>
      </c>
      <c r="G35" s="240" t="s">
        <v>148</v>
      </c>
      <c r="H35" s="240" t="s">
        <v>180</v>
      </c>
      <c r="I35" s="239">
        <v>45992</v>
      </c>
      <c r="J35" s="255">
        <f t="shared" si="6"/>
        <v>0</v>
      </c>
      <c r="K35" s="256">
        <f t="shared" si="7"/>
        <v>0</v>
      </c>
      <c r="L35" s="256"/>
      <c r="M35" s="256"/>
      <c r="N35" s="256"/>
      <c r="O35" s="256"/>
      <c r="P35" s="256"/>
      <c r="Q35" s="256"/>
      <c r="R35" s="256"/>
      <c r="S35" s="257">
        <f t="shared" si="4"/>
        <v>0</v>
      </c>
      <c r="T35" s="323">
        <f>J35*Inflation!$F$19</f>
        <v>0</v>
      </c>
      <c r="U35" s="324">
        <f>K35*Inflation!$F$19</f>
        <v>0</v>
      </c>
      <c r="V35" s="324">
        <f>L35*Inflation!$F$19</f>
        <v>0</v>
      </c>
      <c r="W35" s="324">
        <f>M35*Inflation!$F$19*Inflation!$F$20</f>
        <v>0</v>
      </c>
      <c r="X35" s="324">
        <f>N35*Inflation!$F$19*Inflation!$F$20</f>
        <v>0</v>
      </c>
      <c r="Y35" s="324">
        <f>O35*Inflation!$F$19*Inflation!$F$20</f>
        <v>0</v>
      </c>
      <c r="Z35" s="324">
        <f>P35*Inflation!$F$19*Inflation!$F$20*Inflation!$F$21</f>
        <v>0</v>
      </c>
      <c r="AA35" s="324">
        <f>Q35*Inflation!$F$19*Inflation!$F$20*Inflation!$F$21*Inflation!$F$22</f>
        <v>0</v>
      </c>
      <c r="AB35" s="324">
        <f>R35*Inflation!$F$19*Inflation!$F$20*Inflation!$F$21*Inflation!$F$22*Inflation!$F$23</f>
        <v>0</v>
      </c>
      <c r="AC35" s="326">
        <f t="shared" si="5"/>
        <v>0</v>
      </c>
    </row>
    <row r="36" spans="1:29" ht="14.5">
      <c r="A36" s="44" t="s">
        <v>150</v>
      </c>
      <c r="B36" s="45" t="s">
        <v>154</v>
      </c>
      <c r="C36" s="106">
        <v>0</v>
      </c>
      <c r="D36" s="65">
        <v>41</v>
      </c>
      <c r="E36" s="65"/>
      <c r="F36" s="99" t="s">
        <v>875</v>
      </c>
      <c r="G36" s="240" t="s">
        <v>148</v>
      </c>
      <c r="H36" s="240" t="s">
        <v>180</v>
      </c>
      <c r="I36" s="239">
        <v>45992</v>
      </c>
      <c r="J36" s="255">
        <f t="shared" si="6"/>
        <v>12.5</v>
      </c>
      <c r="K36" s="256">
        <f t="shared" si="7"/>
        <v>12.5</v>
      </c>
      <c r="L36" s="256">
        <v>25</v>
      </c>
      <c r="M36" s="256"/>
      <c r="N36" s="256"/>
      <c r="O36" s="256"/>
      <c r="P36" s="256"/>
      <c r="Q36" s="256"/>
      <c r="R36" s="256"/>
      <c r="S36" s="257">
        <f t="shared" si="4"/>
        <v>25</v>
      </c>
      <c r="T36" s="323">
        <f>J36*Inflation!$F$19</f>
        <v>12.767232767232766</v>
      </c>
      <c r="U36" s="324">
        <f>K36*Inflation!$F$19</f>
        <v>12.767232767232766</v>
      </c>
      <c r="V36" s="324">
        <f>L36*Inflation!$F$19</f>
        <v>25.534465534465532</v>
      </c>
      <c r="W36" s="324">
        <f>M36*Inflation!$F$19*Inflation!$F$20</f>
        <v>0</v>
      </c>
      <c r="X36" s="324">
        <f>N36*Inflation!$F$19*Inflation!$F$20</f>
        <v>0</v>
      </c>
      <c r="Y36" s="324">
        <f>O36*Inflation!$F$19*Inflation!$F$20</f>
        <v>0</v>
      </c>
      <c r="Z36" s="324">
        <f>P36*Inflation!$F$19*Inflation!$F$20*Inflation!$F$21</f>
        <v>0</v>
      </c>
      <c r="AA36" s="324">
        <f>Q36*Inflation!$F$19*Inflation!$F$20*Inflation!$F$21*Inflation!$F$22</f>
        <v>0</v>
      </c>
      <c r="AB36" s="324">
        <f>R36*Inflation!$F$19*Inflation!$F$20*Inflation!$F$21*Inflation!$F$22*Inflation!$F$23</f>
        <v>0</v>
      </c>
      <c r="AC36" s="326">
        <f t="shared" si="5"/>
        <v>25.534465534465532</v>
      </c>
    </row>
    <row r="37" spans="1:29" ht="14.5">
      <c r="A37" s="44" t="s">
        <v>150</v>
      </c>
      <c r="B37" s="45" t="s">
        <v>154</v>
      </c>
      <c r="C37" s="106">
        <v>0</v>
      </c>
      <c r="D37" s="65">
        <v>41</v>
      </c>
      <c r="E37" s="65"/>
      <c r="F37" s="99" t="s">
        <v>876</v>
      </c>
      <c r="G37" s="240" t="s">
        <v>148</v>
      </c>
      <c r="H37" s="240" t="s">
        <v>180</v>
      </c>
      <c r="I37" s="239">
        <v>45992</v>
      </c>
      <c r="J37" s="255">
        <f t="shared" si="6"/>
        <v>0</v>
      </c>
      <c r="K37" s="256">
        <f t="shared" si="7"/>
        <v>0</v>
      </c>
      <c r="L37" s="256"/>
      <c r="M37" s="256"/>
      <c r="N37" s="256"/>
      <c r="O37" s="256"/>
      <c r="P37" s="256"/>
      <c r="Q37" s="256"/>
      <c r="R37" s="256"/>
      <c r="S37" s="257">
        <f t="shared" si="4"/>
        <v>0</v>
      </c>
      <c r="T37" s="323">
        <f>J37*Inflation!$F$19</f>
        <v>0</v>
      </c>
      <c r="U37" s="324">
        <f>K37*Inflation!$F$19</f>
        <v>0</v>
      </c>
      <c r="V37" s="324">
        <f>L37*Inflation!$F$19</f>
        <v>0</v>
      </c>
      <c r="W37" s="324">
        <f>M37*Inflation!$F$19*Inflation!$F$20</f>
        <v>0</v>
      </c>
      <c r="X37" s="324">
        <f>N37*Inflation!$F$19*Inflation!$F$20</f>
        <v>0</v>
      </c>
      <c r="Y37" s="324">
        <f>O37*Inflation!$F$19*Inflation!$F$20</f>
        <v>0</v>
      </c>
      <c r="Z37" s="324">
        <f>P37*Inflation!$F$19*Inflation!$F$20*Inflation!$F$21</f>
        <v>0</v>
      </c>
      <c r="AA37" s="324">
        <f>Q37*Inflation!$F$19*Inflation!$F$20*Inflation!$F$21*Inflation!$F$22</f>
        <v>0</v>
      </c>
      <c r="AB37" s="324">
        <f>R37*Inflation!$F$19*Inflation!$F$20*Inflation!$F$21*Inflation!$F$22*Inflation!$F$23</f>
        <v>0</v>
      </c>
      <c r="AC37" s="326">
        <f t="shared" si="5"/>
        <v>0</v>
      </c>
    </row>
    <row r="38" spans="1:29" ht="14.5">
      <c r="A38" s="44" t="s">
        <v>150</v>
      </c>
      <c r="B38" s="45" t="s">
        <v>154</v>
      </c>
      <c r="C38" s="106">
        <v>0</v>
      </c>
      <c r="D38" s="65">
        <v>41</v>
      </c>
      <c r="E38" s="65"/>
      <c r="F38" s="99" t="s">
        <v>877</v>
      </c>
      <c r="G38" s="240" t="s">
        <v>148</v>
      </c>
      <c r="H38" s="240" t="s">
        <v>180</v>
      </c>
      <c r="I38" s="239">
        <v>45992</v>
      </c>
      <c r="J38" s="255">
        <f t="shared" si="6"/>
        <v>2.5</v>
      </c>
      <c r="K38" s="256">
        <f t="shared" si="7"/>
        <v>2.5</v>
      </c>
      <c r="L38" s="256">
        <v>5</v>
      </c>
      <c r="M38" s="256"/>
      <c r="N38" s="256"/>
      <c r="O38" s="256"/>
      <c r="P38" s="256"/>
      <c r="Q38" s="256"/>
      <c r="R38" s="256"/>
      <c r="S38" s="257">
        <f t="shared" si="4"/>
        <v>5</v>
      </c>
      <c r="T38" s="323">
        <f>J38*Inflation!$F$19</f>
        <v>2.5534465534465536</v>
      </c>
      <c r="U38" s="324">
        <f>K38*Inflation!$F$19</f>
        <v>2.5534465534465536</v>
      </c>
      <c r="V38" s="324">
        <f>L38*Inflation!$F$19</f>
        <v>5.1068931068931072</v>
      </c>
      <c r="W38" s="324">
        <f>M38*Inflation!$F$19*Inflation!$F$20</f>
        <v>0</v>
      </c>
      <c r="X38" s="324">
        <f>N38*Inflation!$F$19*Inflation!$F$20</f>
        <v>0</v>
      </c>
      <c r="Y38" s="324">
        <f>O38*Inflation!$F$19*Inflation!$F$20</f>
        <v>0</v>
      </c>
      <c r="Z38" s="324">
        <f>P38*Inflation!$F$19*Inflation!$F$20*Inflation!$F$21</f>
        <v>0</v>
      </c>
      <c r="AA38" s="324">
        <f>Q38*Inflation!$F$19*Inflation!$F$20*Inflation!$F$21*Inflation!$F$22</f>
        <v>0</v>
      </c>
      <c r="AB38" s="324">
        <f>R38*Inflation!$F$19*Inflation!$F$20*Inflation!$F$21*Inflation!$F$22*Inflation!$F$23</f>
        <v>0</v>
      </c>
      <c r="AC38" s="326">
        <f t="shared" si="5"/>
        <v>5.1068931068931072</v>
      </c>
    </row>
    <row r="39" spans="1:29" ht="14.5">
      <c r="A39" s="44" t="s">
        <v>150</v>
      </c>
      <c r="B39" s="45" t="s">
        <v>154</v>
      </c>
      <c r="C39" s="106">
        <v>0</v>
      </c>
      <c r="D39" s="65">
        <v>41</v>
      </c>
      <c r="E39" s="65"/>
      <c r="F39" s="99" t="s">
        <v>878</v>
      </c>
      <c r="G39" s="240" t="s">
        <v>148</v>
      </c>
      <c r="H39" s="240" t="s">
        <v>180</v>
      </c>
      <c r="I39" s="239">
        <v>45992</v>
      </c>
      <c r="J39" s="255">
        <f t="shared" si="6"/>
        <v>0</v>
      </c>
      <c r="K39" s="256">
        <f t="shared" si="7"/>
        <v>0</v>
      </c>
      <c r="L39" s="256">
        <v>0</v>
      </c>
      <c r="M39" s="256"/>
      <c r="N39" s="256"/>
      <c r="O39" s="256"/>
      <c r="P39" s="256"/>
      <c r="Q39" s="256"/>
      <c r="R39" s="256"/>
      <c r="S39" s="257">
        <f t="shared" si="4"/>
        <v>0</v>
      </c>
      <c r="T39" s="323">
        <f>J39*Inflation!$F$19</f>
        <v>0</v>
      </c>
      <c r="U39" s="324">
        <f>K39*Inflation!$F$19</f>
        <v>0</v>
      </c>
      <c r="V39" s="324">
        <f>L39*Inflation!$F$19</f>
        <v>0</v>
      </c>
      <c r="W39" s="324">
        <f>M39*Inflation!$F$19*Inflation!$F$20</f>
        <v>0</v>
      </c>
      <c r="X39" s="324">
        <f>N39*Inflation!$F$19*Inflation!$F$20</f>
        <v>0</v>
      </c>
      <c r="Y39" s="324">
        <f>O39*Inflation!$F$19*Inflation!$F$20</f>
        <v>0</v>
      </c>
      <c r="Z39" s="324">
        <f>P39*Inflation!$F$19*Inflation!$F$20*Inflation!$F$21</f>
        <v>0</v>
      </c>
      <c r="AA39" s="324">
        <f>Q39*Inflation!$F$19*Inflation!$F$20*Inflation!$F$21*Inflation!$F$22</f>
        <v>0</v>
      </c>
      <c r="AB39" s="324">
        <f>R39*Inflation!$F$19*Inflation!$F$20*Inflation!$F$21*Inflation!$F$22*Inflation!$F$23</f>
        <v>0</v>
      </c>
      <c r="AC39" s="326">
        <f t="shared" si="5"/>
        <v>0</v>
      </c>
    </row>
    <row r="40" spans="1:29" ht="14.5">
      <c r="A40" s="44" t="s">
        <v>150</v>
      </c>
      <c r="B40" s="45" t="s">
        <v>154</v>
      </c>
      <c r="C40" s="106">
        <v>0</v>
      </c>
      <c r="D40" s="65">
        <v>41</v>
      </c>
      <c r="E40" s="65"/>
      <c r="F40" s="99" t="s">
        <v>879</v>
      </c>
      <c r="G40" s="240" t="s">
        <v>148</v>
      </c>
      <c r="H40" s="240" t="s">
        <v>180</v>
      </c>
      <c r="I40" s="239">
        <v>45992</v>
      </c>
      <c r="J40" s="255">
        <f t="shared" si="6"/>
        <v>12.5</v>
      </c>
      <c r="K40" s="256">
        <f t="shared" si="7"/>
        <v>12.5</v>
      </c>
      <c r="L40" s="256">
        <v>25</v>
      </c>
      <c r="M40" s="256"/>
      <c r="N40" s="256"/>
      <c r="O40" s="256"/>
      <c r="P40" s="256"/>
      <c r="Q40" s="256"/>
      <c r="R40" s="256"/>
      <c r="S40" s="257">
        <f t="shared" si="4"/>
        <v>25</v>
      </c>
      <c r="T40" s="323">
        <f>J40*Inflation!$F$19</f>
        <v>12.767232767232766</v>
      </c>
      <c r="U40" s="324">
        <f>K40*Inflation!$F$19</f>
        <v>12.767232767232766</v>
      </c>
      <c r="V40" s="324">
        <f>L40*Inflation!$F$19</f>
        <v>25.534465534465532</v>
      </c>
      <c r="W40" s="324">
        <f>M40*Inflation!$F$19*Inflation!$F$20</f>
        <v>0</v>
      </c>
      <c r="X40" s="324">
        <f>N40*Inflation!$F$19*Inflation!$F$20</f>
        <v>0</v>
      </c>
      <c r="Y40" s="324">
        <f>O40*Inflation!$F$19*Inflation!$F$20</f>
        <v>0</v>
      </c>
      <c r="Z40" s="324">
        <f>P40*Inflation!$F$19*Inflation!$F$20*Inflation!$F$21</f>
        <v>0</v>
      </c>
      <c r="AA40" s="324">
        <f>Q40*Inflation!$F$19*Inflation!$F$20*Inflation!$F$21*Inflation!$F$22</f>
        <v>0</v>
      </c>
      <c r="AB40" s="324">
        <f>R40*Inflation!$F$19*Inflation!$F$20*Inflation!$F$21*Inflation!$F$22*Inflation!$F$23</f>
        <v>0</v>
      </c>
      <c r="AC40" s="326">
        <f t="shared" si="5"/>
        <v>25.534465534465532</v>
      </c>
    </row>
    <row r="41" spans="1:29" ht="14.5">
      <c r="A41" s="44" t="s">
        <v>150</v>
      </c>
      <c r="B41" s="45" t="s">
        <v>154</v>
      </c>
      <c r="C41" s="106">
        <v>0</v>
      </c>
      <c r="D41" s="65">
        <v>41</v>
      </c>
      <c r="E41" s="65"/>
      <c r="F41" s="99" t="s">
        <v>880</v>
      </c>
      <c r="G41" s="240" t="s">
        <v>148</v>
      </c>
      <c r="H41" s="240" t="s">
        <v>180</v>
      </c>
      <c r="I41" s="239">
        <v>45992</v>
      </c>
      <c r="J41" s="255">
        <f t="shared" si="6"/>
        <v>2.5</v>
      </c>
      <c r="K41" s="256">
        <f t="shared" si="7"/>
        <v>2.5</v>
      </c>
      <c r="L41" s="256">
        <v>5</v>
      </c>
      <c r="M41" s="256"/>
      <c r="N41" s="256"/>
      <c r="O41" s="256"/>
      <c r="P41" s="256"/>
      <c r="Q41" s="256"/>
      <c r="R41" s="256"/>
      <c r="S41" s="257">
        <f t="shared" si="4"/>
        <v>5</v>
      </c>
      <c r="T41" s="323">
        <f>J41*Inflation!$F$19</f>
        <v>2.5534465534465536</v>
      </c>
      <c r="U41" s="324">
        <f>K41*Inflation!$F$19</f>
        <v>2.5534465534465536</v>
      </c>
      <c r="V41" s="324">
        <f>L41*Inflation!$F$19</f>
        <v>5.1068931068931072</v>
      </c>
      <c r="W41" s="324">
        <f>M41*Inflation!$F$19*Inflation!$F$20</f>
        <v>0</v>
      </c>
      <c r="X41" s="324">
        <f>N41*Inflation!$F$19*Inflation!$F$20</f>
        <v>0</v>
      </c>
      <c r="Y41" s="324">
        <f>O41*Inflation!$F$19*Inflation!$F$20</f>
        <v>0</v>
      </c>
      <c r="Z41" s="324">
        <f>P41*Inflation!$F$19*Inflation!$F$20*Inflation!$F$21</f>
        <v>0</v>
      </c>
      <c r="AA41" s="324">
        <f>Q41*Inflation!$F$19*Inflation!$F$20*Inflation!$F$21*Inflation!$F$22</f>
        <v>0</v>
      </c>
      <c r="AB41" s="324">
        <f>R41*Inflation!$F$19*Inflation!$F$20*Inflation!$F$21*Inflation!$F$22*Inflation!$F$23</f>
        <v>0</v>
      </c>
      <c r="AC41" s="326">
        <f t="shared" si="5"/>
        <v>5.1068931068931072</v>
      </c>
    </row>
    <row r="42" spans="1:29" ht="14.5">
      <c r="A42" s="44" t="s">
        <v>150</v>
      </c>
      <c r="B42" s="45" t="s">
        <v>154</v>
      </c>
      <c r="C42" s="106">
        <v>0</v>
      </c>
      <c r="D42" s="65">
        <v>41</v>
      </c>
      <c r="E42" s="65"/>
      <c r="F42" s="99" t="s">
        <v>881</v>
      </c>
      <c r="G42" s="240" t="s">
        <v>148</v>
      </c>
      <c r="H42" s="240" t="s">
        <v>180</v>
      </c>
      <c r="I42" s="239">
        <v>45992</v>
      </c>
      <c r="J42" s="255">
        <f t="shared" si="6"/>
        <v>5</v>
      </c>
      <c r="K42" s="256">
        <f t="shared" si="7"/>
        <v>5</v>
      </c>
      <c r="L42" s="256">
        <v>10</v>
      </c>
      <c r="M42" s="256"/>
      <c r="N42" s="256"/>
      <c r="O42" s="256"/>
      <c r="P42" s="256"/>
      <c r="Q42" s="256"/>
      <c r="R42" s="256"/>
      <c r="S42" s="257">
        <f t="shared" si="4"/>
        <v>10</v>
      </c>
      <c r="T42" s="323">
        <f>J42*Inflation!$F$19</f>
        <v>5.1068931068931072</v>
      </c>
      <c r="U42" s="324">
        <f>K42*Inflation!$F$19</f>
        <v>5.1068931068931072</v>
      </c>
      <c r="V42" s="324">
        <f>L42*Inflation!$F$19</f>
        <v>10.213786213786214</v>
      </c>
      <c r="W42" s="324">
        <f>M42*Inflation!$F$19*Inflation!$F$20</f>
        <v>0</v>
      </c>
      <c r="X42" s="324">
        <f>N42*Inflation!$F$19*Inflation!$F$20</f>
        <v>0</v>
      </c>
      <c r="Y42" s="324">
        <f>O42*Inflation!$F$19*Inflation!$F$20</f>
        <v>0</v>
      </c>
      <c r="Z42" s="324">
        <f>P42*Inflation!$F$19*Inflation!$F$20*Inflation!$F$21</f>
        <v>0</v>
      </c>
      <c r="AA42" s="324">
        <f>Q42*Inflation!$F$19*Inflation!$F$20*Inflation!$F$21*Inflation!$F$22</f>
        <v>0</v>
      </c>
      <c r="AB42" s="324">
        <f>R42*Inflation!$F$19*Inflation!$F$20*Inflation!$F$21*Inflation!$F$22*Inflation!$F$23</f>
        <v>0</v>
      </c>
      <c r="AC42" s="326">
        <f t="shared" si="5"/>
        <v>10.213786213786214</v>
      </c>
    </row>
    <row r="43" spans="1:29" ht="14.5">
      <c r="A43" s="44" t="s">
        <v>150</v>
      </c>
      <c r="B43" s="45" t="s">
        <v>154</v>
      </c>
      <c r="C43" s="106">
        <v>0</v>
      </c>
      <c r="D43" s="65">
        <v>41</v>
      </c>
      <c r="E43" s="65"/>
      <c r="F43" s="99" t="s">
        <v>882</v>
      </c>
      <c r="G43" s="240" t="s">
        <v>148</v>
      </c>
      <c r="H43" s="240" t="s">
        <v>180</v>
      </c>
      <c r="I43" s="239">
        <v>45992</v>
      </c>
      <c r="J43" s="255">
        <f t="shared" si="6"/>
        <v>7.5</v>
      </c>
      <c r="K43" s="256">
        <f t="shared" si="7"/>
        <v>7.5</v>
      </c>
      <c r="L43" s="256">
        <v>15</v>
      </c>
      <c r="M43" s="256"/>
      <c r="N43" s="256"/>
      <c r="O43" s="256"/>
      <c r="P43" s="256"/>
      <c r="Q43" s="256"/>
      <c r="R43" s="256"/>
      <c r="S43" s="257">
        <f t="shared" si="4"/>
        <v>15</v>
      </c>
      <c r="T43" s="323">
        <f>J43*Inflation!$F$19</f>
        <v>7.6603396603396599</v>
      </c>
      <c r="U43" s="324">
        <f>K43*Inflation!$F$19</f>
        <v>7.6603396603396599</v>
      </c>
      <c r="V43" s="324">
        <f>L43*Inflation!$F$19</f>
        <v>15.32067932067932</v>
      </c>
      <c r="W43" s="324">
        <f>M43*Inflation!$F$19*Inflation!$F$20</f>
        <v>0</v>
      </c>
      <c r="X43" s="324">
        <f>N43*Inflation!$F$19*Inflation!$F$20</f>
        <v>0</v>
      </c>
      <c r="Y43" s="324">
        <f>O43*Inflation!$F$19*Inflation!$F$20</f>
        <v>0</v>
      </c>
      <c r="Z43" s="324">
        <f>P43*Inflation!$F$19*Inflation!$F$20*Inflation!$F$21</f>
        <v>0</v>
      </c>
      <c r="AA43" s="324">
        <f>Q43*Inflation!$F$19*Inflation!$F$20*Inflation!$F$21*Inflation!$F$22</f>
        <v>0</v>
      </c>
      <c r="AB43" s="324">
        <f>R43*Inflation!$F$19*Inflation!$F$20*Inflation!$F$21*Inflation!$F$22*Inflation!$F$23</f>
        <v>0</v>
      </c>
      <c r="AC43" s="326">
        <f t="shared" si="5"/>
        <v>15.32067932067932</v>
      </c>
    </row>
    <row r="44" spans="1:29" ht="14.5">
      <c r="A44" s="44" t="s">
        <v>150</v>
      </c>
      <c r="B44" s="45" t="s">
        <v>154</v>
      </c>
      <c r="C44" s="106">
        <v>0</v>
      </c>
      <c r="D44" s="65">
        <v>41</v>
      </c>
      <c r="E44" s="65"/>
      <c r="F44" s="99" t="s">
        <v>883</v>
      </c>
      <c r="G44" s="240" t="s">
        <v>148</v>
      </c>
      <c r="H44" s="240" t="s">
        <v>180</v>
      </c>
      <c r="I44" s="239">
        <v>45992</v>
      </c>
      <c r="J44" s="255">
        <f t="shared" si="6"/>
        <v>12.5</v>
      </c>
      <c r="K44" s="256">
        <f t="shared" si="7"/>
        <v>12.5</v>
      </c>
      <c r="L44" s="256">
        <v>25</v>
      </c>
      <c r="M44" s="256"/>
      <c r="N44" s="256"/>
      <c r="O44" s="256"/>
      <c r="P44" s="256"/>
      <c r="Q44" s="256"/>
      <c r="R44" s="256"/>
      <c r="S44" s="257">
        <f t="shared" si="4"/>
        <v>25</v>
      </c>
      <c r="T44" s="323">
        <f>J44*Inflation!$F$19</f>
        <v>12.767232767232766</v>
      </c>
      <c r="U44" s="324">
        <f>K44*Inflation!$F$19</f>
        <v>12.767232767232766</v>
      </c>
      <c r="V44" s="324">
        <f>L44*Inflation!$F$19</f>
        <v>25.534465534465532</v>
      </c>
      <c r="W44" s="324">
        <f>M44*Inflation!$F$19*Inflation!$F$20</f>
        <v>0</v>
      </c>
      <c r="X44" s="324">
        <f>N44*Inflation!$F$19*Inflation!$F$20</f>
        <v>0</v>
      </c>
      <c r="Y44" s="324">
        <f>O44*Inflation!$F$19*Inflation!$F$20</f>
        <v>0</v>
      </c>
      <c r="Z44" s="324">
        <f>P44*Inflation!$F$19*Inflation!$F$20*Inflation!$F$21</f>
        <v>0</v>
      </c>
      <c r="AA44" s="324">
        <f>Q44*Inflation!$F$19*Inflation!$F$20*Inflation!$F$21*Inflation!$F$22</f>
        <v>0</v>
      </c>
      <c r="AB44" s="324">
        <f>R44*Inflation!$F$19*Inflation!$F$20*Inflation!$F$21*Inflation!$F$22*Inflation!$F$23</f>
        <v>0</v>
      </c>
      <c r="AC44" s="326">
        <f t="shared" si="5"/>
        <v>25.534465534465532</v>
      </c>
    </row>
    <row r="45" spans="1:29" ht="14.5">
      <c r="A45" s="44" t="s">
        <v>150</v>
      </c>
      <c r="B45" s="45" t="s">
        <v>154</v>
      </c>
      <c r="C45" s="106">
        <v>0</v>
      </c>
      <c r="D45" s="65">
        <v>41</v>
      </c>
      <c r="E45" s="65"/>
      <c r="F45" s="99" t="s">
        <v>884</v>
      </c>
      <c r="G45" s="240" t="s">
        <v>148</v>
      </c>
      <c r="H45" s="240" t="s">
        <v>180</v>
      </c>
      <c r="I45" s="239">
        <v>45992</v>
      </c>
      <c r="J45" s="255">
        <f t="shared" si="6"/>
        <v>5</v>
      </c>
      <c r="K45" s="256">
        <f t="shared" si="7"/>
        <v>5</v>
      </c>
      <c r="L45" s="256">
        <v>10</v>
      </c>
      <c r="M45" s="256"/>
      <c r="N45" s="256"/>
      <c r="O45" s="256"/>
      <c r="P45" s="256"/>
      <c r="Q45" s="256"/>
      <c r="R45" s="256"/>
      <c r="S45" s="257">
        <f t="shared" si="4"/>
        <v>10</v>
      </c>
      <c r="T45" s="323">
        <f>J45*Inflation!$F$19</f>
        <v>5.1068931068931072</v>
      </c>
      <c r="U45" s="324">
        <f>K45*Inflation!$F$19</f>
        <v>5.1068931068931072</v>
      </c>
      <c r="V45" s="324">
        <f>L45*Inflation!$F$19</f>
        <v>10.213786213786214</v>
      </c>
      <c r="W45" s="324">
        <f>M45*Inflation!$F$19*Inflation!$F$20</f>
        <v>0</v>
      </c>
      <c r="X45" s="324">
        <f>N45*Inflation!$F$19*Inflation!$F$20</f>
        <v>0</v>
      </c>
      <c r="Y45" s="324">
        <f>O45*Inflation!$F$19*Inflation!$F$20</f>
        <v>0</v>
      </c>
      <c r="Z45" s="324">
        <f>P45*Inflation!$F$19*Inflation!$F$20*Inflation!$F$21</f>
        <v>0</v>
      </c>
      <c r="AA45" s="324">
        <f>Q45*Inflation!$F$19*Inflation!$F$20*Inflation!$F$21*Inflation!$F$22</f>
        <v>0</v>
      </c>
      <c r="AB45" s="324">
        <f>R45*Inflation!$F$19*Inflation!$F$20*Inflation!$F$21*Inflation!$F$22*Inflation!$F$23</f>
        <v>0</v>
      </c>
      <c r="AC45" s="326">
        <f t="shared" si="5"/>
        <v>10.213786213786214</v>
      </c>
    </row>
    <row r="46" spans="1:29" ht="14.5">
      <c r="A46" s="44" t="s">
        <v>150</v>
      </c>
      <c r="B46" s="45" t="s">
        <v>154</v>
      </c>
      <c r="C46" s="106">
        <v>0</v>
      </c>
      <c r="D46" s="65">
        <v>41</v>
      </c>
      <c r="E46" s="65"/>
      <c r="F46" s="99" t="s">
        <v>885</v>
      </c>
      <c r="G46" s="240" t="s">
        <v>148</v>
      </c>
      <c r="H46" s="240" t="s">
        <v>180</v>
      </c>
      <c r="I46" s="239">
        <v>45992</v>
      </c>
      <c r="J46" s="255">
        <f t="shared" si="6"/>
        <v>0</v>
      </c>
      <c r="K46" s="256">
        <f t="shared" si="7"/>
        <v>0</v>
      </c>
      <c r="L46" s="256"/>
      <c r="M46" s="256"/>
      <c r="N46" s="256"/>
      <c r="O46" s="256"/>
      <c r="P46" s="256"/>
      <c r="Q46" s="256"/>
      <c r="R46" s="256"/>
      <c r="S46" s="257">
        <f t="shared" si="4"/>
        <v>0</v>
      </c>
      <c r="T46" s="323">
        <f>J46*Inflation!$F$19</f>
        <v>0</v>
      </c>
      <c r="U46" s="324">
        <f>K46*Inflation!$F$19</f>
        <v>0</v>
      </c>
      <c r="V46" s="324">
        <f>L46*Inflation!$F$19</f>
        <v>0</v>
      </c>
      <c r="W46" s="324">
        <f>M46*Inflation!$F$19*Inflation!$F$20</f>
        <v>0</v>
      </c>
      <c r="X46" s="324">
        <f>N46*Inflation!$F$19*Inflation!$F$20</f>
        <v>0</v>
      </c>
      <c r="Y46" s="324">
        <f>O46*Inflation!$F$19*Inflation!$F$20</f>
        <v>0</v>
      </c>
      <c r="Z46" s="324">
        <f>P46*Inflation!$F$19*Inflation!$F$20*Inflation!$F$21</f>
        <v>0</v>
      </c>
      <c r="AA46" s="324">
        <f>Q46*Inflation!$F$19*Inflation!$F$20*Inflation!$F$21*Inflation!$F$22</f>
        <v>0</v>
      </c>
      <c r="AB46" s="324">
        <f>R46*Inflation!$F$19*Inflation!$F$20*Inflation!$F$21*Inflation!$F$22*Inflation!$F$23</f>
        <v>0</v>
      </c>
      <c r="AC46" s="326">
        <f t="shared" si="5"/>
        <v>0</v>
      </c>
    </row>
    <row r="47" spans="1:29" ht="14.5">
      <c r="A47" s="44" t="s">
        <v>150</v>
      </c>
      <c r="B47" s="45" t="s">
        <v>154</v>
      </c>
      <c r="C47" s="106">
        <v>0</v>
      </c>
      <c r="D47" s="65">
        <v>41</v>
      </c>
      <c r="E47" s="65"/>
      <c r="F47" s="99" t="s">
        <v>886</v>
      </c>
      <c r="G47" s="240" t="s">
        <v>148</v>
      </c>
      <c r="H47" s="240" t="s">
        <v>180</v>
      </c>
      <c r="I47" s="239">
        <v>45992</v>
      </c>
      <c r="J47" s="255">
        <f t="shared" si="6"/>
        <v>12.5</v>
      </c>
      <c r="K47" s="256">
        <f t="shared" si="7"/>
        <v>12.5</v>
      </c>
      <c r="L47" s="256">
        <v>25</v>
      </c>
      <c r="M47" s="256"/>
      <c r="N47" s="256"/>
      <c r="O47" s="256"/>
      <c r="P47" s="256"/>
      <c r="Q47" s="256"/>
      <c r="R47" s="256"/>
      <c r="S47" s="257">
        <f t="shared" si="4"/>
        <v>25</v>
      </c>
      <c r="T47" s="323">
        <f>J47*Inflation!$F$19</f>
        <v>12.767232767232766</v>
      </c>
      <c r="U47" s="324">
        <f>K47*Inflation!$F$19</f>
        <v>12.767232767232766</v>
      </c>
      <c r="V47" s="324">
        <f>L47*Inflation!$F$19</f>
        <v>25.534465534465532</v>
      </c>
      <c r="W47" s="324">
        <f>M47*Inflation!$F$19*Inflation!$F$20</f>
        <v>0</v>
      </c>
      <c r="X47" s="324">
        <f>N47*Inflation!$F$19*Inflation!$F$20</f>
        <v>0</v>
      </c>
      <c r="Y47" s="324">
        <f>O47*Inflation!$F$19*Inflation!$F$20</f>
        <v>0</v>
      </c>
      <c r="Z47" s="324">
        <f>P47*Inflation!$F$19*Inflation!$F$20*Inflation!$F$21</f>
        <v>0</v>
      </c>
      <c r="AA47" s="324">
        <f>Q47*Inflation!$F$19*Inflation!$F$20*Inflation!$F$21*Inflation!$F$22</f>
        <v>0</v>
      </c>
      <c r="AB47" s="324">
        <f>R47*Inflation!$F$19*Inflation!$F$20*Inflation!$F$21*Inflation!$F$22*Inflation!$F$23</f>
        <v>0</v>
      </c>
      <c r="AC47" s="326">
        <f t="shared" si="5"/>
        <v>25.534465534465532</v>
      </c>
    </row>
    <row r="48" spans="1:29" ht="14.5">
      <c r="A48" s="44" t="s">
        <v>150</v>
      </c>
      <c r="B48" s="45" t="s">
        <v>154</v>
      </c>
      <c r="C48" s="106">
        <v>0</v>
      </c>
      <c r="D48" s="65">
        <v>41</v>
      </c>
      <c r="E48" s="65"/>
      <c r="F48" s="99" t="s">
        <v>887</v>
      </c>
      <c r="G48" s="240" t="s">
        <v>148</v>
      </c>
      <c r="H48" s="240" t="s">
        <v>180</v>
      </c>
      <c r="I48" s="239">
        <v>45992</v>
      </c>
      <c r="J48" s="255">
        <f t="shared" si="6"/>
        <v>12.5</v>
      </c>
      <c r="K48" s="256">
        <f t="shared" si="7"/>
        <v>12.5</v>
      </c>
      <c r="L48" s="256">
        <v>25</v>
      </c>
      <c r="M48" s="256"/>
      <c r="N48" s="256"/>
      <c r="O48" s="256"/>
      <c r="P48" s="256"/>
      <c r="Q48" s="256"/>
      <c r="R48" s="256"/>
      <c r="S48" s="257">
        <f t="shared" si="4"/>
        <v>25</v>
      </c>
      <c r="T48" s="323">
        <f>J48*Inflation!$F$19</f>
        <v>12.767232767232766</v>
      </c>
      <c r="U48" s="324">
        <f>K48*Inflation!$F$19</f>
        <v>12.767232767232766</v>
      </c>
      <c r="V48" s="324">
        <f>L48*Inflation!$F$19</f>
        <v>25.534465534465532</v>
      </c>
      <c r="W48" s="324">
        <f>M48*Inflation!$F$19*Inflation!$F$20</f>
        <v>0</v>
      </c>
      <c r="X48" s="324">
        <f>N48*Inflation!$F$19*Inflation!$F$20</f>
        <v>0</v>
      </c>
      <c r="Y48" s="324">
        <f>O48*Inflation!$F$19*Inflation!$F$20</f>
        <v>0</v>
      </c>
      <c r="Z48" s="324">
        <f>P48*Inflation!$F$19*Inflation!$F$20*Inflation!$F$21</f>
        <v>0</v>
      </c>
      <c r="AA48" s="324">
        <f>Q48*Inflation!$F$19*Inflation!$F$20*Inflation!$F$21*Inflation!$F$22</f>
        <v>0</v>
      </c>
      <c r="AB48" s="324">
        <f>R48*Inflation!$F$19*Inflation!$F$20*Inflation!$F$21*Inflation!$F$22*Inflation!$F$23</f>
        <v>0</v>
      </c>
      <c r="AC48" s="326">
        <f t="shared" si="5"/>
        <v>25.534465534465532</v>
      </c>
    </row>
    <row r="49" spans="1:29" ht="14.5">
      <c r="A49" s="44" t="s">
        <v>150</v>
      </c>
      <c r="B49" s="45" t="s">
        <v>154</v>
      </c>
      <c r="C49" s="106">
        <v>0</v>
      </c>
      <c r="D49" s="65">
        <v>41</v>
      </c>
      <c r="E49" s="65"/>
      <c r="F49" s="99" t="s">
        <v>888</v>
      </c>
      <c r="G49" s="240" t="s">
        <v>148</v>
      </c>
      <c r="H49" s="240" t="s">
        <v>180</v>
      </c>
      <c r="I49" s="239">
        <v>45992</v>
      </c>
      <c r="J49" s="255">
        <f t="shared" si="6"/>
        <v>2.5</v>
      </c>
      <c r="K49" s="256">
        <f t="shared" si="7"/>
        <v>2.5</v>
      </c>
      <c r="L49" s="256">
        <v>5</v>
      </c>
      <c r="M49" s="256"/>
      <c r="N49" s="256"/>
      <c r="O49" s="256"/>
      <c r="P49" s="256"/>
      <c r="Q49" s="256"/>
      <c r="R49" s="256"/>
      <c r="S49" s="257">
        <f t="shared" si="4"/>
        <v>5</v>
      </c>
      <c r="T49" s="323">
        <f>J49*Inflation!$F$19</f>
        <v>2.5534465534465536</v>
      </c>
      <c r="U49" s="324">
        <f>K49*Inflation!$F$19</f>
        <v>2.5534465534465536</v>
      </c>
      <c r="V49" s="324">
        <f>L49*Inflation!$F$19</f>
        <v>5.1068931068931072</v>
      </c>
      <c r="W49" s="324">
        <f>M49*Inflation!$F$19*Inflation!$F$20</f>
        <v>0</v>
      </c>
      <c r="X49" s="324">
        <f>N49*Inflation!$F$19*Inflation!$F$20</f>
        <v>0</v>
      </c>
      <c r="Y49" s="324">
        <f>O49*Inflation!$F$19*Inflation!$F$20</f>
        <v>0</v>
      </c>
      <c r="Z49" s="324">
        <f>P49*Inflation!$F$19*Inflation!$F$20*Inflation!$F$21</f>
        <v>0</v>
      </c>
      <c r="AA49" s="324">
        <f>Q49*Inflation!$F$19*Inflation!$F$20*Inflation!$F$21*Inflation!$F$22</f>
        <v>0</v>
      </c>
      <c r="AB49" s="324">
        <f>R49*Inflation!$F$19*Inflation!$F$20*Inflation!$F$21*Inflation!$F$22*Inflation!$F$23</f>
        <v>0</v>
      </c>
      <c r="AC49" s="326">
        <f t="shared" si="5"/>
        <v>5.1068931068931072</v>
      </c>
    </row>
    <row r="50" spans="1:29" ht="14.5">
      <c r="A50" s="44" t="s">
        <v>150</v>
      </c>
      <c r="B50" s="45" t="s">
        <v>154</v>
      </c>
      <c r="C50" s="106">
        <v>0</v>
      </c>
      <c r="D50" s="65">
        <v>41</v>
      </c>
      <c r="E50" s="65"/>
      <c r="F50" s="99" t="s">
        <v>889</v>
      </c>
      <c r="G50" s="240" t="s">
        <v>148</v>
      </c>
      <c r="H50" s="240" t="s">
        <v>180</v>
      </c>
      <c r="I50" s="239">
        <v>45992</v>
      </c>
      <c r="J50" s="255">
        <f t="shared" si="6"/>
        <v>25</v>
      </c>
      <c r="K50" s="256">
        <f t="shared" si="7"/>
        <v>25</v>
      </c>
      <c r="L50" s="256">
        <v>50</v>
      </c>
      <c r="M50" s="256"/>
      <c r="N50" s="256"/>
      <c r="O50" s="256"/>
      <c r="P50" s="256"/>
      <c r="Q50" s="256"/>
      <c r="R50" s="256"/>
      <c r="S50" s="257">
        <f t="shared" si="4"/>
        <v>50</v>
      </c>
      <c r="T50" s="323">
        <f>J50*Inflation!$F$19</f>
        <v>25.534465534465532</v>
      </c>
      <c r="U50" s="324">
        <f>K50*Inflation!$F$19</f>
        <v>25.534465534465532</v>
      </c>
      <c r="V50" s="324">
        <f>L50*Inflation!$F$19</f>
        <v>51.068931068931064</v>
      </c>
      <c r="W50" s="324">
        <f>M50*Inflation!$F$19*Inflation!$F$20</f>
        <v>0</v>
      </c>
      <c r="X50" s="324">
        <f>N50*Inflation!$F$19*Inflation!$F$20</f>
        <v>0</v>
      </c>
      <c r="Y50" s="324">
        <f>O50*Inflation!$F$19*Inflation!$F$20</f>
        <v>0</v>
      </c>
      <c r="Z50" s="324">
        <f>P50*Inflation!$F$19*Inflation!$F$20*Inflation!$F$21</f>
        <v>0</v>
      </c>
      <c r="AA50" s="324">
        <f>Q50*Inflation!$F$19*Inflation!$F$20*Inflation!$F$21*Inflation!$F$22</f>
        <v>0</v>
      </c>
      <c r="AB50" s="324">
        <f>R50*Inflation!$F$19*Inflation!$F$20*Inflation!$F$21*Inflation!$F$22*Inflation!$F$23</f>
        <v>0</v>
      </c>
      <c r="AC50" s="326">
        <f t="shared" si="5"/>
        <v>51.068931068931064</v>
      </c>
    </row>
    <row r="51" spans="1:29" ht="14.5">
      <c r="A51" s="44" t="s">
        <v>150</v>
      </c>
      <c r="B51" s="45" t="s">
        <v>154</v>
      </c>
      <c r="C51" s="106">
        <v>0</v>
      </c>
      <c r="D51" s="65">
        <v>41</v>
      </c>
      <c r="E51" s="65"/>
      <c r="F51" s="99" t="s">
        <v>890</v>
      </c>
      <c r="G51" s="240" t="s">
        <v>148</v>
      </c>
      <c r="H51" s="240" t="s">
        <v>180</v>
      </c>
      <c r="I51" s="239">
        <v>45992</v>
      </c>
      <c r="J51" s="255">
        <f t="shared" si="6"/>
        <v>12.5</v>
      </c>
      <c r="K51" s="256">
        <f t="shared" si="7"/>
        <v>12.5</v>
      </c>
      <c r="L51" s="256">
        <v>25</v>
      </c>
      <c r="M51" s="256"/>
      <c r="N51" s="256"/>
      <c r="O51" s="256"/>
      <c r="P51" s="256"/>
      <c r="Q51" s="256"/>
      <c r="R51" s="256"/>
      <c r="S51" s="257">
        <f t="shared" si="4"/>
        <v>25</v>
      </c>
      <c r="T51" s="323">
        <f>J51*Inflation!$F$19</f>
        <v>12.767232767232766</v>
      </c>
      <c r="U51" s="324">
        <f>K51*Inflation!$F$19</f>
        <v>12.767232767232766</v>
      </c>
      <c r="V51" s="324">
        <f>L51*Inflation!$F$19</f>
        <v>25.534465534465532</v>
      </c>
      <c r="W51" s="324">
        <f>M51*Inflation!$F$19*Inflation!$F$20</f>
        <v>0</v>
      </c>
      <c r="X51" s="324">
        <f>N51*Inflation!$F$19*Inflation!$F$20</f>
        <v>0</v>
      </c>
      <c r="Y51" s="324">
        <f>O51*Inflation!$F$19*Inflation!$F$20</f>
        <v>0</v>
      </c>
      <c r="Z51" s="324">
        <f>P51*Inflation!$F$19*Inflation!$F$20*Inflation!$F$21</f>
        <v>0</v>
      </c>
      <c r="AA51" s="324">
        <f>Q51*Inflation!$F$19*Inflation!$F$20*Inflation!$F$21*Inflation!$F$22</f>
        <v>0</v>
      </c>
      <c r="AB51" s="324">
        <f>R51*Inflation!$F$19*Inflation!$F$20*Inflation!$F$21*Inflation!$F$22*Inflation!$F$23</f>
        <v>0</v>
      </c>
      <c r="AC51" s="326">
        <f t="shared" si="5"/>
        <v>25.534465534465532</v>
      </c>
    </row>
    <row r="52" spans="1:29" ht="14.5">
      <c r="A52" s="44" t="s">
        <v>150</v>
      </c>
      <c r="B52" s="45" t="s">
        <v>154</v>
      </c>
      <c r="C52" s="106">
        <v>0</v>
      </c>
      <c r="D52" s="65">
        <v>41</v>
      </c>
      <c r="E52" s="65"/>
      <c r="F52" s="99" t="s">
        <v>891</v>
      </c>
      <c r="G52" s="240" t="s">
        <v>148</v>
      </c>
      <c r="H52" s="240" t="s">
        <v>180</v>
      </c>
      <c r="I52" s="239">
        <v>45992</v>
      </c>
      <c r="J52" s="255">
        <f t="shared" si="6"/>
        <v>15</v>
      </c>
      <c r="K52" s="256">
        <f t="shared" si="7"/>
        <v>15</v>
      </c>
      <c r="L52" s="256">
        <v>30</v>
      </c>
      <c r="M52" s="256"/>
      <c r="N52" s="256"/>
      <c r="O52" s="256"/>
      <c r="P52" s="256"/>
      <c r="Q52" s="256"/>
      <c r="R52" s="256"/>
      <c r="S52" s="257">
        <f t="shared" si="4"/>
        <v>30</v>
      </c>
      <c r="T52" s="323">
        <f>J52*Inflation!$F$19</f>
        <v>15.32067932067932</v>
      </c>
      <c r="U52" s="324">
        <f>K52*Inflation!$F$19</f>
        <v>15.32067932067932</v>
      </c>
      <c r="V52" s="324">
        <f>L52*Inflation!$F$19</f>
        <v>30.641358641358639</v>
      </c>
      <c r="W52" s="324">
        <f>M52*Inflation!$F$19*Inflation!$F$20</f>
        <v>0</v>
      </c>
      <c r="X52" s="324">
        <f>N52*Inflation!$F$19*Inflation!$F$20</f>
        <v>0</v>
      </c>
      <c r="Y52" s="324">
        <f>O52*Inflation!$F$19*Inflation!$F$20</f>
        <v>0</v>
      </c>
      <c r="Z52" s="324">
        <f>P52*Inflation!$F$19*Inflation!$F$20*Inflation!$F$21</f>
        <v>0</v>
      </c>
      <c r="AA52" s="324">
        <f>Q52*Inflation!$F$19*Inflation!$F$20*Inflation!$F$21*Inflation!$F$22</f>
        <v>0</v>
      </c>
      <c r="AB52" s="324">
        <f>R52*Inflation!$F$19*Inflation!$F$20*Inflation!$F$21*Inflation!$F$22*Inflation!$F$23</f>
        <v>0</v>
      </c>
      <c r="AC52" s="326">
        <f t="shared" si="5"/>
        <v>30.641358641358639</v>
      </c>
    </row>
    <row r="53" spans="1:29" ht="14.5">
      <c r="A53" s="44" t="s">
        <v>150</v>
      </c>
      <c r="B53" s="45" t="s">
        <v>154</v>
      </c>
      <c r="C53" s="106">
        <v>0</v>
      </c>
      <c r="D53" s="65">
        <v>41</v>
      </c>
      <c r="E53" s="65"/>
      <c r="F53" s="99" t="s">
        <v>892</v>
      </c>
      <c r="G53" s="240" t="s">
        <v>148</v>
      </c>
      <c r="H53" s="240" t="s">
        <v>180</v>
      </c>
      <c r="I53" s="239">
        <v>45992</v>
      </c>
      <c r="J53" s="255">
        <f t="shared" si="6"/>
        <v>12.5</v>
      </c>
      <c r="K53" s="256">
        <f t="shared" si="7"/>
        <v>12.5</v>
      </c>
      <c r="L53" s="256">
        <v>25</v>
      </c>
      <c r="M53" s="256"/>
      <c r="N53" s="256"/>
      <c r="O53" s="256"/>
      <c r="P53" s="256"/>
      <c r="Q53" s="256"/>
      <c r="R53" s="256"/>
      <c r="S53" s="257">
        <f t="shared" si="4"/>
        <v>25</v>
      </c>
      <c r="T53" s="323">
        <f>J53*Inflation!$F$19</f>
        <v>12.767232767232766</v>
      </c>
      <c r="U53" s="324">
        <f>K53*Inflation!$F$19</f>
        <v>12.767232767232766</v>
      </c>
      <c r="V53" s="324">
        <f>L53*Inflation!$F$19</f>
        <v>25.534465534465532</v>
      </c>
      <c r="W53" s="324">
        <f>M53*Inflation!$F$19*Inflation!$F$20</f>
        <v>0</v>
      </c>
      <c r="X53" s="324">
        <f>N53*Inflation!$F$19*Inflation!$F$20</f>
        <v>0</v>
      </c>
      <c r="Y53" s="324">
        <f>O53*Inflation!$F$19*Inflation!$F$20</f>
        <v>0</v>
      </c>
      <c r="Z53" s="324">
        <f>P53*Inflation!$F$19*Inflation!$F$20*Inflation!$F$21</f>
        <v>0</v>
      </c>
      <c r="AA53" s="324">
        <f>Q53*Inflation!$F$19*Inflation!$F$20*Inflation!$F$21*Inflation!$F$22</f>
        <v>0</v>
      </c>
      <c r="AB53" s="324">
        <f>R53*Inflation!$F$19*Inflation!$F$20*Inflation!$F$21*Inflation!$F$22*Inflation!$F$23</f>
        <v>0</v>
      </c>
      <c r="AC53" s="326">
        <f t="shared" si="5"/>
        <v>25.534465534465532</v>
      </c>
    </row>
    <row r="54" spans="1:29" ht="14.5">
      <c r="A54" s="44" t="s">
        <v>150</v>
      </c>
      <c r="B54" s="45" t="s">
        <v>154</v>
      </c>
      <c r="C54" s="106">
        <v>0</v>
      </c>
      <c r="D54" s="65">
        <v>41</v>
      </c>
      <c r="E54" s="65"/>
      <c r="F54" s="99" t="s">
        <v>893</v>
      </c>
      <c r="G54" s="240" t="s">
        <v>148</v>
      </c>
      <c r="H54" s="240" t="s">
        <v>180</v>
      </c>
      <c r="I54" s="239">
        <v>45992</v>
      </c>
      <c r="J54" s="255">
        <f t="shared" si="6"/>
        <v>2.5</v>
      </c>
      <c r="K54" s="256">
        <f t="shared" si="7"/>
        <v>2.5</v>
      </c>
      <c r="L54" s="256">
        <v>5</v>
      </c>
      <c r="M54" s="256"/>
      <c r="N54" s="256"/>
      <c r="O54" s="256"/>
      <c r="P54" s="256"/>
      <c r="Q54" s="256"/>
      <c r="R54" s="256"/>
      <c r="S54" s="257">
        <f t="shared" si="4"/>
        <v>5</v>
      </c>
      <c r="T54" s="323">
        <f>J54*Inflation!$F$19</f>
        <v>2.5534465534465536</v>
      </c>
      <c r="U54" s="324">
        <f>K54*Inflation!$F$19</f>
        <v>2.5534465534465536</v>
      </c>
      <c r="V54" s="324">
        <f>L54*Inflation!$F$19</f>
        <v>5.1068931068931072</v>
      </c>
      <c r="W54" s="324">
        <f>M54*Inflation!$F$19*Inflation!$F$20</f>
        <v>0</v>
      </c>
      <c r="X54" s="324">
        <f>N54*Inflation!$F$19*Inflation!$F$20</f>
        <v>0</v>
      </c>
      <c r="Y54" s="324">
        <f>O54*Inflation!$F$19*Inflation!$F$20</f>
        <v>0</v>
      </c>
      <c r="Z54" s="324">
        <f>P54*Inflation!$F$19*Inflation!$F$20*Inflation!$F$21</f>
        <v>0</v>
      </c>
      <c r="AA54" s="324">
        <f>Q54*Inflation!$F$19*Inflation!$F$20*Inflation!$F$21*Inflation!$F$22</f>
        <v>0</v>
      </c>
      <c r="AB54" s="324">
        <f>R54*Inflation!$F$19*Inflation!$F$20*Inflation!$F$21*Inflation!$F$22*Inflation!$F$23</f>
        <v>0</v>
      </c>
      <c r="AC54" s="326">
        <f t="shared" si="5"/>
        <v>5.1068931068931072</v>
      </c>
    </row>
    <row r="55" spans="1:29" ht="14.5">
      <c r="A55" s="44" t="s">
        <v>150</v>
      </c>
      <c r="B55" s="45" t="s">
        <v>154</v>
      </c>
      <c r="C55" s="106">
        <v>0</v>
      </c>
      <c r="D55" s="65">
        <v>41</v>
      </c>
      <c r="E55" s="65"/>
      <c r="F55" s="99" t="s">
        <v>894</v>
      </c>
      <c r="G55" s="240" t="s">
        <v>148</v>
      </c>
      <c r="H55" s="240" t="s">
        <v>180</v>
      </c>
      <c r="I55" s="239">
        <v>46357</v>
      </c>
      <c r="J55" s="255"/>
      <c r="K55" s="256"/>
      <c r="L55" s="256"/>
      <c r="M55" s="256">
        <f t="shared" ref="M55:M72" si="8">O55/2</f>
        <v>5</v>
      </c>
      <c r="N55" s="256">
        <f t="shared" ref="N55:N72" si="9">O55/2</f>
        <v>5</v>
      </c>
      <c r="O55" s="256">
        <v>10</v>
      </c>
      <c r="P55" s="256"/>
      <c r="Q55" s="256"/>
      <c r="R55" s="256"/>
      <c r="S55" s="257">
        <f t="shared" si="4"/>
        <v>10</v>
      </c>
      <c r="T55" s="323">
        <f>J55*Inflation!$F$19</f>
        <v>0</v>
      </c>
      <c r="U55" s="324">
        <f>K55*Inflation!$F$19</f>
        <v>0</v>
      </c>
      <c r="V55" s="324">
        <f>L55*Inflation!$F$19</f>
        <v>0</v>
      </c>
      <c r="W55" s="324">
        <f>M55*Inflation!$F$19*Inflation!$F$20</f>
        <v>5.2141458541458556</v>
      </c>
      <c r="X55" s="324">
        <f>N55*Inflation!$F$19*Inflation!$F$20</f>
        <v>5.2141458541458556</v>
      </c>
      <c r="Y55" s="324">
        <f>O55*Inflation!$F$19*Inflation!$F$20</f>
        <v>10.428291708291711</v>
      </c>
      <c r="Z55" s="324">
        <f>P55*Inflation!$F$19*Inflation!$F$20*Inflation!$F$21</f>
        <v>0</v>
      </c>
      <c r="AA55" s="324">
        <f>Q55*Inflation!$F$19*Inflation!$F$20*Inflation!$F$21*Inflation!$F$22</f>
        <v>0</v>
      </c>
      <c r="AB55" s="324">
        <f>R55*Inflation!$F$19*Inflation!$F$20*Inflation!$F$21*Inflation!$F$22*Inflation!$F$23</f>
        <v>0</v>
      </c>
      <c r="AC55" s="326">
        <f t="shared" si="5"/>
        <v>10.428291708291711</v>
      </c>
    </row>
    <row r="56" spans="1:29" ht="14.5">
      <c r="A56" s="44" t="s">
        <v>150</v>
      </c>
      <c r="B56" s="45" t="s">
        <v>154</v>
      </c>
      <c r="C56" s="106">
        <v>0</v>
      </c>
      <c r="D56" s="65">
        <v>41</v>
      </c>
      <c r="E56" s="65"/>
      <c r="F56" s="99" t="s">
        <v>895</v>
      </c>
      <c r="G56" s="240" t="s">
        <v>148</v>
      </c>
      <c r="H56" s="240" t="s">
        <v>180</v>
      </c>
      <c r="I56" s="239">
        <v>46357</v>
      </c>
      <c r="J56" s="255"/>
      <c r="K56" s="256"/>
      <c r="L56" s="256"/>
      <c r="M56" s="256">
        <f t="shared" si="8"/>
        <v>12.5</v>
      </c>
      <c r="N56" s="256">
        <f t="shared" si="9"/>
        <v>12.5</v>
      </c>
      <c r="O56" s="256">
        <v>25</v>
      </c>
      <c r="P56" s="256"/>
      <c r="Q56" s="256"/>
      <c r="R56" s="256"/>
      <c r="S56" s="257">
        <f t="shared" si="4"/>
        <v>25</v>
      </c>
      <c r="T56" s="323">
        <f>J56*Inflation!$F$19</f>
        <v>0</v>
      </c>
      <c r="U56" s="324">
        <f>K56*Inflation!$F$19</f>
        <v>0</v>
      </c>
      <c r="V56" s="324">
        <f>L56*Inflation!$F$19</f>
        <v>0</v>
      </c>
      <c r="W56" s="324">
        <f>M56*Inflation!$F$19*Inflation!$F$20</f>
        <v>13.035364635364637</v>
      </c>
      <c r="X56" s="324">
        <f>N56*Inflation!$F$19*Inflation!$F$20</f>
        <v>13.035364635364637</v>
      </c>
      <c r="Y56" s="324">
        <f>O56*Inflation!$F$19*Inflation!$F$20</f>
        <v>26.070729270729274</v>
      </c>
      <c r="Z56" s="324">
        <f>P56*Inflation!$F$19*Inflation!$F$20*Inflation!$F$21</f>
        <v>0</v>
      </c>
      <c r="AA56" s="324">
        <f>Q56*Inflation!$F$19*Inflation!$F$20*Inflation!$F$21*Inflation!$F$22</f>
        <v>0</v>
      </c>
      <c r="AB56" s="324">
        <f>R56*Inflation!$F$19*Inflation!$F$20*Inflation!$F$21*Inflation!$F$22*Inflation!$F$23</f>
        <v>0</v>
      </c>
      <c r="AC56" s="326">
        <f t="shared" si="5"/>
        <v>26.070729270729274</v>
      </c>
    </row>
    <row r="57" spans="1:29" ht="14.5">
      <c r="A57" s="44" t="s">
        <v>150</v>
      </c>
      <c r="B57" s="45" t="s">
        <v>154</v>
      </c>
      <c r="C57" s="106">
        <v>0</v>
      </c>
      <c r="D57" s="65">
        <v>41</v>
      </c>
      <c r="E57" s="65"/>
      <c r="F57" s="99" t="s">
        <v>896</v>
      </c>
      <c r="G57" s="240" t="s">
        <v>148</v>
      </c>
      <c r="H57" s="240" t="s">
        <v>180</v>
      </c>
      <c r="I57" s="239">
        <v>46357</v>
      </c>
      <c r="J57" s="255"/>
      <c r="K57" s="256"/>
      <c r="L57" s="256"/>
      <c r="M57" s="256">
        <f t="shared" si="8"/>
        <v>10</v>
      </c>
      <c r="N57" s="256">
        <f t="shared" si="9"/>
        <v>10</v>
      </c>
      <c r="O57" s="256">
        <v>20</v>
      </c>
      <c r="P57" s="256"/>
      <c r="Q57" s="256"/>
      <c r="R57" s="256"/>
      <c r="S57" s="257">
        <f t="shared" si="4"/>
        <v>20</v>
      </c>
      <c r="T57" s="323">
        <f>J57*Inflation!$F$19</f>
        <v>0</v>
      </c>
      <c r="U57" s="324">
        <f>K57*Inflation!$F$19</f>
        <v>0</v>
      </c>
      <c r="V57" s="324">
        <f>L57*Inflation!$F$19</f>
        <v>0</v>
      </c>
      <c r="W57" s="324">
        <f>M57*Inflation!$F$19*Inflation!$F$20</f>
        <v>10.428291708291711</v>
      </c>
      <c r="X57" s="324">
        <f>N57*Inflation!$F$19*Inflation!$F$20</f>
        <v>10.428291708291711</v>
      </c>
      <c r="Y57" s="324">
        <f>O57*Inflation!$F$19*Inflation!$F$20</f>
        <v>20.856583416583423</v>
      </c>
      <c r="Z57" s="324">
        <f>P57*Inflation!$F$19*Inflation!$F$20*Inflation!$F$21</f>
        <v>0</v>
      </c>
      <c r="AA57" s="324">
        <f>Q57*Inflation!$F$19*Inflation!$F$20*Inflation!$F$21*Inflation!$F$22</f>
        <v>0</v>
      </c>
      <c r="AB57" s="324">
        <f>R57*Inflation!$F$19*Inflation!$F$20*Inflation!$F$21*Inflation!$F$22*Inflation!$F$23</f>
        <v>0</v>
      </c>
      <c r="AC57" s="326">
        <f t="shared" si="5"/>
        <v>20.856583416583423</v>
      </c>
    </row>
    <row r="58" spans="1:29" ht="14.5">
      <c r="A58" s="44" t="s">
        <v>150</v>
      </c>
      <c r="B58" s="45" t="s">
        <v>154</v>
      </c>
      <c r="C58" s="106">
        <v>0</v>
      </c>
      <c r="D58" s="65">
        <v>41</v>
      </c>
      <c r="E58" s="65"/>
      <c r="F58" s="99" t="s">
        <v>876</v>
      </c>
      <c r="G58" s="240" t="s">
        <v>148</v>
      </c>
      <c r="H58" s="240" t="s">
        <v>180</v>
      </c>
      <c r="I58" s="239">
        <v>46357</v>
      </c>
      <c r="J58" s="255"/>
      <c r="K58" s="256"/>
      <c r="L58" s="256"/>
      <c r="M58" s="256">
        <f t="shared" si="8"/>
        <v>0</v>
      </c>
      <c r="N58" s="256">
        <f t="shared" si="9"/>
        <v>0</v>
      </c>
      <c r="O58" s="256"/>
      <c r="P58" s="256"/>
      <c r="Q58" s="256"/>
      <c r="R58" s="256"/>
      <c r="S58" s="257">
        <f t="shared" si="4"/>
        <v>0</v>
      </c>
      <c r="T58" s="323">
        <f>J58*Inflation!$F$19</f>
        <v>0</v>
      </c>
      <c r="U58" s="324">
        <f>K58*Inflation!$F$19</f>
        <v>0</v>
      </c>
      <c r="V58" s="324">
        <f>L58*Inflation!$F$19</f>
        <v>0</v>
      </c>
      <c r="W58" s="324">
        <f>M58*Inflation!$F$19*Inflation!$F$20</f>
        <v>0</v>
      </c>
      <c r="X58" s="324">
        <f>N58*Inflation!$F$19*Inflation!$F$20</f>
        <v>0</v>
      </c>
      <c r="Y58" s="324">
        <f>O58*Inflation!$F$19*Inflation!$F$20</f>
        <v>0</v>
      </c>
      <c r="Z58" s="324">
        <f>P58*Inflation!$F$19*Inflation!$F$20*Inflation!$F$21</f>
        <v>0</v>
      </c>
      <c r="AA58" s="324">
        <f>Q58*Inflation!$F$19*Inflation!$F$20*Inflation!$F$21*Inflation!$F$22</f>
        <v>0</v>
      </c>
      <c r="AB58" s="324">
        <f>R58*Inflation!$F$19*Inflation!$F$20*Inflation!$F$21*Inflation!$F$22*Inflation!$F$23</f>
        <v>0</v>
      </c>
      <c r="AC58" s="326">
        <f t="shared" si="5"/>
        <v>0</v>
      </c>
    </row>
    <row r="59" spans="1:29" ht="14.5">
      <c r="A59" s="44" t="s">
        <v>150</v>
      </c>
      <c r="B59" s="45" t="s">
        <v>154</v>
      </c>
      <c r="C59" s="106">
        <v>0</v>
      </c>
      <c r="D59" s="65">
        <v>41</v>
      </c>
      <c r="E59" s="65"/>
      <c r="F59" s="99" t="s">
        <v>897</v>
      </c>
      <c r="G59" s="240" t="s">
        <v>148</v>
      </c>
      <c r="H59" s="240" t="s">
        <v>180</v>
      </c>
      <c r="I59" s="239">
        <v>46357</v>
      </c>
      <c r="J59" s="255"/>
      <c r="K59" s="256"/>
      <c r="L59" s="256"/>
      <c r="M59" s="256">
        <f t="shared" si="8"/>
        <v>0</v>
      </c>
      <c r="N59" s="256">
        <f t="shared" si="9"/>
        <v>0</v>
      </c>
      <c r="O59" s="256"/>
      <c r="P59" s="256"/>
      <c r="Q59" s="256"/>
      <c r="R59" s="256"/>
      <c r="S59" s="257">
        <f t="shared" si="4"/>
        <v>0</v>
      </c>
      <c r="T59" s="323">
        <f>J59*Inflation!$F$19</f>
        <v>0</v>
      </c>
      <c r="U59" s="324">
        <f>K59*Inflation!$F$19</f>
        <v>0</v>
      </c>
      <c r="V59" s="324">
        <f>L59*Inflation!$F$19</f>
        <v>0</v>
      </c>
      <c r="W59" s="324">
        <f>M59*Inflation!$F$19*Inflation!$F$20</f>
        <v>0</v>
      </c>
      <c r="X59" s="324">
        <f>N59*Inflation!$F$19*Inflation!$F$20</f>
        <v>0</v>
      </c>
      <c r="Y59" s="324">
        <f>O59*Inflation!$F$19*Inflation!$F$20</f>
        <v>0</v>
      </c>
      <c r="Z59" s="324">
        <f>P59*Inflation!$F$19*Inflation!$F$20*Inflation!$F$21</f>
        <v>0</v>
      </c>
      <c r="AA59" s="324">
        <f>Q59*Inflation!$F$19*Inflation!$F$20*Inflation!$F$21*Inflation!$F$22</f>
        <v>0</v>
      </c>
      <c r="AB59" s="324">
        <f>R59*Inflation!$F$19*Inflation!$F$20*Inflation!$F$21*Inflation!$F$22*Inflation!$F$23</f>
        <v>0</v>
      </c>
      <c r="AC59" s="326">
        <f t="shared" si="5"/>
        <v>0</v>
      </c>
    </row>
    <row r="60" spans="1:29" ht="14.5">
      <c r="A60" s="44" t="s">
        <v>150</v>
      </c>
      <c r="B60" s="45" t="s">
        <v>154</v>
      </c>
      <c r="C60" s="106">
        <v>0</v>
      </c>
      <c r="D60" s="65">
        <v>41</v>
      </c>
      <c r="E60" s="65"/>
      <c r="F60" s="99" t="s">
        <v>898</v>
      </c>
      <c r="G60" s="240" t="s">
        <v>148</v>
      </c>
      <c r="H60" s="240" t="s">
        <v>180</v>
      </c>
      <c r="I60" s="239">
        <v>46357</v>
      </c>
      <c r="J60" s="255"/>
      <c r="K60" s="256"/>
      <c r="L60" s="256"/>
      <c r="M60" s="256">
        <f t="shared" si="8"/>
        <v>0</v>
      </c>
      <c r="N60" s="256">
        <f t="shared" si="9"/>
        <v>0</v>
      </c>
      <c r="O60" s="256">
        <v>0</v>
      </c>
      <c r="P60" s="256"/>
      <c r="Q60" s="256"/>
      <c r="R60" s="256"/>
      <c r="S60" s="257">
        <f t="shared" si="4"/>
        <v>0</v>
      </c>
      <c r="T60" s="323">
        <f>J60*Inflation!$F$19</f>
        <v>0</v>
      </c>
      <c r="U60" s="324">
        <f>K60*Inflation!$F$19</f>
        <v>0</v>
      </c>
      <c r="V60" s="324">
        <f>L60*Inflation!$F$19</f>
        <v>0</v>
      </c>
      <c r="W60" s="324">
        <f>M60*Inflation!$F$19*Inflation!$F$20</f>
        <v>0</v>
      </c>
      <c r="X60" s="324">
        <f>N60*Inflation!$F$19*Inflation!$F$20</f>
        <v>0</v>
      </c>
      <c r="Y60" s="324">
        <f>O60*Inflation!$F$19*Inflation!$F$20</f>
        <v>0</v>
      </c>
      <c r="Z60" s="324">
        <f>P60*Inflation!$F$19*Inflation!$F$20*Inflation!$F$21</f>
        <v>0</v>
      </c>
      <c r="AA60" s="324">
        <f>Q60*Inflation!$F$19*Inflation!$F$20*Inflation!$F$21*Inflation!$F$22</f>
        <v>0</v>
      </c>
      <c r="AB60" s="324">
        <f>R60*Inflation!$F$19*Inflation!$F$20*Inflation!$F$21*Inflation!$F$22*Inflation!$F$23</f>
        <v>0</v>
      </c>
      <c r="AC60" s="326">
        <f t="shared" si="5"/>
        <v>0</v>
      </c>
    </row>
    <row r="61" spans="1:29" ht="14.5">
      <c r="A61" s="44" t="s">
        <v>150</v>
      </c>
      <c r="B61" s="45" t="s">
        <v>154</v>
      </c>
      <c r="C61" s="106">
        <v>0</v>
      </c>
      <c r="D61" s="65">
        <v>41</v>
      </c>
      <c r="E61" s="65"/>
      <c r="F61" s="99" t="s">
        <v>899</v>
      </c>
      <c r="G61" s="240" t="s">
        <v>148</v>
      </c>
      <c r="H61" s="240" t="s">
        <v>180</v>
      </c>
      <c r="I61" s="239">
        <v>46357</v>
      </c>
      <c r="J61" s="255"/>
      <c r="K61" s="256"/>
      <c r="L61" s="256"/>
      <c r="M61" s="256">
        <f t="shared" si="8"/>
        <v>10</v>
      </c>
      <c r="N61" s="256">
        <f t="shared" si="9"/>
        <v>10</v>
      </c>
      <c r="O61" s="256">
        <v>20</v>
      </c>
      <c r="P61" s="256"/>
      <c r="Q61" s="256"/>
      <c r="R61" s="256"/>
      <c r="S61" s="257">
        <f t="shared" si="4"/>
        <v>20</v>
      </c>
      <c r="T61" s="323">
        <f>J61*Inflation!$F$19</f>
        <v>0</v>
      </c>
      <c r="U61" s="324">
        <f>K61*Inflation!$F$19</f>
        <v>0</v>
      </c>
      <c r="V61" s="324">
        <f>L61*Inflation!$F$19</f>
        <v>0</v>
      </c>
      <c r="W61" s="324">
        <f>M61*Inflation!$F$19*Inflation!$F$20</f>
        <v>10.428291708291711</v>
      </c>
      <c r="X61" s="324">
        <f>N61*Inflation!$F$19*Inflation!$F$20</f>
        <v>10.428291708291711</v>
      </c>
      <c r="Y61" s="324">
        <f>O61*Inflation!$F$19*Inflation!$F$20</f>
        <v>20.856583416583423</v>
      </c>
      <c r="Z61" s="324">
        <f>P61*Inflation!$F$19*Inflation!$F$20*Inflation!$F$21</f>
        <v>0</v>
      </c>
      <c r="AA61" s="324">
        <f>Q61*Inflation!$F$19*Inflation!$F$20*Inflation!$F$21*Inflation!$F$22</f>
        <v>0</v>
      </c>
      <c r="AB61" s="324">
        <f>R61*Inflation!$F$19*Inflation!$F$20*Inflation!$F$21*Inflation!$F$22*Inflation!$F$23</f>
        <v>0</v>
      </c>
      <c r="AC61" s="326">
        <f t="shared" si="5"/>
        <v>20.856583416583423</v>
      </c>
    </row>
    <row r="62" spans="1:29" ht="14.5">
      <c r="A62" s="44" t="s">
        <v>150</v>
      </c>
      <c r="B62" s="45" t="s">
        <v>150</v>
      </c>
      <c r="C62" s="106">
        <v>855</v>
      </c>
      <c r="D62" s="65">
        <v>41</v>
      </c>
      <c r="E62" s="65"/>
      <c r="F62" s="99" t="s">
        <v>900</v>
      </c>
      <c r="G62" s="240" t="s">
        <v>148</v>
      </c>
      <c r="H62" s="240" t="s">
        <v>180</v>
      </c>
      <c r="I62" s="239">
        <v>46357</v>
      </c>
      <c r="J62" s="255"/>
      <c r="K62" s="256"/>
      <c r="L62" s="256"/>
      <c r="M62" s="256">
        <f t="shared" si="8"/>
        <v>25</v>
      </c>
      <c r="N62" s="256">
        <f t="shared" si="9"/>
        <v>25</v>
      </c>
      <c r="O62" s="256">
        <v>50</v>
      </c>
      <c r="P62" s="256"/>
      <c r="Q62" s="256"/>
      <c r="R62" s="256"/>
      <c r="S62" s="257">
        <f t="shared" si="4"/>
        <v>50</v>
      </c>
      <c r="T62" s="323">
        <f>J62*Inflation!$F$19</f>
        <v>0</v>
      </c>
      <c r="U62" s="324">
        <f>K62*Inflation!$F$19</f>
        <v>0</v>
      </c>
      <c r="V62" s="324">
        <f>L62*Inflation!$F$19</f>
        <v>0</v>
      </c>
      <c r="W62" s="324">
        <f>M62*Inflation!$F$19*Inflation!$F$20</f>
        <v>26.070729270729274</v>
      </c>
      <c r="X62" s="324">
        <f>N62*Inflation!$F$19*Inflation!$F$20</f>
        <v>26.070729270729274</v>
      </c>
      <c r="Y62" s="324">
        <f>O62*Inflation!$F$19*Inflation!$F$20</f>
        <v>52.141458541458547</v>
      </c>
      <c r="Z62" s="324">
        <f>P62*Inflation!$F$19*Inflation!$F$20*Inflation!$F$21</f>
        <v>0</v>
      </c>
      <c r="AA62" s="324">
        <f>Q62*Inflation!$F$19*Inflation!$F$20*Inflation!$F$21*Inflation!$F$22</f>
        <v>0</v>
      </c>
      <c r="AB62" s="324">
        <f>R62*Inflation!$F$19*Inflation!$F$20*Inflation!$F$21*Inflation!$F$22*Inflation!$F$23</f>
        <v>0</v>
      </c>
      <c r="AC62" s="326">
        <f t="shared" si="5"/>
        <v>52.141458541458547</v>
      </c>
    </row>
    <row r="63" spans="1:29" ht="14.5">
      <c r="A63" s="44" t="s">
        <v>150</v>
      </c>
      <c r="B63" s="45" t="s">
        <v>150</v>
      </c>
      <c r="C63" s="106">
        <v>500</v>
      </c>
      <c r="D63" s="65">
        <v>41</v>
      </c>
      <c r="E63" s="65"/>
      <c r="F63" s="99" t="s">
        <v>901</v>
      </c>
      <c r="G63" s="240" t="s">
        <v>148</v>
      </c>
      <c r="H63" s="240" t="s">
        <v>180</v>
      </c>
      <c r="I63" s="239">
        <v>46357</v>
      </c>
      <c r="J63" s="255"/>
      <c r="K63" s="256"/>
      <c r="L63" s="256"/>
      <c r="M63" s="256">
        <f t="shared" si="8"/>
        <v>10</v>
      </c>
      <c r="N63" s="256">
        <f t="shared" si="9"/>
        <v>10</v>
      </c>
      <c r="O63" s="256">
        <v>20</v>
      </c>
      <c r="P63" s="256"/>
      <c r="Q63" s="256"/>
      <c r="R63" s="256"/>
      <c r="S63" s="257">
        <f t="shared" si="4"/>
        <v>20</v>
      </c>
      <c r="T63" s="323">
        <f>J63*Inflation!$F$19</f>
        <v>0</v>
      </c>
      <c r="U63" s="324">
        <f>K63*Inflation!$F$19</f>
        <v>0</v>
      </c>
      <c r="V63" s="324">
        <f>L63*Inflation!$F$19</f>
        <v>0</v>
      </c>
      <c r="W63" s="324">
        <f>M63*Inflation!$F$19*Inflation!$F$20</f>
        <v>10.428291708291711</v>
      </c>
      <c r="X63" s="324">
        <f>N63*Inflation!$F$19*Inflation!$F$20</f>
        <v>10.428291708291711</v>
      </c>
      <c r="Y63" s="324">
        <f>O63*Inflation!$F$19*Inflation!$F$20</f>
        <v>20.856583416583423</v>
      </c>
      <c r="Z63" s="324">
        <f>P63*Inflation!$F$19*Inflation!$F$20*Inflation!$F$21</f>
        <v>0</v>
      </c>
      <c r="AA63" s="324">
        <f>Q63*Inflation!$F$19*Inflation!$F$20*Inflation!$F$21*Inflation!$F$22</f>
        <v>0</v>
      </c>
      <c r="AB63" s="324">
        <f>R63*Inflation!$F$19*Inflation!$F$20*Inflation!$F$21*Inflation!$F$22*Inflation!$F$23</f>
        <v>0</v>
      </c>
      <c r="AC63" s="326">
        <f t="shared" si="5"/>
        <v>20.856583416583423</v>
      </c>
    </row>
    <row r="64" spans="1:29" ht="14.5">
      <c r="A64" s="44" t="s">
        <v>150</v>
      </c>
      <c r="B64" s="45" t="s">
        <v>154</v>
      </c>
      <c r="C64" s="106">
        <v>0</v>
      </c>
      <c r="D64" s="65">
        <v>41</v>
      </c>
      <c r="E64" s="65"/>
      <c r="F64" s="99" t="s">
        <v>902</v>
      </c>
      <c r="G64" s="240" t="s">
        <v>148</v>
      </c>
      <c r="H64" s="240" t="s">
        <v>180</v>
      </c>
      <c r="I64" s="239">
        <v>46357</v>
      </c>
      <c r="J64" s="255"/>
      <c r="K64" s="256"/>
      <c r="L64" s="256"/>
      <c r="M64" s="256">
        <f t="shared" si="8"/>
        <v>5</v>
      </c>
      <c r="N64" s="256">
        <f t="shared" si="9"/>
        <v>5</v>
      </c>
      <c r="O64" s="256">
        <v>10</v>
      </c>
      <c r="P64" s="256"/>
      <c r="Q64" s="256"/>
      <c r="R64" s="256"/>
      <c r="S64" s="257">
        <f t="shared" si="4"/>
        <v>10</v>
      </c>
      <c r="T64" s="323">
        <f>J64*Inflation!$F$19</f>
        <v>0</v>
      </c>
      <c r="U64" s="324">
        <f>K64*Inflation!$F$19</f>
        <v>0</v>
      </c>
      <c r="V64" s="324">
        <f>L64*Inflation!$F$19</f>
        <v>0</v>
      </c>
      <c r="W64" s="324">
        <f>M64*Inflation!$F$19*Inflation!$F$20</f>
        <v>5.2141458541458556</v>
      </c>
      <c r="X64" s="324">
        <f>N64*Inflation!$F$19*Inflation!$F$20</f>
        <v>5.2141458541458556</v>
      </c>
      <c r="Y64" s="324">
        <f>O64*Inflation!$F$19*Inflation!$F$20</f>
        <v>10.428291708291711</v>
      </c>
      <c r="Z64" s="324">
        <f>P64*Inflation!$F$19*Inflation!$F$20*Inflation!$F$21</f>
        <v>0</v>
      </c>
      <c r="AA64" s="324">
        <f>Q64*Inflation!$F$19*Inflation!$F$20*Inflation!$F$21*Inflation!$F$22</f>
        <v>0</v>
      </c>
      <c r="AB64" s="324">
        <f>R64*Inflation!$F$19*Inflation!$F$20*Inflation!$F$21*Inflation!$F$22*Inflation!$F$23</f>
        <v>0</v>
      </c>
      <c r="AC64" s="326">
        <f t="shared" si="5"/>
        <v>10.428291708291711</v>
      </c>
    </row>
    <row r="65" spans="1:29" ht="14.5">
      <c r="A65" s="44" t="s">
        <v>150</v>
      </c>
      <c r="B65" s="45" t="s">
        <v>154</v>
      </c>
      <c r="C65" s="106">
        <v>0</v>
      </c>
      <c r="D65" s="65">
        <v>41</v>
      </c>
      <c r="E65" s="65"/>
      <c r="F65" s="99" t="s">
        <v>903</v>
      </c>
      <c r="G65" s="240" t="s">
        <v>148</v>
      </c>
      <c r="H65" s="240" t="s">
        <v>180</v>
      </c>
      <c r="I65" s="239">
        <v>46357</v>
      </c>
      <c r="J65" s="255"/>
      <c r="K65" s="256"/>
      <c r="L65" s="256"/>
      <c r="M65" s="256">
        <f t="shared" si="8"/>
        <v>10</v>
      </c>
      <c r="N65" s="256">
        <f t="shared" si="9"/>
        <v>10</v>
      </c>
      <c r="O65" s="256">
        <v>20</v>
      </c>
      <c r="P65" s="256"/>
      <c r="Q65" s="256"/>
      <c r="R65" s="256"/>
      <c r="S65" s="257">
        <f t="shared" si="4"/>
        <v>20</v>
      </c>
      <c r="T65" s="323">
        <f>J65*Inflation!$F$19</f>
        <v>0</v>
      </c>
      <c r="U65" s="324">
        <f>K65*Inflation!$F$19</f>
        <v>0</v>
      </c>
      <c r="V65" s="324">
        <f>L65*Inflation!$F$19</f>
        <v>0</v>
      </c>
      <c r="W65" s="324">
        <f>M65*Inflation!$F$19*Inflation!$F$20</f>
        <v>10.428291708291711</v>
      </c>
      <c r="X65" s="324">
        <f>N65*Inflation!$F$19*Inflation!$F$20</f>
        <v>10.428291708291711</v>
      </c>
      <c r="Y65" s="324">
        <f>O65*Inflation!$F$19*Inflation!$F$20</f>
        <v>20.856583416583423</v>
      </c>
      <c r="Z65" s="324">
        <f>P65*Inflation!$F$19*Inflation!$F$20*Inflation!$F$21</f>
        <v>0</v>
      </c>
      <c r="AA65" s="324">
        <f>Q65*Inflation!$F$19*Inflation!$F$20*Inflation!$F$21*Inflation!$F$22</f>
        <v>0</v>
      </c>
      <c r="AB65" s="324">
        <f>R65*Inflation!$F$19*Inflation!$F$20*Inflation!$F$21*Inflation!$F$22*Inflation!$F$23</f>
        <v>0</v>
      </c>
      <c r="AC65" s="326">
        <f t="shared" si="5"/>
        <v>20.856583416583423</v>
      </c>
    </row>
    <row r="66" spans="1:29" ht="14.5">
      <c r="A66" s="44" t="s">
        <v>150</v>
      </c>
      <c r="B66" s="45" t="s">
        <v>154</v>
      </c>
      <c r="C66" s="106">
        <v>0</v>
      </c>
      <c r="D66" s="65">
        <v>41</v>
      </c>
      <c r="E66" s="65"/>
      <c r="F66" s="99" t="s">
        <v>904</v>
      </c>
      <c r="G66" s="240" t="s">
        <v>148</v>
      </c>
      <c r="H66" s="240" t="s">
        <v>180</v>
      </c>
      <c r="I66" s="239">
        <v>46357</v>
      </c>
      <c r="J66" s="255"/>
      <c r="K66" s="256"/>
      <c r="L66" s="256"/>
      <c r="M66" s="256">
        <f t="shared" si="8"/>
        <v>7.5</v>
      </c>
      <c r="N66" s="256">
        <f t="shared" si="9"/>
        <v>7.5</v>
      </c>
      <c r="O66" s="256">
        <v>15</v>
      </c>
      <c r="P66" s="256"/>
      <c r="Q66" s="256"/>
      <c r="R66" s="256"/>
      <c r="S66" s="257">
        <f t="shared" si="4"/>
        <v>15</v>
      </c>
      <c r="T66" s="323">
        <f>J66*Inflation!$F$19</f>
        <v>0</v>
      </c>
      <c r="U66" s="324">
        <f>K66*Inflation!$F$19</f>
        <v>0</v>
      </c>
      <c r="V66" s="324">
        <f>L66*Inflation!$F$19</f>
        <v>0</v>
      </c>
      <c r="W66" s="324">
        <f>M66*Inflation!$F$19*Inflation!$F$20</f>
        <v>7.8212187812187821</v>
      </c>
      <c r="X66" s="324">
        <f>N66*Inflation!$F$19*Inflation!$F$20</f>
        <v>7.8212187812187821</v>
      </c>
      <c r="Y66" s="324">
        <f>O66*Inflation!$F$19*Inflation!$F$20</f>
        <v>15.642437562437564</v>
      </c>
      <c r="Z66" s="324">
        <f>P66*Inflation!$F$19*Inflation!$F$20*Inflation!$F$21</f>
        <v>0</v>
      </c>
      <c r="AA66" s="324">
        <f>Q66*Inflation!$F$19*Inflation!$F$20*Inflation!$F$21*Inflation!$F$22</f>
        <v>0</v>
      </c>
      <c r="AB66" s="324">
        <f>R66*Inflation!$F$19*Inflation!$F$20*Inflation!$F$21*Inflation!$F$22*Inflation!$F$23</f>
        <v>0</v>
      </c>
      <c r="AC66" s="326">
        <f t="shared" si="5"/>
        <v>15.642437562437564</v>
      </c>
    </row>
    <row r="67" spans="1:29" ht="14.5">
      <c r="A67" s="44" t="s">
        <v>150</v>
      </c>
      <c r="B67" s="45" t="s">
        <v>154</v>
      </c>
      <c r="C67" s="106">
        <v>0</v>
      </c>
      <c r="D67" s="65">
        <v>41</v>
      </c>
      <c r="E67" s="65"/>
      <c r="F67" s="99" t="s">
        <v>905</v>
      </c>
      <c r="G67" s="240" t="s">
        <v>148</v>
      </c>
      <c r="H67" s="240" t="s">
        <v>180</v>
      </c>
      <c r="I67" s="239">
        <v>46357</v>
      </c>
      <c r="J67" s="255"/>
      <c r="K67" s="256"/>
      <c r="L67" s="256"/>
      <c r="M67" s="256">
        <f t="shared" si="8"/>
        <v>12.5</v>
      </c>
      <c r="N67" s="256">
        <f t="shared" si="9"/>
        <v>12.5</v>
      </c>
      <c r="O67" s="256">
        <v>25</v>
      </c>
      <c r="P67" s="256"/>
      <c r="Q67" s="256"/>
      <c r="R67" s="256"/>
      <c r="S67" s="257">
        <f t="shared" si="4"/>
        <v>25</v>
      </c>
      <c r="T67" s="323">
        <f>J67*Inflation!$F$19</f>
        <v>0</v>
      </c>
      <c r="U67" s="324">
        <f>K67*Inflation!$F$19</f>
        <v>0</v>
      </c>
      <c r="V67" s="324">
        <f>L67*Inflation!$F$19</f>
        <v>0</v>
      </c>
      <c r="W67" s="324">
        <f>M67*Inflation!$F$19*Inflation!$F$20</f>
        <v>13.035364635364637</v>
      </c>
      <c r="X67" s="324">
        <f>N67*Inflation!$F$19*Inflation!$F$20</f>
        <v>13.035364635364637</v>
      </c>
      <c r="Y67" s="324">
        <f>O67*Inflation!$F$19*Inflation!$F$20</f>
        <v>26.070729270729274</v>
      </c>
      <c r="Z67" s="324">
        <f>P67*Inflation!$F$19*Inflation!$F$20*Inflation!$F$21</f>
        <v>0</v>
      </c>
      <c r="AA67" s="324">
        <f>Q67*Inflation!$F$19*Inflation!$F$20*Inflation!$F$21*Inflation!$F$22</f>
        <v>0</v>
      </c>
      <c r="AB67" s="324">
        <f>R67*Inflation!$F$19*Inflation!$F$20*Inflation!$F$21*Inflation!$F$22*Inflation!$F$23</f>
        <v>0</v>
      </c>
      <c r="AC67" s="326">
        <f t="shared" si="5"/>
        <v>26.070729270729274</v>
      </c>
    </row>
    <row r="68" spans="1:29" ht="14.5">
      <c r="A68" s="44" t="s">
        <v>150</v>
      </c>
      <c r="B68" s="45" t="s">
        <v>154</v>
      </c>
      <c r="C68" s="106">
        <v>0</v>
      </c>
      <c r="D68" s="65">
        <v>41</v>
      </c>
      <c r="E68" s="65"/>
      <c r="F68" s="99" t="s">
        <v>906</v>
      </c>
      <c r="G68" s="240" t="s">
        <v>148</v>
      </c>
      <c r="H68" s="240" t="s">
        <v>180</v>
      </c>
      <c r="I68" s="239">
        <v>46357</v>
      </c>
      <c r="J68" s="255"/>
      <c r="K68" s="256"/>
      <c r="L68" s="256"/>
      <c r="M68" s="256">
        <f t="shared" si="8"/>
        <v>5</v>
      </c>
      <c r="N68" s="256">
        <f t="shared" si="9"/>
        <v>5</v>
      </c>
      <c r="O68" s="256">
        <v>10</v>
      </c>
      <c r="P68" s="256"/>
      <c r="Q68" s="256"/>
      <c r="R68" s="256"/>
      <c r="S68" s="257">
        <f t="shared" ref="S68:S131" si="10">SUM(R68,Q68,P68,O68,L68)</f>
        <v>10</v>
      </c>
      <c r="T68" s="323">
        <f>J68*Inflation!$F$19</f>
        <v>0</v>
      </c>
      <c r="U68" s="324">
        <f>K68*Inflation!$F$19</f>
        <v>0</v>
      </c>
      <c r="V68" s="324">
        <f>L68*Inflation!$F$19</f>
        <v>0</v>
      </c>
      <c r="W68" s="324">
        <f>M68*Inflation!$F$19*Inflation!$F$20</f>
        <v>5.2141458541458556</v>
      </c>
      <c r="X68" s="324">
        <f>N68*Inflation!$F$19*Inflation!$F$20</f>
        <v>5.2141458541458556</v>
      </c>
      <c r="Y68" s="324">
        <f>O68*Inflation!$F$19*Inflation!$F$20</f>
        <v>10.428291708291711</v>
      </c>
      <c r="Z68" s="324">
        <f>P68*Inflation!$F$19*Inflation!$F$20*Inflation!$F$21</f>
        <v>0</v>
      </c>
      <c r="AA68" s="324">
        <f>Q68*Inflation!$F$19*Inflation!$F$20*Inflation!$F$21*Inflation!$F$22</f>
        <v>0</v>
      </c>
      <c r="AB68" s="324">
        <f>R68*Inflation!$F$19*Inflation!$F$20*Inflation!$F$21*Inflation!$F$22*Inflation!$F$23</f>
        <v>0</v>
      </c>
      <c r="AC68" s="326">
        <f t="shared" ref="AC68:AC131" si="11">SUM(AB68,AA68,Z68,Y68,V68)</f>
        <v>10.428291708291711</v>
      </c>
    </row>
    <row r="69" spans="1:29" ht="14.5">
      <c r="A69" s="44" t="s">
        <v>150</v>
      </c>
      <c r="B69" s="45" t="s">
        <v>154</v>
      </c>
      <c r="C69" s="106">
        <v>0</v>
      </c>
      <c r="D69" s="65">
        <v>41</v>
      </c>
      <c r="E69" s="65"/>
      <c r="F69" s="99" t="s">
        <v>907</v>
      </c>
      <c r="G69" s="240" t="s">
        <v>148</v>
      </c>
      <c r="H69" s="240" t="s">
        <v>180</v>
      </c>
      <c r="I69" s="239">
        <v>46357</v>
      </c>
      <c r="J69" s="255"/>
      <c r="K69" s="256"/>
      <c r="L69" s="256"/>
      <c r="M69" s="256">
        <f t="shared" si="8"/>
        <v>15</v>
      </c>
      <c r="N69" s="256">
        <f t="shared" si="9"/>
        <v>15</v>
      </c>
      <c r="O69" s="256">
        <v>30</v>
      </c>
      <c r="P69" s="256"/>
      <c r="Q69" s="256"/>
      <c r="R69" s="256"/>
      <c r="S69" s="257">
        <f t="shared" si="10"/>
        <v>30</v>
      </c>
      <c r="T69" s="323">
        <f>J69*Inflation!$F$19</f>
        <v>0</v>
      </c>
      <c r="U69" s="324">
        <f>K69*Inflation!$F$19</f>
        <v>0</v>
      </c>
      <c r="V69" s="324">
        <f>L69*Inflation!$F$19</f>
        <v>0</v>
      </c>
      <c r="W69" s="324">
        <f>M69*Inflation!$F$19*Inflation!$F$20</f>
        <v>15.642437562437564</v>
      </c>
      <c r="X69" s="324">
        <f>N69*Inflation!$F$19*Inflation!$F$20</f>
        <v>15.642437562437564</v>
      </c>
      <c r="Y69" s="324">
        <f>O69*Inflation!$F$19*Inflation!$F$20</f>
        <v>31.284875124875128</v>
      </c>
      <c r="Z69" s="324">
        <f>P69*Inflation!$F$19*Inflation!$F$20*Inflation!$F$21</f>
        <v>0</v>
      </c>
      <c r="AA69" s="324">
        <f>Q69*Inflation!$F$19*Inflation!$F$20*Inflation!$F$21*Inflation!$F$22</f>
        <v>0</v>
      </c>
      <c r="AB69" s="324">
        <f>R69*Inflation!$F$19*Inflation!$F$20*Inflation!$F$21*Inflation!$F$22*Inflation!$F$23</f>
        <v>0</v>
      </c>
      <c r="AC69" s="326">
        <f t="shared" si="11"/>
        <v>31.284875124875128</v>
      </c>
    </row>
    <row r="70" spans="1:29" ht="14.5">
      <c r="A70" s="44" t="s">
        <v>150</v>
      </c>
      <c r="B70" s="45" t="s">
        <v>150</v>
      </c>
      <c r="C70" s="106">
        <v>2000</v>
      </c>
      <c r="D70" s="65">
        <v>41</v>
      </c>
      <c r="E70" s="65"/>
      <c r="F70" s="99" t="s">
        <v>908</v>
      </c>
      <c r="G70" s="240" t="s">
        <v>148</v>
      </c>
      <c r="H70" s="240" t="s">
        <v>180</v>
      </c>
      <c r="I70" s="239">
        <v>46357</v>
      </c>
      <c r="J70" s="255"/>
      <c r="K70" s="256"/>
      <c r="L70" s="256"/>
      <c r="M70" s="256">
        <f t="shared" si="8"/>
        <v>50</v>
      </c>
      <c r="N70" s="256">
        <f t="shared" si="9"/>
        <v>50</v>
      </c>
      <c r="O70" s="256">
        <v>100</v>
      </c>
      <c r="P70" s="256"/>
      <c r="Q70" s="256"/>
      <c r="R70" s="256"/>
      <c r="S70" s="257">
        <f t="shared" si="10"/>
        <v>100</v>
      </c>
      <c r="T70" s="323">
        <f>J70*Inflation!$F$19</f>
        <v>0</v>
      </c>
      <c r="U70" s="324">
        <f>K70*Inflation!$F$19</f>
        <v>0</v>
      </c>
      <c r="V70" s="324">
        <f>L70*Inflation!$F$19</f>
        <v>0</v>
      </c>
      <c r="W70" s="324">
        <f>M70*Inflation!$F$19*Inflation!$F$20</f>
        <v>52.141458541458547</v>
      </c>
      <c r="X70" s="324">
        <f>N70*Inflation!$F$19*Inflation!$F$20</f>
        <v>52.141458541458547</v>
      </c>
      <c r="Y70" s="324">
        <f>O70*Inflation!$F$19*Inflation!$F$20</f>
        <v>104.28291708291709</v>
      </c>
      <c r="Z70" s="324">
        <f>P70*Inflation!$F$19*Inflation!$F$20*Inflation!$F$21</f>
        <v>0</v>
      </c>
      <c r="AA70" s="324">
        <f>Q70*Inflation!$F$19*Inflation!$F$20*Inflation!$F$21*Inflation!$F$22</f>
        <v>0</v>
      </c>
      <c r="AB70" s="324">
        <f>R70*Inflation!$F$19*Inflation!$F$20*Inflation!$F$21*Inflation!$F$22*Inflation!$F$23</f>
        <v>0</v>
      </c>
      <c r="AC70" s="326">
        <f t="shared" si="11"/>
        <v>104.28291708291709</v>
      </c>
    </row>
    <row r="71" spans="1:29" ht="14.5">
      <c r="A71" s="44" t="s">
        <v>150</v>
      </c>
      <c r="B71" s="45" t="s">
        <v>154</v>
      </c>
      <c r="C71" s="106">
        <v>0</v>
      </c>
      <c r="D71" s="65">
        <v>41</v>
      </c>
      <c r="E71" s="65"/>
      <c r="F71" s="99" t="s">
        <v>909</v>
      </c>
      <c r="G71" s="240" t="s">
        <v>148</v>
      </c>
      <c r="H71" s="240" t="s">
        <v>180</v>
      </c>
      <c r="I71" s="239">
        <v>46357</v>
      </c>
      <c r="J71" s="255"/>
      <c r="K71" s="256"/>
      <c r="L71" s="256"/>
      <c r="M71" s="256">
        <f t="shared" si="8"/>
        <v>10</v>
      </c>
      <c r="N71" s="256">
        <f t="shared" si="9"/>
        <v>10</v>
      </c>
      <c r="O71" s="256">
        <v>20</v>
      </c>
      <c r="P71" s="256"/>
      <c r="Q71" s="256"/>
      <c r="R71" s="256"/>
      <c r="S71" s="257">
        <f t="shared" si="10"/>
        <v>20</v>
      </c>
      <c r="T71" s="323">
        <f>J71*Inflation!$F$19</f>
        <v>0</v>
      </c>
      <c r="U71" s="324">
        <f>K71*Inflation!$F$19</f>
        <v>0</v>
      </c>
      <c r="V71" s="324">
        <f>L71*Inflation!$F$19</f>
        <v>0</v>
      </c>
      <c r="W71" s="324">
        <f>M71*Inflation!$F$19*Inflation!$F$20</f>
        <v>10.428291708291711</v>
      </c>
      <c r="X71" s="324">
        <f>N71*Inflation!$F$19*Inflation!$F$20</f>
        <v>10.428291708291711</v>
      </c>
      <c r="Y71" s="324">
        <f>O71*Inflation!$F$19*Inflation!$F$20</f>
        <v>20.856583416583423</v>
      </c>
      <c r="Z71" s="324">
        <f>P71*Inflation!$F$19*Inflation!$F$20*Inflation!$F$21</f>
        <v>0</v>
      </c>
      <c r="AA71" s="324">
        <f>Q71*Inflation!$F$19*Inflation!$F$20*Inflation!$F$21*Inflation!$F$22</f>
        <v>0</v>
      </c>
      <c r="AB71" s="324">
        <f>R71*Inflation!$F$19*Inflation!$F$20*Inflation!$F$21*Inflation!$F$22*Inflation!$F$23</f>
        <v>0</v>
      </c>
      <c r="AC71" s="326">
        <f t="shared" si="11"/>
        <v>20.856583416583423</v>
      </c>
    </row>
    <row r="72" spans="1:29" ht="14.5">
      <c r="A72" s="44" t="s">
        <v>150</v>
      </c>
      <c r="B72" s="45" t="s">
        <v>154</v>
      </c>
      <c r="C72" s="106">
        <v>0</v>
      </c>
      <c r="D72" s="65">
        <v>41</v>
      </c>
      <c r="E72" s="65"/>
      <c r="F72" s="99" t="s">
        <v>910</v>
      </c>
      <c r="G72" s="240" t="s">
        <v>148</v>
      </c>
      <c r="H72" s="240" t="s">
        <v>180</v>
      </c>
      <c r="I72" s="239">
        <v>46357</v>
      </c>
      <c r="J72" s="255"/>
      <c r="K72" s="256"/>
      <c r="L72" s="256"/>
      <c r="M72" s="256">
        <f t="shared" si="8"/>
        <v>5</v>
      </c>
      <c r="N72" s="256">
        <f t="shared" si="9"/>
        <v>5</v>
      </c>
      <c r="O72" s="256">
        <v>10</v>
      </c>
      <c r="P72" s="256"/>
      <c r="Q72" s="256"/>
      <c r="R72" s="256"/>
      <c r="S72" s="257">
        <f t="shared" si="10"/>
        <v>10</v>
      </c>
      <c r="T72" s="323">
        <f>J72*Inflation!$F$19</f>
        <v>0</v>
      </c>
      <c r="U72" s="324">
        <f>K72*Inflation!$F$19</f>
        <v>0</v>
      </c>
      <c r="V72" s="324">
        <f>L72*Inflation!$F$19</f>
        <v>0</v>
      </c>
      <c r="W72" s="324">
        <f>M72*Inflation!$F$19*Inflation!$F$20</f>
        <v>5.2141458541458556</v>
      </c>
      <c r="X72" s="324">
        <f>N72*Inflation!$F$19*Inflation!$F$20</f>
        <v>5.2141458541458556</v>
      </c>
      <c r="Y72" s="324">
        <f>O72*Inflation!$F$19*Inflation!$F$20</f>
        <v>10.428291708291711</v>
      </c>
      <c r="Z72" s="324">
        <f>P72*Inflation!$F$19*Inflation!$F$20*Inflation!$F$21</f>
        <v>0</v>
      </c>
      <c r="AA72" s="324">
        <f>Q72*Inflation!$F$19*Inflation!$F$20*Inflation!$F$21*Inflation!$F$22</f>
        <v>0</v>
      </c>
      <c r="AB72" s="324">
        <f>R72*Inflation!$F$19*Inflation!$F$20*Inflation!$F$21*Inflation!$F$22*Inflation!$F$23</f>
        <v>0</v>
      </c>
      <c r="AC72" s="326">
        <f t="shared" si="11"/>
        <v>10.428291708291711</v>
      </c>
    </row>
    <row r="73" spans="1:29" ht="14.5">
      <c r="A73" s="44" t="s">
        <v>150</v>
      </c>
      <c r="B73" s="45" t="s">
        <v>154</v>
      </c>
      <c r="C73" s="106">
        <v>0</v>
      </c>
      <c r="D73" s="65">
        <v>41</v>
      </c>
      <c r="E73" s="65"/>
      <c r="F73" s="99" t="s">
        <v>911</v>
      </c>
      <c r="G73" s="240" t="s">
        <v>148</v>
      </c>
      <c r="H73" s="240" t="s">
        <v>180</v>
      </c>
      <c r="I73" s="239">
        <v>46722</v>
      </c>
      <c r="J73" s="255"/>
      <c r="K73" s="256"/>
      <c r="L73" s="256"/>
      <c r="M73" s="256"/>
      <c r="N73" s="256"/>
      <c r="O73" s="256"/>
      <c r="P73" s="256">
        <v>35</v>
      </c>
      <c r="Q73" s="256"/>
      <c r="R73" s="256"/>
      <c r="S73" s="257">
        <f t="shared" si="10"/>
        <v>35</v>
      </c>
      <c r="T73" s="323">
        <f>J73*Inflation!$F$19</f>
        <v>0</v>
      </c>
      <c r="U73" s="324">
        <f>K73*Inflation!$F$19</f>
        <v>0</v>
      </c>
      <c r="V73" s="324">
        <f>L73*Inflation!$F$19</f>
        <v>0</v>
      </c>
      <c r="W73" s="324">
        <f>M73*Inflation!$F$19*Inflation!$F$20</f>
        <v>0</v>
      </c>
      <c r="X73" s="324">
        <f>N73*Inflation!$F$19*Inflation!$F$20</f>
        <v>0</v>
      </c>
      <c r="Y73" s="324">
        <f>O73*Inflation!$F$19*Inflation!$F$20</f>
        <v>0</v>
      </c>
      <c r="Z73" s="324">
        <f>P73*Inflation!$F$19*Inflation!$F$20*Inflation!$F$21</f>
        <v>37.192447552447554</v>
      </c>
      <c r="AA73" s="324">
        <f>Q73*Inflation!$F$19*Inflation!$F$20*Inflation!$F$21*Inflation!$F$22</f>
        <v>0</v>
      </c>
      <c r="AB73" s="324">
        <f>R73*Inflation!$F$19*Inflation!$F$20*Inflation!$F$21*Inflation!$F$22*Inflation!$F$23</f>
        <v>0</v>
      </c>
      <c r="AC73" s="326">
        <f t="shared" si="11"/>
        <v>37.192447552447554</v>
      </c>
    </row>
    <row r="74" spans="1:29" ht="14.5">
      <c r="A74" s="44" t="s">
        <v>150</v>
      </c>
      <c r="B74" s="45" t="s">
        <v>154</v>
      </c>
      <c r="C74" s="106">
        <v>0</v>
      </c>
      <c r="D74" s="65">
        <v>41</v>
      </c>
      <c r="E74" s="65"/>
      <c r="F74" s="99" t="s">
        <v>912</v>
      </c>
      <c r="G74" s="240" t="s">
        <v>148</v>
      </c>
      <c r="H74" s="240" t="s">
        <v>180</v>
      </c>
      <c r="I74" s="239">
        <v>46722</v>
      </c>
      <c r="J74" s="255"/>
      <c r="K74" s="256"/>
      <c r="L74" s="256"/>
      <c r="M74" s="256"/>
      <c r="N74" s="256"/>
      <c r="O74" s="256"/>
      <c r="P74" s="256">
        <v>20</v>
      </c>
      <c r="Q74" s="256"/>
      <c r="R74" s="256"/>
      <c r="S74" s="257">
        <f t="shared" si="10"/>
        <v>20</v>
      </c>
      <c r="T74" s="323">
        <f>J74*Inflation!$F$19</f>
        <v>0</v>
      </c>
      <c r="U74" s="324">
        <f>K74*Inflation!$F$19</f>
        <v>0</v>
      </c>
      <c r="V74" s="324">
        <f>L74*Inflation!$F$19</f>
        <v>0</v>
      </c>
      <c r="W74" s="324">
        <f>M74*Inflation!$F$19*Inflation!$F$20</f>
        <v>0</v>
      </c>
      <c r="X74" s="324">
        <f>N74*Inflation!$F$19*Inflation!$F$20</f>
        <v>0</v>
      </c>
      <c r="Y74" s="324">
        <f>O74*Inflation!$F$19*Inflation!$F$20</f>
        <v>0</v>
      </c>
      <c r="Z74" s="324">
        <f>P74*Inflation!$F$19*Inflation!$F$20*Inflation!$F$21</f>
        <v>21.252827172827178</v>
      </c>
      <c r="AA74" s="324">
        <f>Q74*Inflation!$F$19*Inflation!$F$20*Inflation!$F$21*Inflation!$F$22</f>
        <v>0</v>
      </c>
      <c r="AB74" s="324">
        <f>R74*Inflation!$F$19*Inflation!$F$20*Inflation!$F$21*Inflation!$F$22*Inflation!$F$23</f>
        <v>0</v>
      </c>
      <c r="AC74" s="326">
        <f t="shared" si="11"/>
        <v>21.252827172827178</v>
      </c>
    </row>
    <row r="75" spans="1:29" ht="14.5">
      <c r="A75" s="44" t="s">
        <v>150</v>
      </c>
      <c r="B75" s="45" t="s">
        <v>154</v>
      </c>
      <c r="C75" s="106">
        <v>0</v>
      </c>
      <c r="D75" s="65">
        <v>41</v>
      </c>
      <c r="E75" s="65"/>
      <c r="F75" s="99" t="s">
        <v>913</v>
      </c>
      <c r="G75" s="240" t="s">
        <v>148</v>
      </c>
      <c r="H75" s="240" t="s">
        <v>180</v>
      </c>
      <c r="I75" s="239">
        <v>46722</v>
      </c>
      <c r="J75" s="255"/>
      <c r="K75" s="256"/>
      <c r="L75" s="256"/>
      <c r="M75" s="256"/>
      <c r="N75" s="256"/>
      <c r="O75" s="256"/>
      <c r="P75" s="256">
        <v>10</v>
      </c>
      <c r="Q75" s="256"/>
      <c r="R75" s="256"/>
      <c r="S75" s="257">
        <f t="shared" si="10"/>
        <v>10</v>
      </c>
      <c r="T75" s="323">
        <f>J75*Inflation!$F$19</f>
        <v>0</v>
      </c>
      <c r="U75" s="324">
        <f>K75*Inflation!$F$19</f>
        <v>0</v>
      </c>
      <c r="V75" s="324">
        <f>L75*Inflation!$F$19</f>
        <v>0</v>
      </c>
      <c r="W75" s="324">
        <f>M75*Inflation!$F$19*Inflation!$F$20</f>
        <v>0</v>
      </c>
      <c r="X75" s="324">
        <f>N75*Inflation!$F$19*Inflation!$F$20</f>
        <v>0</v>
      </c>
      <c r="Y75" s="324">
        <f>O75*Inflation!$F$19*Inflation!$F$20</f>
        <v>0</v>
      </c>
      <c r="Z75" s="324">
        <f>P75*Inflation!$F$19*Inflation!$F$20*Inflation!$F$21</f>
        <v>10.626413586413589</v>
      </c>
      <c r="AA75" s="324">
        <f>Q75*Inflation!$F$19*Inflation!$F$20*Inflation!$F$21*Inflation!$F$22</f>
        <v>0</v>
      </c>
      <c r="AB75" s="324">
        <f>R75*Inflation!$F$19*Inflation!$F$20*Inflation!$F$21*Inflation!$F$22*Inflation!$F$23</f>
        <v>0</v>
      </c>
      <c r="AC75" s="326">
        <f t="shared" si="11"/>
        <v>10.626413586413589</v>
      </c>
    </row>
    <row r="76" spans="1:29" ht="14.5">
      <c r="A76" s="44" t="s">
        <v>150</v>
      </c>
      <c r="B76" s="45" t="s">
        <v>154</v>
      </c>
      <c r="C76" s="106">
        <v>0</v>
      </c>
      <c r="D76" s="65">
        <v>41</v>
      </c>
      <c r="E76" s="65"/>
      <c r="F76" s="99" t="s">
        <v>914</v>
      </c>
      <c r="G76" s="240" t="s">
        <v>148</v>
      </c>
      <c r="H76" s="240" t="s">
        <v>180</v>
      </c>
      <c r="I76" s="239">
        <v>46722</v>
      </c>
      <c r="J76" s="255"/>
      <c r="K76" s="256"/>
      <c r="L76" s="256"/>
      <c r="M76" s="256"/>
      <c r="N76" s="256"/>
      <c r="O76" s="256"/>
      <c r="P76" s="256">
        <v>20</v>
      </c>
      <c r="Q76" s="256"/>
      <c r="R76" s="256"/>
      <c r="S76" s="257">
        <f t="shared" si="10"/>
        <v>20</v>
      </c>
      <c r="T76" s="323">
        <f>J76*Inflation!$F$19</f>
        <v>0</v>
      </c>
      <c r="U76" s="324">
        <f>K76*Inflation!$F$19</f>
        <v>0</v>
      </c>
      <c r="V76" s="324">
        <f>L76*Inflation!$F$19</f>
        <v>0</v>
      </c>
      <c r="W76" s="324">
        <f>M76*Inflation!$F$19*Inflation!$F$20</f>
        <v>0</v>
      </c>
      <c r="X76" s="324">
        <f>N76*Inflation!$F$19*Inflation!$F$20</f>
        <v>0</v>
      </c>
      <c r="Y76" s="324">
        <f>O76*Inflation!$F$19*Inflation!$F$20</f>
        <v>0</v>
      </c>
      <c r="Z76" s="324">
        <f>P76*Inflation!$F$19*Inflation!$F$20*Inflation!$F$21</f>
        <v>21.252827172827178</v>
      </c>
      <c r="AA76" s="324">
        <f>Q76*Inflation!$F$19*Inflation!$F$20*Inflation!$F$21*Inflation!$F$22</f>
        <v>0</v>
      </c>
      <c r="AB76" s="324">
        <f>R76*Inflation!$F$19*Inflation!$F$20*Inflation!$F$21*Inflation!$F$22*Inflation!$F$23</f>
        <v>0</v>
      </c>
      <c r="AC76" s="326">
        <f t="shared" si="11"/>
        <v>21.252827172827178</v>
      </c>
    </row>
    <row r="77" spans="1:29" ht="14.5">
      <c r="A77" s="44" t="s">
        <v>150</v>
      </c>
      <c r="B77" s="45" t="s">
        <v>154</v>
      </c>
      <c r="C77" s="106">
        <v>0</v>
      </c>
      <c r="D77" s="65">
        <v>41</v>
      </c>
      <c r="E77" s="65"/>
      <c r="F77" s="99" t="s">
        <v>915</v>
      </c>
      <c r="G77" s="240" t="s">
        <v>148</v>
      </c>
      <c r="H77" s="240" t="s">
        <v>180</v>
      </c>
      <c r="I77" s="239">
        <v>46722</v>
      </c>
      <c r="J77" s="255"/>
      <c r="K77" s="256"/>
      <c r="L77" s="256"/>
      <c r="M77" s="256"/>
      <c r="N77" s="256"/>
      <c r="O77" s="256"/>
      <c r="P77" s="256">
        <v>30</v>
      </c>
      <c r="Q77" s="256"/>
      <c r="R77" s="256"/>
      <c r="S77" s="257">
        <f t="shared" si="10"/>
        <v>30</v>
      </c>
      <c r="T77" s="323">
        <f>J77*Inflation!$F$19</f>
        <v>0</v>
      </c>
      <c r="U77" s="324">
        <f>K77*Inflation!$F$19</f>
        <v>0</v>
      </c>
      <c r="V77" s="324">
        <f>L77*Inflation!$F$19</f>
        <v>0</v>
      </c>
      <c r="W77" s="324">
        <f>M77*Inflation!$F$19*Inflation!$F$20</f>
        <v>0</v>
      </c>
      <c r="X77" s="324">
        <f>N77*Inflation!$F$19*Inflation!$F$20</f>
        <v>0</v>
      </c>
      <c r="Y77" s="324">
        <f>O77*Inflation!$F$19*Inflation!$F$20</f>
        <v>0</v>
      </c>
      <c r="Z77" s="324">
        <f>P77*Inflation!$F$19*Inflation!$F$20*Inflation!$F$21</f>
        <v>31.879240759240762</v>
      </c>
      <c r="AA77" s="324">
        <f>Q77*Inflation!$F$19*Inflation!$F$20*Inflation!$F$21*Inflation!$F$22</f>
        <v>0</v>
      </c>
      <c r="AB77" s="324">
        <f>R77*Inflation!$F$19*Inflation!$F$20*Inflation!$F$21*Inflation!$F$22*Inflation!$F$23</f>
        <v>0</v>
      </c>
      <c r="AC77" s="326">
        <f t="shared" si="11"/>
        <v>31.879240759240762</v>
      </c>
    </row>
    <row r="78" spans="1:29" ht="14.5">
      <c r="A78" s="44" t="s">
        <v>150</v>
      </c>
      <c r="B78" s="45" t="s">
        <v>154</v>
      </c>
      <c r="C78" s="106">
        <v>0</v>
      </c>
      <c r="D78" s="65">
        <v>41</v>
      </c>
      <c r="E78" s="65"/>
      <c r="F78" s="99" t="s">
        <v>916</v>
      </c>
      <c r="G78" s="240" t="s">
        <v>148</v>
      </c>
      <c r="H78" s="240" t="s">
        <v>180</v>
      </c>
      <c r="I78" s="239">
        <v>46722</v>
      </c>
      <c r="J78" s="255"/>
      <c r="K78" s="256"/>
      <c r="L78" s="256"/>
      <c r="M78" s="256"/>
      <c r="N78" s="256"/>
      <c r="O78" s="256"/>
      <c r="P78" s="256">
        <v>50</v>
      </c>
      <c r="Q78" s="256"/>
      <c r="R78" s="256"/>
      <c r="S78" s="257">
        <f t="shared" si="10"/>
        <v>50</v>
      </c>
      <c r="T78" s="323">
        <f>J78*Inflation!$F$19</f>
        <v>0</v>
      </c>
      <c r="U78" s="324">
        <f>K78*Inflation!$F$19</f>
        <v>0</v>
      </c>
      <c r="V78" s="324">
        <f>L78*Inflation!$F$19</f>
        <v>0</v>
      </c>
      <c r="W78" s="324">
        <f>M78*Inflation!$F$19*Inflation!$F$20</f>
        <v>0</v>
      </c>
      <c r="X78" s="324">
        <f>N78*Inflation!$F$19*Inflation!$F$20</f>
        <v>0</v>
      </c>
      <c r="Y78" s="324">
        <f>O78*Inflation!$F$19*Inflation!$F$20</f>
        <v>0</v>
      </c>
      <c r="Z78" s="324">
        <f>P78*Inflation!$F$19*Inflation!$F$20*Inflation!$F$21</f>
        <v>53.132067932067933</v>
      </c>
      <c r="AA78" s="324">
        <f>Q78*Inflation!$F$19*Inflation!$F$20*Inflation!$F$21*Inflation!$F$22</f>
        <v>0</v>
      </c>
      <c r="AB78" s="324">
        <f>R78*Inflation!$F$19*Inflation!$F$20*Inflation!$F$21*Inflation!$F$22*Inflation!$F$23</f>
        <v>0</v>
      </c>
      <c r="AC78" s="326">
        <f t="shared" si="11"/>
        <v>53.132067932067933</v>
      </c>
    </row>
    <row r="79" spans="1:29" ht="14.5">
      <c r="A79" s="44" t="s">
        <v>150</v>
      </c>
      <c r="B79" s="45" t="s">
        <v>154</v>
      </c>
      <c r="C79" s="106">
        <v>0</v>
      </c>
      <c r="D79" s="65">
        <v>41</v>
      </c>
      <c r="E79" s="65"/>
      <c r="F79" s="99" t="s">
        <v>917</v>
      </c>
      <c r="G79" s="240" t="s">
        <v>148</v>
      </c>
      <c r="H79" s="240" t="s">
        <v>180</v>
      </c>
      <c r="I79" s="239">
        <v>46722</v>
      </c>
      <c r="J79" s="255"/>
      <c r="K79" s="256"/>
      <c r="L79" s="256"/>
      <c r="M79" s="256"/>
      <c r="N79" s="256"/>
      <c r="O79" s="256"/>
      <c r="P79" s="256">
        <v>50</v>
      </c>
      <c r="Q79" s="256"/>
      <c r="R79" s="256"/>
      <c r="S79" s="257">
        <f t="shared" si="10"/>
        <v>50</v>
      </c>
      <c r="T79" s="323">
        <f>J79*Inflation!$F$19</f>
        <v>0</v>
      </c>
      <c r="U79" s="324">
        <f>K79*Inflation!$F$19</f>
        <v>0</v>
      </c>
      <c r="V79" s="324">
        <f>L79*Inflation!$F$19</f>
        <v>0</v>
      </c>
      <c r="W79" s="324">
        <f>M79*Inflation!$F$19*Inflation!$F$20</f>
        <v>0</v>
      </c>
      <c r="X79" s="324">
        <f>N79*Inflation!$F$19*Inflation!$F$20</f>
        <v>0</v>
      </c>
      <c r="Y79" s="324">
        <f>O79*Inflation!$F$19*Inflation!$F$20</f>
        <v>0</v>
      </c>
      <c r="Z79" s="324">
        <f>P79*Inflation!$F$19*Inflation!$F$20*Inflation!$F$21</f>
        <v>53.132067932067933</v>
      </c>
      <c r="AA79" s="324">
        <f>Q79*Inflation!$F$19*Inflation!$F$20*Inflation!$F$21*Inflation!$F$22</f>
        <v>0</v>
      </c>
      <c r="AB79" s="324">
        <f>R79*Inflation!$F$19*Inflation!$F$20*Inflation!$F$21*Inflation!$F$22*Inflation!$F$23</f>
        <v>0</v>
      </c>
      <c r="AC79" s="326">
        <f t="shared" si="11"/>
        <v>53.132067932067933</v>
      </c>
    </row>
    <row r="80" spans="1:29" ht="14.5">
      <c r="A80" s="44" t="s">
        <v>150</v>
      </c>
      <c r="B80" s="45" t="s">
        <v>154</v>
      </c>
      <c r="C80" s="106">
        <v>0</v>
      </c>
      <c r="D80" s="65">
        <v>41</v>
      </c>
      <c r="E80" s="65"/>
      <c r="F80" s="99" t="s">
        <v>918</v>
      </c>
      <c r="G80" s="240" t="s">
        <v>148</v>
      </c>
      <c r="H80" s="240" t="s">
        <v>180</v>
      </c>
      <c r="I80" s="239">
        <v>46722</v>
      </c>
      <c r="J80" s="255"/>
      <c r="K80" s="256"/>
      <c r="L80" s="256"/>
      <c r="M80" s="256"/>
      <c r="N80" s="256"/>
      <c r="O80" s="256"/>
      <c r="P80" s="256">
        <v>30</v>
      </c>
      <c r="Q80" s="256"/>
      <c r="R80" s="256"/>
      <c r="S80" s="257">
        <f t="shared" si="10"/>
        <v>30</v>
      </c>
      <c r="T80" s="323">
        <f>J80*Inflation!$F$19</f>
        <v>0</v>
      </c>
      <c r="U80" s="324">
        <f>K80*Inflation!$F$19</f>
        <v>0</v>
      </c>
      <c r="V80" s="324">
        <f>L80*Inflation!$F$19</f>
        <v>0</v>
      </c>
      <c r="W80" s="324">
        <f>M80*Inflation!$F$19*Inflation!$F$20</f>
        <v>0</v>
      </c>
      <c r="X80" s="324">
        <f>N80*Inflation!$F$19*Inflation!$F$20</f>
        <v>0</v>
      </c>
      <c r="Y80" s="324">
        <f>O80*Inflation!$F$19*Inflation!$F$20</f>
        <v>0</v>
      </c>
      <c r="Z80" s="324">
        <f>P80*Inflation!$F$19*Inflation!$F$20*Inflation!$F$21</f>
        <v>31.879240759240762</v>
      </c>
      <c r="AA80" s="324">
        <f>Q80*Inflation!$F$19*Inflation!$F$20*Inflation!$F$21*Inflation!$F$22</f>
        <v>0</v>
      </c>
      <c r="AB80" s="324">
        <f>R80*Inflation!$F$19*Inflation!$F$20*Inflation!$F$21*Inflation!$F$22*Inflation!$F$23</f>
        <v>0</v>
      </c>
      <c r="AC80" s="326">
        <f t="shared" si="11"/>
        <v>31.879240759240762</v>
      </c>
    </row>
    <row r="81" spans="1:29" ht="14.5">
      <c r="A81" s="44" t="s">
        <v>150</v>
      </c>
      <c r="B81" s="45" t="s">
        <v>150</v>
      </c>
      <c r="C81" s="106">
        <v>700</v>
      </c>
      <c r="D81" s="65">
        <v>41</v>
      </c>
      <c r="E81" s="65"/>
      <c r="F81" s="99" t="s">
        <v>919</v>
      </c>
      <c r="G81" s="240" t="s">
        <v>148</v>
      </c>
      <c r="H81" s="240" t="s">
        <v>180</v>
      </c>
      <c r="I81" s="238">
        <v>46722</v>
      </c>
      <c r="J81" s="255"/>
      <c r="K81" s="256"/>
      <c r="L81" s="256"/>
      <c r="M81" s="256"/>
      <c r="N81" s="256"/>
      <c r="O81" s="256"/>
      <c r="P81" s="256">
        <v>50</v>
      </c>
      <c r="Q81" s="256"/>
      <c r="R81" s="256"/>
      <c r="S81" s="257">
        <f t="shared" si="10"/>
        <v>50</v>
      </c>
      <c r="T81" s="323">
        <f>J81*Inflation!$F$19</f>
        <v>0</v>
      </c>
      <c r="U81" s="324">
        <f>K81*Inflation!$F$19</f>
        <v>0</v>
      </c>
      <c r="V81" s="324">
        <f>L81*Inflation!$F$19</f>
        <v>0</v>
      </c>
      <c r="W81" s="324">
        <f>M81*Inflation!$F$19*Inflation!$F$20</f>
        <v>0</v>
      </c>
      <c r="X81" s="324">
        <f>N81*Inflation!$F$19*Inflation!$F$20</f>
        <v>0</v>
      </c>
      <c r="Y81" s="324">
        <f>O81*Inflation!$F$19*Inflation!$F$20</f>
        <v>0</v>
      </c>
      <c r="Z81" s="324">
        <f>P81*Inflation!$F$19*Inflation!$F$20*Inflation!$F$21</f>
        <v>53.132067932067933</v>
      </c>
      <c r="AA81" s="324">
        <f>Q81*Inflation!$F$19*Inflation!$F$20*Inflation!$F$21*Inflation!$F$22</f>
        <v>0</v>
      </c>
      <c r="AB81" s="324">
        <f>R81*Inflation!$F$19*Inflation!$F$20*Inflation!$F$21*Inflation!$F$22*Inflation!$F$23</f>
        <v>0</v>
      </c>
      <c r="AC81" s="326">
        <f t="shared" si="11"/>
        <v>53.132067932067933</v>
      </c>
    </row>
    <row r="82" spans="1:29" ht="14.5">
      <c r="A82" s="44" t="s">
        <v>150</v>
      </c>
      <c r="B82" s="45" t="s">
        <v>154</v>
      </c>
      <c r="C82" s="106">
        <v>0</v>
      </c>
      <c r="D82" s="65">
        <v>41</v>
      </c>
      <c r="E82" s="65"/>
      <c r="F82" s="99" t="s">
        <v>920</v>
      </c>
      <c r="G82" s="240" t="s">
        <v>148</v>
      </c>
      <c r="H82" s="240" t="s">
        <v>180</v>
      </c>
      <c r="I82" s="239">
        <v>46722</v>
      </c>
      <c r="J82" s="255"/>
      <c r="K82" s="256"/>
      <c r="L82" s="256"/>
      <c r="M82" s="256"/>
      <c r="N82" s="256"/>
      <c r="O82" s="256"/>
      <c r="P82" s="256">
        <v>40</v>
      </c>
      <c r="Q82" s="256"/>
      <c r="R82" s="256"/>
      <c r="S82" s="257">
        <f t="shared" si="10"/>
        <v>40</v>
      </c>
      <c r="T82" s="323">
        <f>J82*Inflation!$F$19</f>
        <v>0</v>
      </c>
      <c r="U82" s="324">
        <f>K82*Inflation!$F$19</f>
        <v>0</v>
      </c>
      <c r="V82" s="324">
        <f>L82*Inflation!$F$19</f>
        <v>0</v>
      </c>
      <c r="W82" s="324">
        <f>M82*Inflation!$F$19*Inflation!$F$20</f>
        <v>0</v>
      </c>
      <c r="X82" s="324">
        <f>N82*Inflation!$F$19*Inflation!$F$20</f>
        <v>0</v>
      </c>
      <c r="Y82" s="324">
        <f>O82*Inflation!$F$19*Inflation!$F$20</f>
        <v>0</v>
      </c>
      <c r="Z82" s="324">
        <f>P82*Inflation!$F$19*Inflation!$F$20*Inflation!$F$21</f>
        <v>42.505654345654357</v>
      </c>
      <c r="AA82" s="324">
        <f>Q82*Inflation!$F$19*Inflation!$F$20*Inflation!$F$21*Inflation!$F$22</f>
        <v>0</v>
      </c>
      <c r="AB82" s="324">
        <f>R82*Inflation!$F$19*Inflation!$F$20*Inflation!$F$21*Inflation!$F$22*Inflation!$F$23</f>
        <v>0</v>
      </c>
      <c r="AC82" s="326">
        <f t="shared" si="11"/>
        <v>42.505654345654357</v>
      </c>
    </row>
    <row r="83" spans="1:29" ht="14.5">
      <c r="A83" s="44" t="s">
        <v>150</v>
      </c>
      <c r="B83" s="45" t="s">
        <v>154</v>
      </c>
      <c r="C83" s="106">
        <v>0</v>
      </c>
      <c r="D83" s="65">
        <v>41</v>
      </c>
      <c r="E83" s="65"/>
      <c r="F83" s="99" t="s">
        <v>921</v>
      </c>
      <c r="G83" s="240" t="s">
        <v>148</v>
      </c>
      <c r="H83" s="240" t="s">
        <v>180</v>
      </c>
      <c r="I83" s="239">
        <v>46722</v>
      </c>
      <c r="J83" s="255"/>
      <c r="K83" s="256"/>
      <c r="L83" s="256"/>
      <c r="M83" s="256"/>
      <c r="N83" s="256"/>
      <c r="O83" s="256"/>
      <c r="P83" s="256">
        <v>15</v>
      </c>
      <c r="Q83" s="256"/>
      <c r="R83" s="256"/>
      <c r="S83" s="257">
        <f t="shared" si="10"/>
        <v>15</v>
      </c>
      <c r="T83" s="323">
        <f>J83*Inflation!$F$19</f>
        <v>0</v>
      </c>
      <c r="U83" s="324">
        <f>K83*Inflation!$F$19</f>
        <v>0</v>
      </c>
      <c r="V83" s="324">
        <f>L83*Inflation!$F$19</f>
        <v>0</v>
      </c>
      <c r="W83" s="324">
        <f>M83*Inflation!$F$19*Inflation!$F$20</f>
        <v>0</v>
      </c>
      <c r="X83" s="324">
        <f>N83*Inflation!$F$19*Inflation!$F$20</f>
        <v>0</v>
      </c>
      <c r="Y83" s="324">
        <f>O83*Inflation!$F$19*Inflation!$F$20</f>
        <v>0</v>
      </c>
      <c r="Z83" s="324">
        <f>P83*Inflation!$F$19*Inflation!$F$20*Inflation!$F$21</f>
        <v>15.939620379620381</v>
      </c>
      <c r="AA83" s="324">
        <f>Q83*Inflation!$F$19*Inflation!$F$20*Inflation!$F$21*Inflation!$F$22</f>
        <v>0</v>
      </c>
      <c r="AB83" s="324">
        <f>R83*Inflation!$F$19*Inflation!$F$20*Inflation!$F$21*Inflation!$F$22*Inflation!$F$23</f>
        <v>0</v>
      </c>
      <c r="AC83" s="326">
        <f t="shared" si="11"/>
        <v>15.939620379620381</v>
      </c>
    </row>
    <row r="84" spans="1:29" ht="14.5">
      <c r="A84" s="44" t="s">
        <v>150</v>
      </c>
      <c r="B84" s="45" t="s">
        <v>154</v>
      </c>
      <c r="C84" s="106">
        <v>0</v>
      </c>
      <c r="D84" s="65">
        <v>41</v>
      </c>
      <c r="E84" s="65"/>
      <c r="F84" s="99" t="s">
        <v>922</v>
      </c>
      <c r="G84" s="240" t="s">
        <v>148</v>
      </c>
      <c r="H84" s="240" t="s">
        <v>180</v>
      </c>
      <c r="I84" s="239">
        <v>46722</v>
      </c>
      <c r="J84" s="255"/>
      <c r="K84" s="256"/>
      <c r="L84" s="256"/>
      <c r="M84" s="256"/>
      <c r="N84" s="256"/>
      <c r="O84" s="256"/>
      <c r="P84" s="256">
        <v>50</v>
      </c>
      <c r="Q84" s="256"/>
      <c r="R84" s="256"/>
      <c r="S84" s="257">
        <f t="shared" si="10"/>
        <v>50</v>
      </c>
      <c r="T84" s="323">
        <f>J84*Inflation!$F$19</f>
        <v>0</v>
      </c>
      <c r="U84" s="324">
        <f>K84*Inflation!$F$19</f>
        <v>0</v>
      </c>
      <c r="V84" s="324">
        <f>L84*Inflation!$F$19</f>
        <v>0</v>
      </c>
      <c r="W84" s="324">
        <f>M84*Inflation!$F$19*Inflation!$F$20</f>
        <v>0</v>
      </c>
      <c r="X84" s="324">
        <f>N84*Inflation!$F$19*Inflation!$F$20</f>
        <v>0</v>
      </c>
      <c r="Y84" s="324">
        <f>O84*Inflation!$F$19*Inflation!$F$20</f>
        <v>0</v>
      </c>
      <c r="Z84" s="324">
        <f>P84*Inflation!$F$19*Inflation!$F$20*Inflation!$F$21</f>
        <v>53.132067932067933</v>
      </c>
      <c r="AA84" s="324">
        <f>Q84*Inflation!$F$19*Inflation!$F$20*Inflation!$F$21*Inflation!$F$22</f>
        <v>0</v>
      </c>
      <c r="AB84" s="324">
        <f>R84*Inflation!$F$19*Inflation!$F$20*Inflation!$F$21*Inflation!$F$22*Inflation!$F$23</f>
        <v>0</v>
      </c>
      <c r="AC84" s="326">
        <f t="shared" si="11"/>
        <v>53.132067932067933</v>
      </c>
    </row>
    <row r="85" spans="1:29" ht="14.5">
      <c r="A85" s="44" t="s">
        <v>150</v>
      </c>
      <c r="B85" s="45" t="s">
        <v>150</v>
      </c>
      <c r="C85" s="106">
        <v>550</v>
      </c>
      <c r="D85" s="65">
        <v>41</v>
      </c>
      <c r="E85" s="65"/>
      <c r="F85" s="99" t="s">
        <v>923</v>
      </c>
      <c r="G85" s="240" t="s">
        <v>148</v>
      </c>
      <c r="H85" s="240" t="s">
        <v>180</v>
      </c>
      <c r="I85" s="238">
        <v>46722</v>
      </c>
      <c r="J85" s="255"/>
      <c r="K85" s="256"/>
      <c r="L85" s="256"/>
      <c r="M85" s="256"/>
      <c r="N85" s="256"/>
      <c r="O85" s="256"/>
      <c r="P85" s="256">
        <v>10</v>
      </c>
      <c r="Q85" s="256"/>
      <c r="R85" s="256"/>
      <c r="S85" s="257">
        <f t="shared" si="10"/>
        <v>10</v>
      </c>
      <c r="T85" s="323">
        <f>J85*Inflation!$F$19</f>
        <v>0</v>
      </c>
      <c r="U85" s="324">
        <f>K85*Inflation!$F$19</f>
        <v>0</v>
      </c>
      <c r="V85" s="324">
        <f>L85*Inflation!$F$19</f>
        <v>0</v>
      </c>
      <c r="W85" s="324">
        <f>M85*Inflation!$F$19*Inflation!$F$20</f>
        <v>0</v>
      </c>
      <c r="X85" s="324">
        <f>N85*Inflation!$F$19*Inflation!$F$20</f>
        <v>0</v>
      </c>
      <c r="Y85" s="324">
        <f>O85*Inflation!$F$19*Inflation!$F$20</f>
        <v>0</v>
      </c>
      <c r="Z85" s="324">
        <f>P85*Inflation!$F$19*Inflation!$F$20*Inflation!$F$21</f>
        <v>10.626413586413589</v>
      </c>
      <c r="AA85" s="324">
        <f>Q85*Inflation!$F$19*Inflation!$F$20*Inflation!$F$21*Inflation!$F$22</f>
        <v>0</v>
      </c>
      <c r="AB85" s="324">
        <f>R85*Inflation!$F$19*Inflation!$F$20*Inflation!$F$21*Inflation!$F$22*Inflation!$F$23</f>
        <v>0</v>
      </c>
      <c r="AC85" s="326">
        <f t="shared" si="11"/>
        <v>10.626413586413589</v>
      </c>
    </row>
    <row r="86" spans="1:29" ht="14.5">
      <c r="A86" s="44" t="s">
        <v>150</v>
      </c>
      <c r="B86" s="45" t="s">
        <v>154</v>
      </c>
      <c r="C86" s="106">
        <v>0</v>
      </c>
      <c r="D86" s="65">
        <v>41</v>
      </c>
      <c r="E86" s="65"/>
      <c r="F86" s="99" t="s">
        <v>924</v>
      </c>
      <c r="G86" s="240" t="s">
        <v>148</v>
      </c>
      <c r="H86" s="240" t="s">
        <v>180</v>
      </c>
      <c r="I86" s="239">
        <v>46722</v>
      </c>
      <c r="J86" s="255"/>
      <c r="K86" s="256"/>
      <c r="L86" s="256"/>
      <c r="M86" s="256"/>
      <c r="N86" s="256"/>
      <c r="O86" s="256"/>
      <c r="P86" s="256">
        <v>25</v>
      </c>
      <c r="Q86" s="256"/>
      <c r="R86" s="256"/>
      <c r="S86" s="257">
        <f t="shared" si="10"/>
        <v>25</v>
      </c>
      <c r="T86" s="323">
        <f>J86*Inflation!$F$19</f>
        <v>0</v>
      </c>
      <c r="U86" s="324">
        <f>K86*Inflation!$F$19</f>
        <v>0</v>
      </c>
      <c r="V86" s="324">
        <f>L86*Inflation!$F$19</f>
        <v>0</v>
      </c>
      <c r="W86" s="324">
        <f>M86*Inflation!$F$19*Inflation!$F$20</f>
        <v>0</v>
      </c>
      <c r="X86" s="324">
        <f>N86*Inflation!$F$19*Inflation!$F$20</f>
        <v>0</v>
      </c>
      <c r="Y86" s="324">
        <f>O86*Inflation!$F$19*Inflation!$F$20</f>
        <v>0</v>
      </c>
      <c r="Z86" s="324">
        <f>P86*Inflation!$F$19*Inflation!$F$20*Inflation!$F$21</f>
        <v>26.566033966033967</v>
      </c>
      <c r="AA86" s="324">
        <f>Q86*Inflation!$F$19*Inflation!$F$20*Inflation!$F$21*Inflation!$F$22</f>
        <v>0</v>
      </c>
      <c r="AB86" s="324">
        <f>R86*Inflation!$F$19*Inflation!$F$20*Inflation!$F$21*Inflation!$F$22*Inflation!$F$23</f>
        <v>0</v>
      </c>
      <c r="AC86" s="326">
        <f t="shared" si="11"/>
        <v>26.566033966033967</v>
      </c>
    </row>
    <row r="87" spans="1:29" ht="14.5">
      <c r="A87" s="44" t="s">
        <v>150</v>
      </c>
      <c r="B87" s="45" t="s">
        <v>154</v>
      </c>
      <c r="C87" s="106">
        <v>0</v>
      </c>
      <c r="D87" s="65">
        <v>41</v>
      </c>
      <c r="E87" s="65"/>
      <c r="F87" s="99" t="s">
        <v>925</v>
      </c>
      <c r="G87" s="240" t="s">
        <v>148</v>
      </c>
      <c r="H87" s="240" t="s">
        <v>180</v>
      </c>
      <c r="I87" s="239">
        <v>46722</v>
      </c>
      <c r="J87" s="255"/>
      <c r="K87" s="256"/>
      <c r="L87" s="256"/>
      <c r="M87" s="256"/>
      <c r="N87" s="256"/>
      <c r="O87" s="256"/>
      <c r="P87" s="256">
        <v>20</v>
      </c>
      <c r="Q87" s="256"/>
      <c r="R87" s="256"/>
      <c r="S87" s="257">
        <f t="shared" si="10"/>
        <v>20</v>
      </c>
      <c r="T87" s="323">
        <f>J87*Inflation!$F$19</f>
        <v>0</v>
      </c>
      <c r="U87" s="324">
        <f>K87*Inflation!$F$19</f>
        <v>0</v>
      </c>
      <c r="V87" s="324">
        <f>L87*Inflation!$F$19</f>
        <v>0</v>
      </c>
      <c r="W87" s="324">
        <f>M87*Inflation!$F$19*Inflation!$F$20</f>
        <v>0</v>
      </c>
      <c r="X87" s="324">
        <f>N87*Inflation!$F$19*Inflation!$F$20</f>
        <v>0</v>
      </c>
      <c r="Y87" s="324">
        <f>O87*Inflation!$F$19*Inflation!$F$20</f>
        <v>0</v>
      </c>
      <c r="Z87" s="324">
        <f>P87*Inflation!$F$19*Inflation!$F$20*Inflation!$F$21</f>
        <v>21.252827172827178</v>
      </c>
      <c r="AA87" s="324">
        <f>Q87*Inflation!$F$19*Inflation!$F$20*Inflation!$F$21*Inflation!$F$22</f>
        <v>0</v>
      </c>
      <c r="AB87" s="324">
        <f>R87*Inflation!$F$19*Inflation!$F$20*Inflation!$F$21*Inflation!$F$22*Inflation!$F$23</f>
        <v>0</v>
      </c>
      <c r="AC87" s="326">
        <f t="shared" si="11"/>
        <v>21.252827172827178</v>
      </c>
    </row>
    <row r="88" spans="1:29" ht="14.5">
      <c r="A88" s="44" t="s">
        <v>150</v>
      </c>
      <c r="B88" s="45" t="s">
        <v>154</v>
      </c>
      <c r="C88" s="106">
        <v>0</v>
      </c>
      <c r="D88" s="65">
        <v>41</v>
      </c>
      <c r="E88" s="65"/>
      <c r="F88" s="99" t="s">
        <v>926</v>
      </c>
      <c r="G88" s="240" t="s">
        <v>148</v>
      </c>
      <c r="H88" s="240" t="s">
        <v>180</v>
      </c>
      <c r="I88" s="239">
        <v>46722</v>
      </c>
      <c r="J88" s="255"/>
      <c r="K88" s="256"/>
      <c r="L88" s="256"/>
      <c r="M88" s="256"/>
      <c r="N88" s="256"/>
      <c r="O88" s="256"/>
      <c r="P88" s="256">
        <v>50</v>
      </c>
      <c r="Q88" s="256"/>
      <c r="R88" s="256"/>
      <c r="S88" s="257">
        <f t="shared" si="10"/>
        <v>50</v>
      </c>
      <c r="T88" s="323">
        <f>J88*Inflation!$F$19</f>
        <v>0</v>
      </c>
      <c r="U88" s="324">
        <f>K88*Inflation!$F$19</f>
        <v>0</v>
      </c>
      <c r="V88" s="324">
        <f>L88*Inflation!$F$19</f>
        <v>0</v>
      </c>
      <c r="W88" s="324">
        <f>M88*Inflation!$F$19*Inflation!$F$20</f>
        <v>0</v>
      </c>
      <c r="X88" s="324">
        <f>N88*Inflation!$F$19*Inflation!$F$20</f>
        <v>0</v>
      </c>
      <c r="Y88" s="324">
        <f>O88*Inflation!$F$19*Inflation!$F$20</f>
        <v>0</v>
      </c>
      <c r="Z88" s="324">
        <f>P88*Inflation!$F$19*Inflation!$F$20*Inflation!$F$21</f>
        <v>53.132067932067933</v>
      </c>
      <c r="AA88" s="324">
        <f>Q88*Inflation!$F$19*Inflation!$F$20*Inflation!$F$21*Inflation!$F$22</f>
        <v>0</v>
      </c>
      <c r="AB88" s="324">
        <f>R88*Inflation!$F$19*Inflation!$F$20*Inflation!$F$21*Inflation!$F$22*Inflation!$F$23</f>
        <v>0</v>
      </c>
      <c r="AC88" s="326">
        <f t="shared" si="11"/>
        <v>53.132067932067933</v>
      </c>
    </row>
    <row r="89" spans="1:29" ht="14.5">
      <c r="A89" s="44" t="s">
        <v>150</v>
      </c>
      <c r="B89" s="45" t="s">
        <v>154</v>
      </c>
      <c r="C89" s="106">
        <v>0</v>
      </c>
      <c r="D89" s="65">
        <v>41</v>
      </c>
      <c r="E89" s="65"/>
      <c r="F89" s="99" t="s">
        <v>927</v>
      </c>
      <c r="G89" s="240" t="s">
        <v>148</v>
      </c>
      <c r="H89" s="240" t="s">
        <v>180</v>
      </c>
      <c r="I89" s="239">
        <v>46722</v>
      </c>
      <c r="J89" s="255"/>
      <c r="K89" s="256"/>
      <c r="L89" s="256"/>
      <c r="M89" s="256"/>
      <c r="N89" s="256"/>
      <c r="O89" s="256"/>
      <c r="P89" s="256">
        <v>30</v>
      </c>
      <c r="Q89" s="256"/>
      <c r="R89" s="256"/>
      <c r="S89" s="257">
        <f t="shared" si="10"/>
        <v>30</v>
      </c>
      <c r="T89" s="323">
        <f>J89*Inflation!$F$19</f>
        <v>0</v>
      </c>
      <c r="U89" s="324">
        <f>K89*Inflation!$F$19</f>
        <v>0</v>
      </c>
      <c r="V89" s="324">
        <f>L89*Inflation!$F$19</f>
        <v>0</v>
      </c>
      <c r="W89" s="324">
        <f>M89*Inflation!$F$19*Inflation!$F$20</f>
        <v>0</v>
      </c>
      <c r="X89" s="324">
        <f>N89*Inflation!$F$19*Inflation!$F$20</f>
        <v>0</v>
      </c>
      <c r="Y89" s="324">
        <f>O89*Inflation!$F$19*Inflation!$F$20</f>
        <v>0</v>
      </c>
      <c r="Z89" s="324">
        <f>P89*Inflation!$F$19*Inflation!$F$20*Inflation!$F$21</f>
        <v>31.879240759240762</v>
      </c>
      <c r="AA89" s="324">
        <f>Q89*Inflation!$F$19*Inflation!$F$20*Inflation!$F$21*Inflation!$F$22</f>
        <v>0</v>
      </c>
      <c r="AB89" s="324">
        <f>R89*Inflation!$F$19*Inflation!$F$20*Inflation!$F$21*Inflation!$F$22*Inflation!$F$23</f>
        <v>0</v>
      </c>
      <c r="AC89" s="326">
        <f t="shared" si="11"/>
        <v>31.879240759240762</v>
      </c>
    </row>
    <row r="90" spans="1:29" ht="14.5">
      <c r="A90" s="44" t="s">
        <v>150</v>
      </c>
      <c r="B90" s="45" t="s">
        <v>154</v>
      </c>
      <c r="C90" s="106">
        <v>0</v>
      </c>
      <c r="D90" s="65">
        <v>41</v>
      </c>
      <c r="E90" s="65"/>
      <c r="F90" s="99" t="s">
        <v>928</v>
      </c>
      <c r="G90" s="240" t="s">
        <v>148</v>
      </c>
      <c r="H90" s="240" t="s">
        <v>180</v>
      </c>
      <c r="I90" s="239">
        <v>46722</v>
      </c>
      <c r="J90" s="255"/>
      <c r="K90" s="256"/>
      <c r="L90" s="256"/>
      <c r="M90" s="256"/>
      <c r="N90" s="256"/>
      <c r="O90" s="256"/>
      <c r="P90" s="256">
        <v>5</v>
      </c>
      <c r="Q90" s="256"/>
      <c r="R90" s="256"/>
      <c r="S90" s="257">
        <f t="shared" si="10"/>
        <v>5</v>
      </c>
      <c r="T90" s="323">
        <f>J90*Inflation!$F$19</f>
        <v>0</v>
      </c>
      <c r="U90" s="324">
        <f>K90*Inflation!$F$19</f>
        <v>0</v>
      </c>
      <c r="V90" s="324">
        <f>L90*Inflation!$F$19</f>
        <v>0</v>
      </c>
      <c r="W90" s="324">
        <f>M90*Inflation!$F$19*Inflation!$F$20</f>
        <v>0</v>
      </c>
      <c r="X90" s="324">
        <f>N90*Inflation!$F$19*Inflation!$F$20</f>
        <v>0</v>
      </c>
      <c r="Y90" s="324">
        <f>O90*Inflation!$F$19*Inflation!$F$20</f>
        <v>0</v>
      </c>
      <c r="Z90" s="324">
        <f>P90*Inflation!$F$19*Inflation!$F$20*Inflation!$F$21</f>
        <v>5.3132067932067946</v>
      </c>
      <c r="AA90" s="324">
        <f>Q90*Inflation!$F$19*Inflation!$F$20*Inflation!$F$21*Inflation!$F$22</f>
        <v>0</v>
      </c>
      <c r="AB90" s="324">
        <f>R90*Inflation!$F$19*Inflation!$F$20*Inflation!$F$21*Inflation!$F$22*Inflation!$F$23</f>
        <v>0</v>
      </c>
      <c r="AC90" s="326">
        <f t="shared" si="11"/>
        <v>5.3132067932067946</v>
      </c>
    </row>
    <row r="91" spans="1:29" ht="14.5">
      <c r="A91" s="44" t="s">
        <v>150</v>
      </c>
      <c r="B91" s="45" t="s">
        <v>154</v>
      </c>
      <c r="C91" s="106">
        <v>0</v>
      </c>
      <c r="D91" s="65">
        <v>41</v>
      </c>
      <c r="E91" s="65"/>
      <c r="F91" s="99" t="s">
        <v>929</v>
      </c>
      <c r="G91" s="240" t="s">
        <v>148</v>
      </c>
      <c r="H91" s="240" t="s">
        <v>180</v>
      </c>
      <c r="I91" s="239">
        <v>46722</v>
      </c>
      <c r="J91" s="255"/>
      <c r="K91" s="256"/>
      <c r="L91" s="256"/>
      <c r="M91" s="256"/>
      <c r="N91" s="256"/>
      <c r="O91" s="256"/>
      <c r="P91" s="256">
        <v>10</v>
      </c>
      <c r="Q91" s="256"/>
      <c r="R91" s="256"/>
      <c r="S91" s="257">
        <f t="shared" si="10"/>
        <v>10</v>
      </c>
      <c r="T91" s="323">
        <f>J91*Inflation!$F$19</f>
        <v>0</v>
      </c>
      <c r="U91" s="324">
        <f>K91*Inflation!$F$19</f>
        <v>0</v>
      </c>
      <c r="V91" s="324">
        <f>L91*Inflation!$F$19</f>
        <v>0</v>
      </c>
      <c r="W91" s="324">
        <f>M91*Inflation!$F$19*Inflation!$F$20</f>
        <v>0</v>
      </c>
      <c r="X91" s="324">
        <f>N91*Inflation!$F$19*Inflation!$F$20</f>
        <v>0</v>
      </c>
      <c r="Y91" s="324">
        <f>O91*Inflation!$F$19*Inflation!$F$20</f>
        <v>0</v>
      </c>
      <c r="Z91" s="324">
        <f>P91*Inflation!$F$19*Inflation!$F$20*Inflation!$F$21</f>
        <v>10.626413586413589</v>
      </c>
      <c r="AA91" s="324">
        <f>Q91*Inflation!$F$19*Inflation!$F$20*Inflation!$F$21*Inflation!$F$22</f>
        <v>0</v>
      </c>
      <c r="AB91" s="324">
        <f>R91*Inflation!$F$19*Inflation!$F$20*Inflation!$F$21*Inflation!$F$22*Inflation!$F$23</f>
        <v>0</v>
      </c>
      <c r="AC91" s="326">
        <f t="shared" si="11"/>
        <v>10.626413586413589</v>
      </c>
    </row>
    <row r="92" spans="1:29" ht="14.5">
      <c r="A92" s="44" t="s">
        <v>150</v>
      </c>
      <c r="B92" s="45" t="s">
        <v>154</v>
      </c>
      <c r="C92" s="106">
        <v>0</v>
      </c>
      <c r="D92" s="65">
        <v>41</v>
      </c>
      <c r="E92" s="65"/>
      <c r="F92" s="99" t="s">
        <v>930</v>
      </c>
      <c r="G92" s="240" t="s">
        <v>148</v>
      </c>
      <c r="H92" s="240" t="s">
        <v>180</v>
      </c>
      <c r="I92" s="239">
        <v>46722</v>
      </c>
      <c r="J92" s="255"/>
      <c r="K92" s="256"/>
      <c r="L92" s="256"/>
      <c r="M92" s="256"/>
      <c r="N92" s="256"/>
      <c r="O92" s="256"/>
      <c r="P92" s="256">
        <v>10</v>
      </c>
      <c r="Q92" s="256"/>
      <c r="R92" s="256"/>
      <c r="S92" s="257">
        <f t="shared" si="10"/>
        <v>10</v>
      </c>
      <c r="T92" s="323">
        <f>J92*Inflation!$F$19</f>
        <v>0</v>
      </c>
      <c r="U92" s="324">
        <f>K92*Inflation!$F$19</f>
        <v>0</v>
      </c>
      <c r="V92" s="324">
        <f>L92*Inflation!$F$19</f>
        <v>0</v>
      </c>
      <c r="W92" s="324">
        <f>M92*Inflation!$F$19*Inflation!$F$20</f>
        <v>0</v>
      </c>
      <c r="X92" s="324">
        <f>N92*Inflation!$F$19*Inflation!$F$20</f>
        <v>0</v>
      </c>
      <c r="Y92" s="324">
        <f>O92*Inflation!$F$19*Inflation!$F$20</f>
        <v>0</v>
      </c>
      <c r="Z92" s="324">
        <f>P92*Inflation!$F$19*Inflation!$F$20*Inflation!$F$21</f>
        <v>10.626413586413589</v>
      </c>
      <c r="AA92" s="324">
        <f>Q92*Inflation!$F$19*Inflation!$F$20*Inflation!$F$21*Inflation!$F$22</f>
        <v>0</v>
      </c>
      <c r="AB92" s="324">
        <f>R92*Inflation!$F$19*Inflation!$F$20*Inflation!$F$21*Inflation!$F$22*Inflation!$F$23</f>
        <v>0</v>
      </c>
      <c r="AC92" s="326">
        <f t="shared" si="11"/>
        <v>10.626413586413589</v>
      </c>
    </row>
    <row r="93" spans="1:29" ht="14.5">
      <c r="A93" s="44" t="s">
        <v>150</v>
      </c>
      <c r="B93" s="45" t="s">
        <v>154</v>
      </c>
      <c r="C93" s="106">
        <v>0</v>
      </c>
      <c r="D93" s="65">
        <v>41</v>
      </c>
      <c r="E93" s="65"/>
      <c r="F93" s="99" t="s">
        <v>876</v>
      </c>
      <c r="G93" s="240" t="s">
        <v>148</v>
      </c>
      <c r="H93" s="240" t="s">
        <v>180</v>
      </c>
      <c r="I93" s="239">
        <v>46722</v>
      </c>
      <c r="J93" s="255"/>
      <c r="K93" s="256"/>
      <c r="L93" s="256"/>
      <c r="M93" s="256"/>
      <c r="N93" s="256"/>
      <c r="O93" s="256"/>
      <c r="P93" s="256"/>
      <c r="Q93" s="256"/>
      <c r="R93" s="256"/>
      <c r="S93" s="257">
        <f t="shared" si="10"/>
        <v>0</v>
      </c>
      <c r="T93" s="323">
        <f>J93*Inflation!$F$19</f>
        <v>0</v>
      </c>
      <c r="U93" s="324">
        <f>K93*Inflation!$F$19</f>
        <v>0</v>
      </c>
      <c r="V93" s="324">
        <f>L93*Inflation!$F$19</f>
        <v>0</v>
      </c>
      <c r="W93" s="324">
        <f>M93*Inflation!$F$19*Inflation!$F$20</f>
        <v>0</v>
      </c>
      <c r="X93" s="324">
        <f>N93*Inflation!$F$19*Inflation!$F$20</f>
        <v>0</v>
      </c>
      <c r="Y93" s="324">
        <f>O93*Inflation!$F$19*Inflation!$F$20</f>
        <v>0</v>
      </c>
      <c r="Z93" s="324">
        <f>P93*Inflation!$F$19*Inflation!$F$20*Inflation!$F$21</f>
        <v>0</v>
      </c>
      <c r="AA93" s="324">
        <f>Q93*Inflation!$F$19*Inflation!$F$20*Inflation!$F$21*Inflation!$F$22</f>
        <v>0</v>
      </c>
      <c r="AB93" s="324">
        <f>R93*Inflation!$F$19*Inflation!$F$20*Inflation!$F$21*Inflation!$F$22*Inflation!$F$23</f>
        <v>0</v>
      </c>
      <c r="AC93" s="326">
        <f t="shared" si="11"/>
        <v>0</v>
      </c>
    </row>
    <row r="94" spans="1:29" ht="14.5">
      <c r="A94" s="44" t="s">
        <v>150</v>
      </c>
      <c r="B94" s="45" t="s">
        <v>154</v>
      </c>
      <c r="C94" s="106">
        <v>0</v>
      </c>
      <c r="D94" s="65">
        <v>41</v>
      </c>
      <c r="E94" s="65"/>
      <c r="F94" s="99" t="s">
        <v>931</v>
      </c>
      <c r="G94" s="240" t="s">
        <v>148</v>
      </c>
      <c r="H94" s="240" t="s">
        <v>180</v>
      </c>
      <c r="I94" s="239">
        <v>46722</v>
      </c>
      <c r="J94" s="255"/>
      <c r="K94" s="256"/>
      <c r="L94" s="256"/>
      <c r="M94" s="256"/>
      <c r="N94" s="256"/>
      <c r="O94" s="256"/>
      <c r="P94" s="256">
        <v>10</v>
      </c>
      <c r="Q94" s="256"/>
      <c r="R94" s="256"/>
      <c r="S94" s="257">
        <f t="shared" si="10"/>
        <v>10</v>
      </c>
      <c r="T94" s="323">
        <f>J94*Inflation!$F$19</f>
        <v>0</v>
      </c>
      <c r="U94" s="324">
        <f>K94*Inflation!$F$19</f>
        <v>0</v>
      </c>
      <c r="V94" s="324">
        <f>L94*Inflation!$F$19</f>
        <v>0</v>
      </c>
      <c r="W94" s="324">
        <f>M94*Inflation!$F$19*Inflation!$F$20</f>
        <v>0</v>
      </c>
      <c r="X94" s="324">
        <f>N94*Inflation!$F$19*Inflation!$F$20</f>
        <v>0</v>
      </c>
      <c r="Y94" s="324">
        <f>O94*Inflation!$F$19*Inflation!$F$20</f>
        <v>0</v>
      </c>
      <c r="Z94" s="324">
        <f>P94*Inflation!$F$19*Inflation!$F$20*Inflation!$F$21</f>
        <v>10.626413586413589</v>
      </c>
      <c r="AA94" s="324">
        <f>Q94*Inflation!$F$19*Inflation!$F$20*Inflation!$F$21*Inflation!$F$22</f>
        <v>0</v>
      </c>
      <c r="AB94" s="324">
        <f>R94*Inflation!$F$19*Inflation!$F$20*Inflation!$F$21*Inflation!$F$22*Inflation!$F$23</f>
        <v>0</v>
      </c>
      <c r="AC94" s="326">
        <f t="shared" si="11"/>
        <v>10.626413586413589</v>
      </c>
    </row>
    <row r="95" spans="1:29" ht="14.5">
      <c r="A95" s="44" t="s">
        <v>150</v>
      </c>
      <c r="B95" s="45" t="s">
        <v>154</v>
      </c>
      <c r="C95" s="106">
        <v>0</v>
      </c>
      <c r="D95" s="65">
        <v>41</v>
      </c>
      <c r="E95" s="65"/>
      <c r="F95" s="99" t="s">
        <v>932</v>
      </c>
      <c r="G95" s="240" t="s">
        <v>148</v>
      </c>
      <c r="H95" s="240" t="s">
        <v>180</v>
      </c>
      <c r="I95" s="239">
        <v>46722</v>
      </c>
      <c r="J95" s="255"/>
      <c r="K95" s="256"/>
      <c r="L95" s="256"/>
      <c r="M95" s="256"/>
      <c r="N95" s="256"/>
      <c r="O95" s="256"/>
      <c r="P95" s="256">
        <v>50</v>
      </c>
      <c r="Q95" s="256"/>
      <c r="R95" s="256"/>
      <c r="S95" s="257">
        <f t="shared" si="10"/>
        <v>50</v>
      </c>
      <c r="T95" s="323">
        <f>J95*Inflation!$F$19</f>
        <v>0</v>
      </c>
      <c r="U95" s="324">
        <f>K95*Inflation!$F$19</f>
        <v>0</v>
      </c>
      <c r="V95" s="324">
        <f>L95*Inflation!$F$19</f>
        <v>0</v>
      </c>
      <c r="W95" s="324">
        <f>M95*Inflation!$F$19*Inflation!$F$20</f>
        <v>0</v>
      </c>
      <c r="X95" s="324">
        <f>N95*Inflation!$F$19*Inflation!$F$20</f>
        <v>0</v>
      </c>
      <c r="Y95" s="324">
        <f>O95*Inflation!$F$19*Inflation!$F$20</f>
        <v>0</v>
      </c>
      <c r="Z95" s="324">
        <f>P95*Inflation!$F$19*Inflation!$F$20*Inflation!$F$21</f>
        <v>53.132067932067933</v>
      </c>
      <c r="AA95" s="324">
        <f>Q95*Inflation!$F$19*Inflation!$F$20*Inflation!$F$21*Inflation!$F$22</f>
        <v>0</v>
      </c>
      <c r="AB95" s="324">
        <f>R95*Inflation!$F$19*Inflation!$F$20*Inflation!$F$21*Inflation!$F$22*Inflation!$F$23</f>
        <v>0</v>
      </c>
      <c r="AC95" s="326">
        <f t="shared" si="11"/>
        <v>53.132067932067933</v>
      </c>
    </row>
    <row r="96" spans="1:29" ht="14.5">
      <c r="A96" s="44" t="s">
        <v>150</v>
      </c>
      <c r="B96" s="45" t="s">
        <v>154</v>
      </c>
      <c r="C96" s="106">
        <v>0</v>
      </c>
      <c r="D96" s="65">
        <v>41</v>
      </c>
      <c r="E96" s="65"/>
      <c r="F96" s="99" t="s">
        <v>933</v>
      </c>
      <c r="G96" s="240" t="s">
        <v>148</v>
      </c>
      <c r="H96" s="240" t="s">
        <v>180</v>
      </c>
      <c r="I96" s="239">
        <v>47088</v>
      </c>
      <c r="J96" s="255"/>
      <c r="K96" s="256"/>
      <c r="L96" s="256"/>
      <c r="M96" s="256"/>
      <c r="N96" s="256"/>
      <c r="O96" s="256"/>
      <c r="P96" s="256"/>
      <c r="Q96" s="256">
        <v>10</v>
      </c>
      <c r="R96" s="256"/>
      <c r="S96" s="257">
        <f t="shared" si="10"/>
        <v>10</v>
      </c>
      <c r="T96" s="323">
        <f>J96*Inflation!$F$19</f>
        <v>0</v>
      </c>
      <c r="U96" s="324">
        <f>K96*Inflation!$F$19</f>
        <v>0</v>
      </c>
      <c r="V96" s="324">
        <f>L96*Inflation!$F$19</f>
        <v>0</v>
      </c>
      <c r="W96" s="324">
        <f>M96*Inflation!$F$19*Inflation!$F$20</f>
        <v>0</v>
      </c>
      <c r="X96" s="324">
        <f>N96*Inflation!$F$19*Inflation!$F$20</f>
        <v>0</v>
      </c>
      <c r="Y96" s="324">
        <f>O96*Inflation!$F$19*Inflation!$F$20</f>
        <v>0</v>
      </c>
      <c r="Z96" s="324">
        <f>P96*Inflation!$F$19*Inflation!$F$20*Inflation!$F$21</f>
        <v>0</v>
      </c>
      <c r="AA96" s="324">
        <f>Q96*Inflation!$F$19*Inflation!$F$20*Inflation!$F$21*Inflation!$F$22</f>
        <v>10.828291708291712</v>
      </c>
      <c r="AB96" s="324">
        <f>R96*Inflation!$F$19*Inflation!$F$20*Inflation!$F$21*Inflation!$F$22*Inflation!$F$23</f>
        <v>0</v>
      </c>
      <c r="AC96" s="326">
        <f t="shared" si="11"/>
        <v>10.828291708291712</v>
      </c>
    </row>
    <row r="97" spans="1:29" ht="14.5">
      <c r="A97" s="44" t="s">
        <v>150</v>
      </c>
      <c r="B97" s="45" t="s">
        <v>154</v>
      </c>
      <c r="C97" s="106">
        <v>0</v>
      </c>
      <c r="D97" s="65">
        <v>41</v>
      </c>
      <c r="E97" s="65"/>
      <c r="F97" s="99" t="s">
        <v>934</v>
      </c>
      <c r="G97" s="240" t="s">
        <v>148</v>
      </c>
      <c r="H97" s="240" t="s">
        <v>180</v>
      </c>
      <c r="I97" s="239">
        <v>47088</v>
      </c>
      <c r="J97" s="255"/>
      <c r="K97" s="256"/>
      <c r="L97" s="256"/>
      <c r="M97" s="256"/>
      <c r="N97" s="256"/>
      <c r="O97" s="256"/>
      <c r="P97" s="256"/>
      <c r="Q97" s="256">
        <v>20</v>
      </c>
      <c r="R97" s="256"/>
      <c r="S97" s="257">
        <f t="shared" si="10"/>
        <v>20</v>
      </c>
      <c r="T97" s="323">
        <f>J97*Inflation!$F$19</f>
        <v>0</v>
      </c>
      <c r="U97" s="324">
        <f>K97*Inflation!$F$19</f>
        <v>0</v>
      </c>
      <c r="V97" s="324">
        <f>L97*Inflation!$F$19</f>
        <v>0</v>
      </c>
      <c r="W97" s="324">
        <f>M97*Inflation!$F$19*Inflation!$F$20</f>
        <v>0</v>
      </c>
      <c r="X97" s="324">
        <f>N97*Inflation!$F$19*Inflation!$F$20</f>
        <v>0</v>
      </c>
      <c r="Y97" s="324">
        <f>O97*Inflation!$F$19*Inflation!$F$20</f>
        <v>0</v>
      </c>
      <c r="Z97" s="324">
        <f>P97*Inflation!$F$19*Inflation!$F$20*Inflation!$F$21</f>
        <v>0</v>
      </c>
      <c r="AA97" s="324">
        <f>Q97*Inflation!$F$19*Inflation!$F$20*Inflation!$F$21*Inflation!$F$22</f>
        <v>21.656583416583423</v>
      </c>
      <c r="AB97" s="324">
        <f>R97*Inflation!$F$19*Inflation!$F$20*Inflation!$F$21*Inflation!$F$22*Inflation!$F$23</f>
        <v>0</v>
      </c>
      <c r="AC97" s="326">
        <f t="shared" si="11"/>
        <v>21.656583416583423</v>
      </c>
    </row>
    <row r="98" spans="1:29" ht="14.5">
      <c r="A98" s="44" t="s">
        <v>150</v>
      </c>
      <c r="B98" s="45" t="s">
        <v>154</v>
      </c>
      <c r="C98" s="106">
        <v>0</v>
      </c>
      <c r="D98" s="65">
        <v>41</v>
      </c>
      <c r="E98" s="65"/>
      <c r="F98" s="99" t="s">
        <v>935</v>
      </c>
      <c r="G98" s="240" t="s">
        <v>148</v>
      </c>
      <c r="H98" s="240" t="s">
        <v>180</v>
      </c>
      <c r="I98" s="239">
        <v>47088</v>
      </c>
      <c r="J98" s="255"/>
      <c r="K98" s="256"/>
      <c r="L98" s="256"/>
      <c r="M98" s="256"/>
      <c r="N98" s="256"/>
      <c r="O98" s="256"/>
      <c r="P98" s="256"/>
      <c r="Q98" s="256">
        <v>50</v>
      </c>
      <c r="R98" s="256"/>
      <c r="S98" s="257">
        <f t="shared" si="10"/>
        <v>50</v>
      </c>
      <c r="T98" s="323">
        <f>J98*Inflation!$F$19</f>
        <v>0</v>
      </c>
      <c r="U98" s="324">
        <f>K98*Inflation!$F$19</f>
        <v>0</v>
      </c>
      <c r="V98" s="324">
        <f>L98*Inflation!$F$19</f>
        <v>0</v>
      </c>
      <c r="W98" s="324">
        <f>M98*Inflation!$F$19*Inflation!$F$20</f>
        <v>0</v>
      </c>
      <c r="X98" s="324">
        <f>N98*Inflation!$F$19*Inflation!$F$20</f>
        <v>0</v>
      </c>
      <c r="Y98" s="324">
        <f>O98*Inflation!$F$19*Inflation!$F$20</f>
        <v>0</v>
      </c>
      <c r="Z98" s="324">
        <f>P98*Inflation!$F$19*Inflation!$F$20*Inflation!$F$21</f>
        <v>0</v>
      </c>
      <c r="AA98" s="324">
        <f>Q98*Inflation!$F$19*Inflation!$F$20*Inflation!$F$21*Inflation!$F$22</f>
        <v>54.141458541458547</v>
      </c>
      <c r="AB98" s="324">
        <f>R98*Inflation!$F$19*Inflation!$F$20*Inflation!$F$21*Inflation!$F$22*Inflation!$F$23</f>
        <v>0</v>
      </c>
      <c r="AC98" s="326">
        <f t="shared" si="11"/>
        <v>54.141458541458547</v>
      </c>
    </row>
    <row r="99" spans="1:29" ht="14.5">
      <c r="A99" s="44" t="s">
        <v>150</v>
      </c>
      <c r="B99" s="45" t="s">
        <v>154</v>
      </c>
      <c r="C99" s="106">
        <v>0</v>
      </c>
      <c r="D99" s="65">
        <v>41</v>
      </c>
      <c r="E99" s="65"/>
      <c r="F99" s="99" t="s">
        <v>936</v>
      </c>
      <c r="G99" s="240" t="s">
        <v>148</v>
      </c>
      <c r="H99" s="240" t="s">
        <v>180</v>
      </c>
      <c r="I99" s="239">
        <v>47088</v>
      </c>
      <c r="J99" s="255"/>
      <c r="K99" s="256"/>
      <c r="L99" s="256"/>
      <c r="M99" s="256"/>
      <c r="N99" s="256"/>
      <c r="O99" s="256"/>
      <c r="P99" s="256"/>
      <c r="Q99" s="256">
        <v>50</v>
      </c>
      <c r="R99" s="256"/>
      <c r="S99" s="257">
        <f t="shared" si="10"/>
        <v>50</v>
      </c>
      <c r="T99" s="323">
        <f>J99*Inflation!$F$19</f>
        <v>0</v>
      </c>
      <c r="U99" s="324">
        <f>K99*Inflation!$F$19</f>
        <v>0</v>
      </c>
      <c r="V99" s="324">
        <f>L99*Inflation!$F$19</f>
        <v>0</v>
      </c>
      <c r="W99" s="324">
        <f>M99*Inflation!$F$19*Inflation!$F$20</f>
        <v>0</v>
      </c>
      <c r="X99" s="324">
        <f>N99*Inflation!$F$19*Inflation!$F$20</f>
        <v>0</v>
      </c>
      <c r="Y99" s="324">
        <f>O99*Inflation!$F$19*Inflation!$F$20</f>
        <v>0</v>
      </c>
      <c r="Z99" s="324">
        <f>P99*Inflation!$F$19*Inflation!$F$20*Inflation!$F$21</f>
        <v>0</v>
      </c>
      <c r="AA99" s="324">
        <f>Q99*Inflation!$F$19*Inflation!$F$20*Inflation!$F$21*Inflation!$F$22</f>
        <v>54.141458541458547</v>
      </c>
      <c r="AB99" s="324">
        <f>R99*Inflation!$F$19*Inflation!$F$20*Inflation!$F$21*Inflation!$F$22*Inflation!$F$23</f>
        <v>0</v>
      </c>
      <c r="AC99" s="326">
        <f t="shared" si="11"/>
        <v>54.141458541458547</v>
      </c>
    </row>
    <row r="100" spans="1:29" ht="14.5">
      <c r="A100" s="44" t="s">
        <v>150</v>
      </c>
      <c r="B100" s="45" t="s">
        <v>154</v>
      </c>
      <c r="C100" s="106">
        <v>0</v>
      </c>
      <c r="D100" s="65">
        <v>41</v>
      </c>
      <c r="E100" s="65"/>
      <c r="F100" s="99" t="s">
        <v>937</v>
      </c>
      <c r="G100" s="240" t="s">
        <v>148</v>
      </c>
      <c r="H100" s="240" t="s">
        <v>180</v>
      </c>
      <c r="I100" s="239">
        <v>47088</v>
      </c>
      <c r="J100" s="255"/>
      <c r="K100" s="256"/>
      <c r="L100" s="256"/>
      <c r="M100" s="256"/>
      <c r="N100" s="256"/>
      <c r="O100" s="256"/>
      <c r="P100" s="256"/>
      <c r="Q100" s="256">
        <v>10</v>
      </c>
      <c r="R100" s="256"/>
      <c r="S100" s="257">
        <f t="shared" si="10"/>
        <v>10</v>
      </c>
      <c r="T100" s="323">
        <f>J100*Inflation!$F$19</f>
        <v>0</v>
      </c>
      <c r="U100" s="324">
        <f>K100*Inflation!$F$19</f>
        <v>0</v>
      </c>
      <c r="V100" s="324">
        <f>L100*Inflation!$F$19</f>
        <v>0</v>
      </c>
      <c r="W100" s="324">
        <f>M100*Inflation!$F$19*Inflation!$F$20</f>
        <v>0</v>
      </c>
      <c r="X100" s="324">
        <f>N100*Inflation!$F$19*Inflation!$F$20</f>
        <v>0</v>
      </c>
      <c r="Y100" s="324">
        <f>O100*Inflation!$F$19*Inflation!$F$20</f>
        <v>0</v>
      </c>
      <c r="Z100" s="324">
        <f>P100*Inflation!$F$19*Inflation!$F$20*Inflation!$F$21</f>
        <v>0</v>
      </c>
      <c r="AA100" s="324">
        <f>Q100*Inflation!$F$19*Inflation!$F$20*Inflation!$F$21*Inflation!$F$22</f>
        <v>10.828291708291712</v>
      </c>
      <c r="AB100" s="324">
        <f>R100*Inflation!$F$19*Inflation!$F$20*Inflation!$F$21*Inflation!$F$22*Inflation!$F$23</f>
        <v>0</v>
      </c>
      <c r="AC100" s="326">
        <f t="shared" si="11"/>
        <v>10.828291708291712</v>
      </c>
    </row>
    <row r="101" spans="1:29" ht="14.5">
      <c r="A101" s="44" t="s">
        <v>150</v>
      </c>
      <c r="B101" s="45" t="s">
        <v>154</v>
      </c>
      <c r="C101" s="106">
        <v>0</v>
      </c>
      <c r="D101" s="65">
        <v>41</v>
      </c>
      <c r="E101" s="65"/>
      <c r="F101" s="99" t="s">
        <v>938</v>
      </c>
      <c r="G101" s="240" t="s">
        <v>148</v>
      </c>
      <c r="H101" s="240" t="s">
        <v>180</v>
      </c>
      <c r="I101" s="239">
        <v>47088</v>
      </c>
      <c r="J101" s="255"/>
      <c r="K101" s="256"/>
      <c r="L101" s="256"/>
      <c r="M101" s="256"/>
      <c r="N101" s="256"/>
      <c r="O101" s="256"/>
      <c r="P101" s="256"/>
      <c r="Q101" s="256"/>
      <c r="R101" s="256"/>
      <c r="S101" s="257">
        <f t="shared" si="10"/>
        <v>0</v>
      </c>
      <c r="T101" s="323">
        <f>J101*Inflation!$F$19</f>
        <v>0</v>
      </c>
      <c r="U101" s="324">
        <f>K101*Inflation!$F$19</f>
        <v>0</v>
      </c>
      <c r="V101" s="324">
        <f>L101*Inflation!$F$19</f>
        <v>0</v>
      </c>
      <c r="W101" s="324">
        <f>M101*Inflation!$F$19*Inflation!$F$20</f>
        <v>0</v>
      </c>
      <c r="X101" s="324">
        <f>N101*Inflation!$F$19*Inflation!$F$20</f>
        <v>0</v>
      </c>
      <c r="Y101" s="324">
        <f>O101*Inflation!$F$19*Inflation!$F$20</f>
        <v>0</v>
      </c>
      <c r="Z101" s="324">
        <f>P101*Inflation!$F$19*Inflation!$F$20*Inflation!$F$21</f>
        <v>0</v>
      </c>
      <c r="AA101" s="324">
        <f>Q101*Inflation!$F$19*Inflation!$F$20*Inflation!$F$21*Inflation!$F$22</f>
        <v>0</v>
      </c>
      <c r="AB101" s="324">
        <f>R101*Inflation!$F$19*Inflation!$F$20*Inflation!$F$21*Inflation!$F$22*Inflation!$F$23</f>
        <v>0</v>
      </c>
      <c r="AC101" s="326">
        <f t="shared" si="11"/>
        <v>0</v>
      </c>
    </row>
    <row r="102" spans="1:29" ht="14.5">
      <c r="A102" s="44" t="s">
        <v>150</v>
      </c>
      <c r="B102" s="45" t="s">
        <v>154</v>
      </c>
      <c r="C102" s="106">
        <v>0</v>
      </c>
      <c r="D102" s="65">
        <v>41</v>
      </c>
      <c r="E102" s="65"/>
      <c r="F102" s="99" t="s">
        <v>939</v>
      </c>
      <c r="G102" s="240" t="s">
        <v>148</v>
      </c>
      <c r="H102" s="240" t="s">
        <v>180</v>
      </c>
      <c r="I102" s="239">
        <v>47088</v>
      </c>
      <c r="J102" s="255"/>
      <c r="K102" s="256"/>
      <c r="L102" s="256"/>
      <c r="M102" s="256"/>
      <c r="N102" s="256"/>
      <c r="O102" s="256"/>
      <c r="P102" s="256"/>
      <c r="Q102" s="256">
        <v>25</v>
      </c>
      <c r="R102" s="256"/>
      <c r="S102" s="257">
        <f t="shared" si="10"/>
        <v>25</v>
      </c>
      <c r="T102" s="323">
        <f>J102*Inflation!$F$19</f>
        <v>0</v>
      </c>
      <c r="U102" s="324">
        <f>K102*Inflation!$F$19</f>
        <v>0</v>
      </c>
      <c r="V102" s="324">
        <f>L102*Inflation!$F$19</f>
        <v>0</v>
      </c>
      <c r="W102" s="324">
        <f>M102*Inflation!$F$19*Inflation!$F$20</f>
        <v>0</v>
      </c>
      <c r="X102" s="324">
        <f>N102*Inflation!$F$19*Inflation!$F$20</f>
        <v>0</v>
      </c>
      <c r="Y102" s="324">
        <f>O102*Inflation!$F$19*Inflation!$F$20</f>
        <v>0</v>
      </c>
      <c r="Z102" s="324">
        <f>P102*Inflation!$F$19*Inflation!$F$20*Inflation!$F$21</f>
        <v>0</v>
      </c>
      <c r="AA102" s="324">
        <f>Q102*Inflation!$F$19*Inflation!$F$20*Inflation!$F$21*Inflation!$F$22</f>
        <v>27.070729270729274</v>
      </c>
      <c r="AB102" s="324">
        <f>R102*Inflation!$F$19*Inflation!$F$20*Inflation!$F$21*Inflation!$F$22*Inflation!$F$23</f>
        <v>0</v>
      </c>
      <c r="AC102" s="326">
        <f t="shared" si="11"/>
        <v>27.070729270729274</v>
      </c>
    </row>
    <row r="103" spans="1:29" ht="14.5">
      <c r="A103" s="44" t="s">
        <v>150</v>
      </c>
      <c r="B103" s="45" t="s">
        <v>150</v>
      </c>
      <c r="C103" s="106">
        <v>550</v>
      </c>
      <c r="D103" s="65">
        <v>41</v>
      </c>
      <c r="E103" s="65"/>
      <c r="F103" s="99" t="s">
        <v>940</v>
      </c>
      <c r="G103" s="240" t="s">
        <v>148</v>
      </c>
      <c r="H103" s="240" t="s">
        <v>180</v>
      </c>
      <c r="I103" s="239">
        <v>47088</v>
      </c>
      <c r="J103" s="255"/>
      <c r="K103" s="256"/>
      <c r="L103" s="256"/>
      <c r="M103" s="256"/>
      <c r="N103" s="256"/>
      <c r="O103" s="256"/>
      <c r="P103" s="256"/>
      <c r="Q103" s="256">
        <v>50</v>
      </c>
      <c r="R103" s="256"/>
      <c r="S103" s="257">
        <f t="shared" si="10"/>
        <v>50</v>
      </c>
      <c r="T103" s="323">
        <f>J103*Inflation!$F$19</f>
        <v>0</v>
      </c>
      <c r="U103" s="324">
        <f>K103*Inflation!$F$19</f>
        <v>0</v>
      </c>
      <c r="V103" s="324">
        <f>L103*Inflation!$F$19</f>
        <v>0</v>
      </c>
      <c r="W103" s="324">
        <f>M103*Inflation!$F$19*Inflation!$F$20</f>
        <v>0</v>
      </c>
      <c r="X103" s="324">
        <f>N103*Inflation!$F$19*Inflation!$F$20</f>
        <v>0</v>
      </c>
      <c r="Y103" s="324">
        <f>O103*Inflation!$F$19*Inflation!$F$20</f>
        <v>0</v>
      </c>
      <c r="Z103" s="324">
        <f>P103*Inflation!$F$19*Inflation!$F$20*Inflation!$F$21</f>
        <v>0</v>
      </c>
      <c r="AA103" s="324">
        <f>Q103*Inflation!$F$19*Inflation!$F$20*Inflation!$F$21*Inflation!$F$22</f>
        <v>54.141458541458547</v>
      </c>
      <c r="AB103" s="324">
        <f>R103*Inflation!$F$19*Inflation!$F$20*Inflation!$F$21*Inflation!$F$22*Inflation!$F$23</f>
        <v>0</v>
      </c>
      <c r="AC103" s="326">
        <f t="shared" si="11"/>
        <v>54.141458541458547</v>
      </c>
    </row>
    <row r="104" spans="1:29" ht="14.5">
      <c r="A104" s="44" t="s">
        <v>150</v>
      </c>
      <c r="B104" s="45" t="s">
        <v>154</v>
      </c>
      <c r="C104" s="106">
        <v>0</v>
      </c>
      <c r="D104" s="65">
        <v>41</v>
      </c>
      <c r="E104" s="65"/>
      <c r="F104" s="99" t="s">
        <v>941</v>
      </c>
      <c r="G104" s="240" t="s">
        <v>148</v>
      </c>
      <c r="H104" s="240" t="s">
        <v>180</v>
      </c>
      <c r="I104" s="239">
        <v>47088</v>
      </c>
      <c r="J104" s="255"/>
      <c r="K104" s="256"/>
      <c r="L104" s="256"/>
      <c r="M104" s="256"/>
      <c r="N104" s="256"/>
      <c r="O104" s="256"/>
      <c r="P104" s="256"/>
      <c r="Q104" s="256">
        <v>25</v>
      </c>
      <c r="R104" s="256"/>
      <c r="S104" s="257">
        <f t="shared" si="10"/>
        <v>25</v>
      </c>
      <c r="T104" s="323">
        <f>J104*Inflation!$F$19</f>
        <v>0</v>
      </c>
      <c r="U104" s="324">
        <f>K104*Inflation!$F$19</f>
        <v>0</v>
      </c>
      <c r="V104" s="324">
        <f>L104*Inflation!$F$19</f>
        <v>0</v>
      </c>
      <c r="W104" s="324">
        <f>M104*Inflation!$F$19*Inflation!$F$20</f>
        <v>0</v>
      </c>
      <c r="X104" s="324">
        <f>N104*Inflation!$F$19*Inflation!$F$20</f>
        <v>0</v>
      </c>
      <c r="Y104" s="324">
        <f>O104*Inflation!$F$19*Inflation!$F$20</f>
        <v>0</v>
      </c>
      <c r="Z104" s="324">
        <f>P104*Inflation!$F$19*Inflation!$F$20*Inflation!$F$21</f>
        <v>0</v>
      </c>
      <c r="AA104" s="324">
        <f>Q104*Inflation!$F$19*Inflation!$F$20*Inflation!$F$21*Inflation!$F$22</f>
        <v>27.070729270729274</v>
      </c>
      <c r="AB104" s="324">
        <f>R104*Inflation!$F$19*Inflation!$F$20*Inflation!$F$21*Inflation!$F$22*Inflation!$F$23</f>
        <v>0</v>
      </c>
      <c r="AC104" s="326">
        <f t="shared" si="11"/>
        <v>27.070729270729274</v>
      </c>
    </row>
    <row r="105" spans="1:29" ht="14.5">
      <c r="A105" s="44" t="s">
        <v>150</v>
      </c>
      <c r="B105" s="45" t="s">
        <v>154</v>
      </c>
      <c r="C105" s="106">
        <v>0</v>
      </c>
      <c r="D105" s="65">
        <v>41</v>
      </c>
      <c r="E105" s="65"/>
      <c r="F105" s="99" t="s">
        <v>942</v>
      </c>
      <c r="G105" s="240" t="s">
        <v>148</v>
      </c>
      <c r="H105" s="240" t="s">
        <v>180</v>
      </c>
      <c r="I105" s="239">
        <v>47088</v>
      </c>
      <c r="J105" s="255"/>
      <c r="K105" s="256"/>
      <c r="L105" s="256"/>
      <c r="M105" s="256"/>
      <c r="N105" s="256"/>
      <c r="O105" s="256"/>
      <c r="P105" s="256"/>
      <c r="Q105" s="256">
        <v>10</v>
      </c>
      <c r="R105" s="256"/>
      <c r="S105" s="257">
        <f t="shared" si="10"/>
        <v>10</v>
      </c>
      <c r="T105" s="323">
        <f>J105*Inflation!$F$19</f>
        <v>0</v>
      </c>
      <c r="U105" s="324">
        <f>K105*Inflation!$F$19</f>
        <v>0</v>
      </c>
      <c r="V105" s="324">
        <f>L105*Inflation!$F$19</f>
        <v>0</v>
      </c>
      <c r="W105" s="324">
        <f>M105*Inflation!$F$19*Inflation!$F$20</f>
        <v>0</v>
      </c>
      <c r="X105" s="324">
        <f>N105*Inflation!$F$19*Inflation!$F$20</f>
        <v>0</v>
      </c>
      <c r="Y105" s="324">
        <f>O105*Inflation!$F$19*Inflation!$F$20</f>
        <v>0</v>
      </c>
      <c r="Z105" s="324">
        <f>P105*Inflation!$F$19*Inflation!$F$20*Inflation!$F$21</f>
        <v>0</v>
      </c>
      <c r="AA105" s="324">
        <f>Q105*Inflation!$F$19*Inflation!$F$20*Inflation!$F$21*Inflation!$F$22</f>
        <v>10.828291708291712</v>
      </c>
      <c r="AB105" s="324">
        <f>R105*Inflation!$F$19*Inflation!$F$20*Inflation!$F$21*Inflation!$F$22*Inflation!$F$23</f>
        <v>0</v>
      </c>
      <c r="AC105" s="326">
        <f t="shared" si="11"/>
        <v>10.828291708291712</v>
      </c>
    </row>
    <row r="106" spans="1:29" ht="14.5">
      <c r="A106" s="44" t="s">
        <v>150</v>
      </c>
      <c r="B106" s="45" t="s">
        <v>154</v>
      </c>
      <c r="C106" s="106">
        <v>0</v>
      </c>
      <c r="D106" s="65">
        <v>41</v>
      </c>
      <c r="E106" s="65"/>
      <c r="F106" s="99" t="s">
        <v>943</v>
      </c>
      <c r="G106" s="240" t="s">
        <v>148</v>
      </c>
      <c r="H106" s="240" t="s">
        <v>180</v>
      </c>
      <c r="I106" s="239">
        <v>47088</v>
      </c>
      <c r="J106" s="255"/>
      <c r="K106" s="256"/>
      <c r="L106" s="256"/>
      <c r="M106" s="256"/>
      <c r="N106" s="256"/>
      <c r="O106" s="256"/>
      <c r="P106" s="256"/>
      <c r="Q106" s="256">
        <v>50</v>
      </c>
      <c r="R106" s="256"/>
      <c r="S106" s="257">
        <f t="shared" si="10"/>
        <v>50</v>
      </c>
      <c r="T106" s="323">
        <f>J106*Inflation!$F$19</f>
        <v>0</v>
      </c>
      <c r="U106" s="324">
        <f>K106*Inflation!$F$19</f>
        <v>0</v>
      </c>
      <c r="V106" s="324">
        <f>L106*Inflation!$F$19</f>
        <v>0</v>
      </c>
      <c r="W106" s="324">
        <f>M106*Inflation!$F$19*Inflation!$F$20</f>
        <v>0</v>
      </c>
      <c r="X106" s="324">
        <f>N106*Inflation!$F$19*Inflation!$F$20</f>
        <v>0</v>
      </c>
      <c r="Y106" s="324">
        <f>O106*Inflation!$F$19*Inflation!$F$20</f>
        <v>0</v>
      </c>
      <c r="Z106" s="324">
        <f>P106*Inflation!$F$19*Inflation!$F$20*Inflation!$F$21</f>
        <v>0</v>
      </c>
      <c r="AA106" s="324">
        <f>Q106*Inflation!$F$19*Inflation!$F$20*Inflation!$F$21*Inflation!$F$22</f>
        <v>54.141458541458547</v>
      </c>
      <c r="AB106" s="324">
        <f>R106*Inflation!$F$19*Inflation!$F$20*Inflation!$F$21*Inflation!$F$22*Inflation!$F$23</f>
        <v>0</v>
      </c>
      <c r="AC106" s="326">
        <f t="shared" si="11"/>
        <v>54.141458541458547</v>
      </c>
    </row>
    <row r="107" spans="1:29" ht="14.5">
      <c r="A107" s="44" t="s">
        <v>150</v>
      </c>
      <c r="B107" s="45" t="s">
        <v>154</v>
      </c>
      <c r="C107" s="106">
        <v>0</v>
      </c>
      <c r="D107" s="65">
        <v>41</v>
      </c>
      <c r="E107" s="65"/>
      <c r="F107" s="99" t="s">
        <v>944</v>
      </c>
      <c r="G107" s="240" t="s">
        <v>148</v>
      </c>
      <c r="H107" s="240" t="s">
        <v>180</v>
      </c>
      <c r="I107" s="239">
        <v>47088</v>
      </c>
      <c r="J107" s="255"/>
      <c r="K107" s="256"/>
      <c r="L107" s="256"/>
      <c r="M107" s="256"/>
      <c r="N107" s="256"/>
      <c r="O107" s="256"/>
      <c r="P107" s="256"/>
      <c r="Q107" s="256">
        <v>10</v>
      </c>
      <c r="R107" s="256"/>
      <c r="S107" s="257">
        <f t="shared" si="10"/>
        <v>10</v>
      </c>
      <c r="T107" s="323">
        <f>J107*Inflation!$F$19</f>
        <v>0</v>
      </c>
      <c r="U107" s="324">
        <f>K107*Inflation!$F$19</f>
        <v>0</v>
      </c>
      <c r="V107" s="324">
        <f>L107*Inflation!$F$19</f>
        <v>0</v>
      </c>
      <c r="W107" s="324">
        <f>M107*Inflation!$F$19*Inflation!$F$20</f>
        <v>0</v>
      </c>
      <c r="X107" s="324">
        <f>N107*Inflation!$F$19*Inflation!$F$20</f>
        <v>0</v>
      </c>
      <c r="Y107" s="324">
        <f>O107*Inflation!$F$19*Inflation!$F$20</f>
        <v>0</v>
      </c>
      <c r="Z107" s="324">
        <f>P107*Inflation!$F$19*Inflation!$F$20*Inflation!$F$21</f>
        <v>0</v>
      </c>
      <c r="AA107" s="324">
        <f>Q107*Inflation!$F$19*Inflation!$F$20*Inflation!$F$21*Inflation!$F$22</f>
        <v>10.828291708291712</v>
      </c>
      <c r="AB107" s="324">
        <f>R107*Inflation!$F$19*Inflation!$F$20*Inflation!$F$21*Inflation!$F$22*Inflation!$F$23</f>
        <v>0</v>
      </c>
      <c r="AC107" s="326">
        <f t="shared" si="11"/>
        <v>10.828291708291712</v>
      </c>
    </row>
    <row r="108" spans="1:29" ht="14.5">
      <c r="A108" s="44" t="s">
        <v>150</v>
      </c>
      <c r="B108" s="45" t="s">
        <v>154</v>
      </c>
      <c r="C108" s="106">
        <v>0</v>
      </c>
      <c r="D108" s="65">
        <v>41</v>
      </c>
      <c r="E108" s="65"/>
      <c r="F108" s="99" t="s">
        <v>945</v>
      </c>
      <c r="G108" s="240" t="s">
        <v>148</v>
      </c>
      <c r="H108" s="240" t="s">
        <v>180</v>
      </c>
      <c r="I108" s="239">
        <v>47088</v>
      </c>
      <c r="J108" s="255"/>
      <c r="K108" s="256"/>
      <c r="L108" s="256"/>
      <c r="M108" s="256"/>
      <c r="N108" s="256"/>
      <c r="O108" s="256"/>
      <c r="P108" s="256"/>
      <c r="Q108" s="256">
        <v>5</v>
      </c>
      <c r="R108" s="256"/>
      <c r="S108" s="257">
        <f t="shared" si="10"/>
        <v>5</v>
      </c>
      <c r="T108" s="323">
        <f>J108*Inflation!$F$19</f>
        <v>0</v>
      </c>
      <c r="U108" s="324">
        <f>K108*Inflation!$F$19</f>
        <v>0</v>
      </c>
      <c r="V108" s="324">
        <f>L108*Inflation!$F$19</f>
        <v>0</v>
      </c>
      <c r="W108" s="324">
        <f>M108*Inflation!$F$19*Inflation!$F$20</f>
        <v>0</v>
      </c>
      <c r="X108" s="324">
        <f>N108*Inflation!$F$19*Inflation!$F$20</f>
        <v>0</v>
      </c>
      <c r="Y108" s="324">
        <f>O108*Inflation!$F$19*Inflation!$F$20</f>
        <v>0</v>
      </c>
      <c r="Z108" s="324">
        <f>P108*Inflation!$F$19*Inflation!$F$20*Inflation!$F$21</f>
        <v>0</v>
      </c>
      <c r="AA108" s="324">
        <f>Q108*Inflation!$F$19*Inflation!$F$20*Inflation!$F$21*Inflation!$F$22</f>
        <v>5.4141458541458558</v>
      </c>
      <c r="AB108" s="324">
        <f>R108*Inflation!$F$19*Inflation!$F$20*Inflation!$F$21*Inflation!$F$22*Inflation!$F$23</f>
        <v>0</v>
      </c>
      <c r="AC108" s="326">
        <f t="shared" si="11"/>
        <v>5.4141458541458558</v>
      </c>
    </row>
    <row r="109" spans="1:29" ht="14.5">
      <c r="A109" s="44" t="s">
        <v>150</v>
      </c>
      <c r="B109" s="45" t="s">
        <v>154</v>
      </c>
      <c r="C109" s="106">
        <v>0</v>
      </c>
      <c r="D109" s="65">
        <v>41</v>
      </c>
      <c r="E109" s="65"/>
      <c r="F109" s="99" t="s">
        <v>946</v>
      </c>
      <c r="G109" s="240" t="s">
        <v>148</v>
      </c>
      <c r="H109" s="240" t="s">
        <v>180</v>
      </c>
      <c r="I109" s="239">
        <v>47088</v>
      </c>
      <c r="J109" s="255"/>
      <c r="K109" s="256"/>
      <c r="L109" s="256"/>
      <c r="M109" s="256"/>
      <c r="N109" s="256"/>
      <c r="O109" s="256"/>
      <c r="P109" s="256"/>
      <c r="Q109" s="256">
        <v>50</v>
      </c>
      <c r="R109" s="256"/>
      <c r="S109" s="257">
        <f t="shared" si="10"/>
        <v>50</v>
      </c>
      <c r="T109" s="323">
        <f>J109*Inflation!$F$19</f>
        <v>0</v>
      </c>
      <c r="U109" s="324">
        <f>K109*Inflation!$F$19</f>
        <v>0</v>
      </c>
      <c r="V109" s="324">
        <f>L109*Inflation!$F$19</f>
        <v>0</v>
      </c>
      <c r="W109" s="324">
        <f>M109*Inflation!$F$19*Inflation!$F$20</f>
        <v>0</v>
      </c>
      <c r="X109" s="324">
        <f>N109*Inflation!$F$19*Inflation!$F$20</f>
        <v>0</v>
      </c>
      <c r="Y109" s="324">
        <f>O109*Inflation!$F$19*Inflation!$F$20</f>
        <v>0</v>
      </c>
      <c r="Z109" s="324">
        <f>P109*Inflation!$F$19*Inflation!$F$20*Inflation!$F$21</f>
        <v>0</v>
      </c>
      <c r="AA109" s="324">
        <f>Q109*Inflation!$F$19*Inflation!$F$20*Inflation!$F$21*Inflation!$F$22</f>
        <v>54.141458541458547</v>
      </c>
      <c r="AB109" s="324">
        <f>R109*Inflation!$F$19*Inflation!$F$20*Inflation!$F$21*Inflation!$F$22*Inflation!$F$23</f>
        <v>0</v>
      </c>
      <c r="AC109" s="326">
        <f t="shared" si="11"/>
        <v>54.141458541458547</v>
      </c>
    </row>
    <row r="110" spans="1:29" ht="14.5">
      <c r="A110" s="44" t="s">
        <v>150</v>
      </c>
      <c r="B110" s="45" t="s">
        <v>150</v>
      </c>
      <c r="C110" s="106">
        <v>500</v>
      </c>
      <c r="D110" s="65">
        <v>41</v>
      </c>
      <c r="E110" s="65"/>
      <c r="F110" s="99" t="s">
        <v>947</v>
      </c>
      <c r="G110" s="240" t="s">
        <v>148</v>
      </c>
      <c r="H110" s="240" t="s">
        <v>180</v>
      </c>
      <c r="I110" s="239">
        <v>47088</v>
      </c>
      <c r="J110" s="255"/>
      <c r="K110" s="256"/>
      <c r="L110" s="256"/>
      <c r="M110" s="256"/>
      <c r="N110" s="256"/>
      <c r="O110" s="256"/>
      <c r="P110" s="256"/>
      <c r="Q110" s="256">
        <v>50</v>
      </c>
      <c r="R110" s="256"/>
      <c r="S110" s="257">
        <f t="shared" si="10"/>
        <v>50</v>
      </c>
      <c r="T110" s="323">
        <f>J110*Inflation!$F$19</f>
        <v>0</v>
      </c>
      <c r="U110" s="324">
        <f>K110*Inflation!$F$19</f>
        <v>0</v>
      </c>
      <c r="V110" s="324">
        <f>L110*Inflation!$F$19</f>
        <v>0</v>
      </c>
      <c r="W110" s="324">
        <f>M110*Inflation!$F$19*Inflation!$F$20</f>
        <v>0</v>
      </c>
      <c r="X110" s="324">
        <f>N110*Inflation!$F$19*Inflation!$F$20</f>
        <v>0</v>
      </c>
      <c r="Y110" s="324">
        <f>O110*Inflation!$F$19*Inflation!$F$20</f>
        <v>0</v>
      </c>
      <c r="Z110" s="324">
        <f>P110*Inflation!$F$19*Inflation!$F$20*Inflation!$F$21</f>
        <v>0</v>
      </c>
      <c r="AA110" s="324">
        <f>Q110*Inflation!$F$19*Inflation!$F$20*Inflation!$F$21*Inflation!$F$22</f>
        <v>54.141458541458547</v>
      </c>
      <c r="AB110" s="324">
        <f>R110*Inflation!$F$19*Inflation!$F$20*Inflation!$F$21*Inflation!$F$22*Inflation!$F$23</f>
        <v>0</v>
      </c>
      <c r="AC110" s="326">
        <f t="shared" si="11"/>
        <v>54.141458541458547</v>
      </c>
    </row>
    <row r="111" spans="1:29" ht="14.5">
      <c r="A111" s="44" t="s">
        <v>150</v>
      </c>
      <c r="B111" s="45" t="s">
        <v>154</v>
      </c>
      <c r="C111" s="106">
        <v>0</v>
      </c>
      <c r="D111" s="65">
        <v>41</v>
      </c>
      <c r="E111" s="65"/>
      <c r="F111" s="99" t="s">
        <v>948</v>
      </c>
      <c r="G111" s="240" t="s">
        <v>148</v>
      </c>
      <c r="H111" s="240" t="s">
        <v>180</v>
      </c>
      <c r="I111" s="239">
        <v>47088</v>
      </c>
      <c r="J111" s="255"/>
      <c r="K111" s="256"/>
      <c r="L111" s="256"/>
      <c r="M111" s="256"/>
      <c r="N111" s="256"/>
      <c r="O111" s="256"/>
      <c r="P111" s="256"/>
      <c r="Q111" s="256">
        <v>25</v>
      </c>
      <c r="R111" s="256"/>
      <c r="S111" s="257">
        <f t="shared" si="10"/>
        <v>25</v>
      </c>
      <c r="T111" s="323">
        <f>J111*Inflation!$F$19</f>
        <v>0</v>
      </c>
      <c r="U111" s="324">
        <f>K111*Inflation!$F$19</f>
        <v>0</v>
      </c>
      <c r="V111" s="324">
        <f>L111*Inflation!$F$19</f>
        <v>0</v>
      </c>
      <c r="W111" s="324">
        <f>M111*Inflation!$F$19*Inflation!$F$20</f>
        <v>0</v>
      </c>
      <c r="X111" s="324">
        <f>N111*Inflation!$F$19*Inflation!$F$20</f>
        <v>0</v>
      </c>
      <c r="Y111" s="324">
        <f>O111*Inflation!$F$19*Inflation!$F$20</f>
        <v>0</v>
      </c>
      <c r="Z111" s="324">
        <f>P111*Inflation!$F$19*Inflation!$F$20*Inflation!$F$21</f>
        <v>0</v>
      </c>
      <c r="AA111" s="324">
        <f>Q111*Inflation!$F$19*Inflation!$F$20*Inflation!$F$21*Inflation!$F$22</f>
        <v>27.070729270729274</v>
      </c>
      <c r="AB111" s="324">
        <f>R111*Inflation!$F$19*Inflation!$F$20*Inflation!$F$21*Inflation!$F$22*Inflation!$F$23</f>
        <v>0</v>
      </c>
      <c r="AC111" s="326">
        <f t="shared" si="11"/>
        <v>27.070729270729274</v>
      </c>
    </row>
    <row r="112" spans="1:29" ht="14.5">
      <c r="A112" s="44" t="s">
        <v>150</v>
      </c>
      <c r="B112" s="45" t="s">
        <v>150</v>
      </c>
      <c r="C112" s="106">
        <v>850</v>
      </c>
      <c r="D112" s="65">
        <v>41</v>
      </c>
      <c r="E112" s="65"/>
      <c r="F112" s="99" t="s">
        <v>949</v>
      </c>
      <c r="G112" s="240" t="s">
        <v>148</v>
      </c>
      <c r="H112" s="240" t="s">
        <v>180</v>
      </c>
      <c r="I112" s="239">
        <v>47088</v>
      </c>
      <c r="J112" s="255"/>
      <c r="K112" s="256"/>
      <c r="L112" s="256"/>
      <c r="M112" s="256"/>
      <c r="N112" s="256"/>
      <c r="O112" s="256"/>
      <c r="P112" s="256"/>
      <c r="Q112" s="256">
        <v>75</v>
      </c>
      <c r="R112" s="256"/>
      <c r="S112" s="257">
        <f t="shared" si="10"/>
        <v>75</v>
      </c>
      <c r="T112" s="323">
        <f>J112*Inflation!$F$19</f>
        <v>0</v>
      </c>
      <c r="U112" s="324">
        <f>K112*Inflation!$F$19</f>
        <v>0</v>
      </c>
      <c r="V112" s="324">
        <f>L112*Inflation!$F$19</f>
        <v>0</v>
      </c>
      <c r="W112" s="324">
        <f>M112*Inflation!$F$19*Inflation!$F$20</f>
        <v>0</v>
      </c>
      <c r="X112" s="324">
        <f>N112*Inflation!$F$19*Inflation!$F$20</f>
        <v>0</v>
      </c>
      <c r="Y112" s="324">
        <f>O112*Inflation!$F$19*Inflation!$F$20</f>
        <v>0</v>
      </c>
      <c r="Z112" s="324">
        <f>P112*Inflation!$F$19*Inflation!$F$20*Inflation!$F$21</f>
        <v>0</v>
      </c>
      <c r="AA112" s="324">
        <f>Q112*Inflation!$F$19*Inflation!$F$20*Inflation!$F$21*Inflation!$F$22</f>
        <v>81.212187812187835</v>
      </c>
      <c r="AB112" s="324">
        <f>R112*Inflation!$F$19*Inflation!$F$20*Inflation!$F$21*Inflation!$F$22*Inflation!$F$23</f>
        <v>0</v>
      </c>
      <c r="AC112" s="326">
        <f t="shared" si="11"/>
        <v>81.212187812187835</v>
      </c>
    </row>
    <row r="113" spans="1:29" ht="14.5">
      <c r="A113" s="44" t="s">
        <v>150</v>
      </c>
      <c r="B113" s="45" t="s">
        <v>154</v>
      </c>
      <c r="C113" s="106">
        <v>0</v>
      </c>
      <c r="D113" s="65">
        <v>41</v>
      </c>
      <c r="E113" s="65"/>
      <c r="F113" s="99" t="s">
        <v>950</v>
      </c>
      <c r="G113" s="240" t="s">
        <v>148</v>
      </c>
      <c r="H113" s="240" t="s">
        <v>180</v>
      </c>
      <c r="I113" s="239">
        <v>47088</v>
      </c>
      <c r="J113" s="255"/>
      <c r="K113" s="256"/>
      <c r="L113" s="256"/>
      <c r="M113" s="256"/>
      <c r="N113" s="256"/>
      <c r="O113" s="256"/>
      <c r="P113" s="256"/>
      <c r="Q113" s="256">
        <v>25</v>
      </c>
      <c r="R113" s="256"/>
      <c r="S113" s="257">
        <f t="shared" si="10"/>
        <v>25</v>
      </c>
      <c r="T113" s="323">
        <f>J113*Inflation!$F$19</f>
        <v>0</v>
      </c>
      <c r="U113" s="324">
        <f>K113*Inflation!$F$19</f>
        <v>0</v>
      </c>
      <c r="V113" s="324">
        <f>L113*Inflation!$F$19</f>
        <v>0</v>
      </c>
      <c r="W113" s="324">
        <f>M113*Inflation!$F$19*Inflation!$F$20</f>
        <v>0</v>
      </c>
      <c r="X113" s="324">
        <f>N113*Inflation!$F$19*Inflation!$F$20</f>
        <v>0</v>
      </c>
      <c r="Y113" s="324">
        <f>O113*Inflation!$F$19*Inflation!$F$20</f>
        <v>0</v>
      </c>
      <c r="Z113" s="324">
        <f>P113*Inflation!$F$19*Inflation!$F$20*Inflation!$F$21</f>
        <v>0</v>
      </c>
      <c r="AA113" s="324">
        <f>Q113*Inflation!$F$19*Inflation!$F$20*Inflation!$F$21*Inflation!$F$22</f>
        <v>27.070729270729274</v>
      </c>
      <c r="AB113" s="324">
        <f>R113*Inflation!$F$19*Inflation!$F$20*Inflation!$F$21*Inflation!$F$22*Inflation!$F$23</f>
        <v>0</v>
      </c>
      <c r="AC113" s="326">
        <f t="shared" si="11"/>
        <v>27.070729270729274</v>
      </c>
    </row>
    <row r="114" spans="1:29" ht="14.5">
      <c r="A114" s="44" t="s">
        <v>150</v>
      </c>
      <c r="B114" s="45" t="s">
        <v>154</v>
      </c>
      <c r="C114" s="106">
        <v>0</v>
      </c>
      <c r="D114" s="65">
        <v>41</v>
      </c>
      <c r="E114" s="65"/>
      <c r="F114" s="99" t="s">
        <v>951</v>
      </c>
      <c r="G114" s="240" t="s">
        <v>148</v>
      </c>
      <c r="H114" s="240" t="s">
        <v>180</v>
      </c>
      <c r="I114" s="239">
        <v>47088</v>
      </c>
      <c r="J114" s="255"/>
      <c r="K114" s="256"/>
      <c r="L114" s="256"/>
      <c r="M114" s="256"/>
      <c r="N114" s="256"/>
      <c r="O114" s="256"/>
      <c r="P114" s="256"/>
      <c r="Q114" s="256">
        <v>15</v>
      </c>
      <c r="R114" s="256"/>
      <c r="S114" s="257">
        <f t="shared" si="10"/>
        <v>15</v>
      </c>
      <c r="T114" s="323">
        <f>J114*Inflation!$F$19</f>
        <v>0</v>
      </c>
      <c r="U114" s="324">
        <f>K114*Inflation!$F$19</f>
        <v>0</v>
      </c>
      <c r="V114" s="324">
        <f>L114*Inflation!$F$19</f>
        <v>0</v>
      </c>
      <c r="W114" s="324">
        <f>M114*Inflation!$F$19*Inflation!$F$20</f>
        <v>0</v>
      </c>
      <c r="X114" s="324">
        <f>N114*Inflation!$F$19*Inflation!$F$20</f>
        <v>0</v>
      </c>
      <c r="Y114" s="324">
        <f>O114*Inflation!$F$19*Inflation!$F$20</f>
        <v>0</v>
      </c>
      <c r="Z114" s="324">
        <f>P114*Inflation!$F$19*Inflation!$F$20*Inflation!$F$21</f>
        <v>0</v>
      </c>
      <c r="AA114" s="324">
        <f>Q114*Inflation!$F$19*Inflation!$F$20*Inflation!$F$21*Inflation!$F$22</f>
        <v>16.242437562437566</v>
      </c>
      <c r="AB114" s="324">
        <f>R114*Inflation!$F$19*Inflation!$F$20*Inflation!$F$21*Inflation!$F$22*Inflation!$F$23</f>
        <v>0</v>
      </c>
      <c r="AC114" s="326">
        <f t="shared" si="11"/>
        <v>16.242437562437566</v>
      </c>
    </row>
    <row r="115" spans="1:29" ht="14.5">
      <c r="A115" s="44" t="s">
        <v>150</v>
      </c>
      <c r="B115" s="45" t="s">
        <v>154</v>
      </c>
      <c r="C115" s="106">
        <v>0</v>
      </c>
      <c r="D115" s="65">
        <v>41</v>
      </c>
      <c r="E115" s="65"/>
      <c r="F115" s="99" t="s">
        <v>952</v>
      </c>
      <c r="G115" s="240" t="s">
        <v>148</v>
      </c>
      <c r="H115" s="240" t="s">
        <v>180</v>
      </c>
      <c r="I115" s="239">
        <v>47088</v>
      </c>
      <c r="J115" s="255"/>
      <c r="K115" s="256"/>
      <c r="L115" s="256"/>
      <c r="M115" s="256"/>
      <c r="N115" s="256"/>
      <c r="O115" s="256"/>
      <c r="P115" s="256"/>
      <c r="Q115" s="256"/>
      <c r="R115" s="256"/>
      <c r="S115" s="257">
        <f t="shared" si="10"/>
        <v>0</v>
      </c>
      <c r="T115" s="323">
        <f>J115*Inflation!$F$19</f>
        <v>0</v>
      </c>
      <c r="U115" s="324">
        <f>K115*Inflation!$F$19</f>
        <v>0</v>
      </c>
      <c r="V115" s="324">
        <f>L115*Inflation!$F$19</f>
        <v>0</v>
      </c>
      <c r="W115" s="324">
        <f>M115*Inflation!$F$19*Inflation!$F$20</f>
        <v>0</v>
      </c>
      <c r="X115" s="324">
        <f>N115*Inflation!$F$19*Inflation!$F$20</f>
        <v>0</v>
      </c>
      <c r="Y115" s="324">
        <f>O115*Inflation!$F$19*Inflation!$F$20</f>
        <v>0</v>
      </c>
      <c r="Z115" s="324">
        <f>P115*Inflation!$F$19*Inflation!$F$20*Inflation!$F$21</f>
        <v>0</v>
      </c>
      <c r="AA115" s="324">
        <f>Q115*Inflation!$F$19*Inflation!$F$20*Inflation!$F$21*Inflation!$F$22</f>
        <v>0</v>
      </c>
      <c r="AB115" s="324">
        <f>R115*Inflation!$F$19*Inflation!$F$20*Inflation!$F$21*Inflation!$F$22*Inflation!$F$23</f>
        <v>0</v>
      </c>
      <c r="AC115" s="326">
        <f t="shared" si="11"/>
        <v>0</v>
      </c>
    </row>
    <row r="116" spans="1:29" ht="14.5">
      <c r="A116" s="44" t="s">
        <v>150</v>
      </c>
      <c r="B116" s="45" t="s">
        <v>154</v>
      </c>
      <c r="C116" s="106">
        <v>0</v>
      </c>
      <c r="D116" s="65">
        <v>41</v>
      </c>
      <c r="E116" s="65"/>
      <c r="F116" s="99" t="s">
        <v>953</v>
      </c>
      <c r="G116" s="240" t="s">
        <v>148</v>
      </c>
      <c r="H116" s="240" t="s">
        <v>180</v>
      </c>
      <c r="I116" s="239">
        <v>47088</v>
      </c>
      <c r="J116" s="255"/>
      <c r="K116" s="256"/>
      <c r="L116" s="256"/>
      <c r="M116" s="256"/>
      <c r="N116" s="256"/>
      <c r="O116" s="256"/>
      <c r="P116" s="256"/>
      <c r="Q116" s="256">
        <v>10</v>
      </c>
      <c r="R116" s="256"/>
      <c r="S116" s="257">
        <f t="shared" si="10"/>
        <v>10</v>
      </c>
      <c r="T116" s="323">
        <f>J116*Inflation!$F$19</f>
        <v>0</v>
      </c>
      <c r="U116" s="324">
        <f>K116*Inflation!$F$19</f>
        <v>0</v>
      </c>
      <c r="V116" s="324">
        <f>L116*Inflation!$F$19</f>
        <v>0</v>
      </c>
      <c r="W116" s="324">
        <f>M116*Inflation!$F$19*Inflation!$F$20</f>
        <v>0</v>
      </c>
      <c r="X116" s="324">
        <f>N116*Inflation!$F$19*Inflation!$F$20</f>
        <v>0</v>
      </c>
      <c r="Y116" s="324">
        <f>O116*Inflation!$F$19*Inflation!$F$20</f>
        <v>0</v>
      </c>
      <c r="Z116" s="324">
        <f>P116*Inflation!$F$19*Inflation!$F$20*Inflation!$F$21</f>
        <v>0</v>
      </c>
      <c r="AA116" s="324">
        <f>Q116*Inflation!$F$19*Inflation!$F$20*Inflation!$F$21*Inflation!$F$22</f>
        <v>10.828291708291712</v>
      </c>
      <c r="AB116" s="324">
        <f>R116*Inflation!$F$19*Inflation!$F$20*Inflation!$F$21*Inflation!$F$22*Inflation!$F$23</f>
        <v>0</v>
      </c>
      <c r="AC116" s="326">
        <f t="shared" si="11"/>
        <v>10.828291708291712</v>
      </c>
    </row>
    <row r="117" spans="1:29" ht="14.5">
      <c r="A117" s="44" t="s">
        <v>150</v>
      </c>
      <c r="B117" s="45" t="s">
        <v>154</v>
      </c>
      <c r="C117" s="106">
        <v>0</v>
      </c>
      <c r="D117" s="65">
        <v>41</v>
      </c>
      <c r="E117" s="65"/>
      <c r="F117" s="99" t="s">
        <v>876</v>
      </c>
      <c r="G117" s="240" t="s">
        <v>148</v>
      </c>
      <c r="H117" s="240" t="s">
        <v>180</v>
      </c>
      <c r="I117" s="239">
        <v>47088</v>
      </c>
      <c r="J117" s="255"/>
      <c r="K117" s="256"/>
      <c r="L117" s="256"/>
      <c r="M117" s="256"/>
      <c r="N117" s="256"/>
      <c r="O117" s="256"/>
      <c r="P117" s="256"/>
      <c r="Q117" s="256"/>
      <c r="R117" s="256"/>
      <c r="S117" s="257">
        <f t="shared" si="10"/>
        <v>0</v>
      </c>
      <c r="T117" s="323">
        <f>J117*Inflation!$F$19</f>
        <v>0</v>
      </c>
      <c r="U117" s="324">
        <f>K117*Inflation!$F$19</f>
        <v>0</v>
      </c>
      <c r="V117" s="324">
        <f>L117*Inflation!$F$19</f>
        <v>0</v>
      </c>
      <c r="W117" s="324">
        <f>M117*Inflation!$F$19*Inflation!$F$20</f>
        <v>0</v>
      </c>
      <c r="X117" s="324">
        <f>N117*Inflation!$F$19*Inflation!$F$20</f>
        <v>0</v>
      </c>
      <c r="Y117" s="324">
        <f>O117*Inflation!$F$19*Inflation!$F$20</f>
        <v>0</v>
      </c>
      <c r="Z117" s="324">
        <f>P117*Inflation!$F$19*Inflation!$F$20*Inflation!$F$21</f>
        <v>0</v>
      </c>
      <c r="AA117" s="324">
        <f>Q117*Inflation!$F$19*Inflation!$F$20*Inflation!$F$21*Inflation!$F$22</f>
        <v>0</v>
      </c>
      <c r="AB117" s="324">
        <f>R117*Inflation!$F$19*Inflation!$F$20*Inflation!$F$21*Inflation!$F$22*Inflation!$F$23</f>
        <v>0</v>
      </c>
      <c r="AC117" s="326">
        <f t="shared" si="11"/>
        <v>0</v>
      </c>
    </row>
    <row r="118" spans="1:29" ht="14.5">
      <c r="A118" s="44" t="s">
        <v>150</v>
      </c>
      <c r="B118" s="45" t="s">
        <v>154</v>
      </c>
      <c r="C118" s="106">
        <v>0</v>
      </c>
      <c r="D118" s="65">
        <v>41</v>
      </c>
      <c r="E118" s="65"/>
      <c r="F118" s="99" t="s">
        <v>954</v>
      </c>
      <c r="G118" s="240" t="s">
        <v>148</v>
      </c>
      <c r="H118" s="240" t="s">
        <v>180</v>
      </c>
      <c r="I118" s="239">
        <v>47453</v>
      </c>
      <c r="J118" s="255"/>
      <c r="K118" s="256"/>
      <c r="L118" s="256"/>
      <c r="M118" s="256"/>
      <c r="N118" s="256"/>
      <c r="O118" s="256"/>
      <c r="P118" s="256"/>
      <c r="Q118" s="256"/>
      <c r="R118" s="256">
        <v>25</v>
      </c>
      <c r="S118" s="257">
        <f t="shared" si="10"/>
        <v>25</v>
      </c>
      <c r="T118" s="323">
        <f>J118*Inflation!$F$19</f>
        <v>0</v>
      </c>
      <c r="U118" s="324">
        <f>K118*Inflation!$F$19</f>
        <v>0</v>
      </c>
      <c r="V118" s="324">
        <f>L118*Inflation!$F$19</f>
        <v>0</v>
      </c>
      <c r="W118" s="324">
        <f>M118*Inflation!$F$19*Inflation!$F$20</f>
        <v>0</v>
      </c>
      <c r="X118" s="324">
        <f>N118*Inflation!$F$19*Inflation!$F$20</f>
        <v>0</v>
      </c>
      <c r="Y118" s="324">
        <f>O118*Inflation!$F$19*Inflation!$F$20</f>
        <v>0</v>
      </c>
      <c r="Z118" s="324">
        <f>P118*Inflation!$F$19*Inflation!$F$20*Inflation!$F$21</f>
        <v>0</v>
      </c>
      <c r="AA118" s="324">
        <f>Q118*Inflation!$F$19*Inflation!$F$20*Inflation!$F$21*Inflation!$F$22</f>
        <v>0</v>
      </c>
      <c r="AB118" s="324">
        <f>R118*Inflation!$F$19*Inflation!$F$20*Inflation!$F$21*Inflation!$F$22*Inflation!$F$23</f>
        <v>27.558041958041962</v>
      </c>
      <c r="AC118" s="326">
        <f t="shared" si="11"/>
        <v>27.558041958041962</v>
      </c>
    </row>
    <row r="119" spans="1:29" ht="14.5">
      <c r="A119" s="44" t="s">
        <v>150</v>
      </c>
      <c r="B119" s="45" t="s">
        <v>154</v>
      </c>
      <c r="C119" s="106">
        <v>0</v>
      </c>
      <c r="D119" s="65">
        <v>41</v>
      </c>
      <c r="E119" s="65"/>
      <c r="F119" s="99" t="s">
        <v>955</v>
      </c>
      <c r="G119" s="240" t="s">
        <v>148</v>
      </c>
      <c r="H119" s="240" t="s">
        <v>180</v>
      </c>
      <c r="I119" s="239">
        <v>47453</v>
      </c>
      <c r="J119" s="255"/>
      <c r="K119" s="256"/>
      <c r="L119" s="256"/>
      <c r="M119" s="256"/>
      <c r="N119" s="256"/>
      <c r="O119" s="256"/>
      <c r="P119" s="256"/>
      <c r="Q119" s="256"/>
      <c r="R119" s="256">
        <v>10</v>
      </c>
      <c r="S119" s="257">
        <f t="shared" si="10"/>
        <v>10</v>
      </c>
      <c r="T119" s="323">
        <f>J119*Inflation!$F$19</f>
        <v>0</v>
      </c>
      <c r="U119" s="324">
        <f>K119*Inflation!$F$19</f>
        <v>0</v>
      </c>
      <c r="V119" s="324">
        <f>L119*Inflation!$F$19</f>
        <v>0</v>
      </c>
      <c r="W119" s="324">
        <f>M119*Inflation!$F$19*Inflation!$F$20</f>
        <v>0</v>
      </c>
      <c r="X119" s="324">
        <f>N119*Inflation!$F$19*Inflation!$F$20</f>
        <v>0</v>
      </c>
      <c r="Y119" s="324">
        <f>O119*Inflation!$F$19*Inflation!$F$20</f>
        <v>0</v>
      </c>
      <c r="Z119" s="324">
        <f>P119*Inflation!$F$19*Inflation!$F$20*Inflation!$F$21</f>
        <v>0</v>
      </c>
      <c r="AA119" s="324">
        <f>Q119*Inflation!$F$19*Inflation!$F$20*Inflation!$F$21*Inflation!$F$22</f>
        <v>0</v>
      </c>
      <c r="AB119" s="324">
        <f>R119*Inflation!$F$19*Inflation!$F$20*Inflation!$F$21*Inflation!$F$22*Inflation!$F$23</f>
        <v>11.023216783216787</v>
      </c>
      <c r="AC119" s="326">
        <f t="shared" si="11"/>
        <v>11.023216783216787</v>
      </c>
    </row>
    <row r="120" spans="1:29" ht="14.5">
      <c r="A120" s="44" t="s">
        <v>150</v>
      </c>
      <c r="B120" s="45" t="s">
        <v>154</v>
      </c>
      <c r="C120" s="106">
        <v>0</v>
      </c>
      <c r="D120" s="65">
        <v>41</v>
      </c>
      <c r="E120" s="65"/>
      <c r="F120" s="99" t="s">
        <v>956</v>
      </c>
      <c r="G120" s="240" t="s">
        <v>148</v>
      </c>
      <c r="H120" s="240" t="s">
        <v>180</v>
      </c>
      <c r="I120" s="239">
        <v>47453</v>
      </c>
      <c r="J120" s="255"/>
      <c r="K120" s="256"/>
      <c r="L120" s="256"/>
      <c r="M120" s="256"/>
      <c r="N120" s="256"/>
      <c r="O120" s="256"/>
      <c r="P120" s="256"/>
      <c r="Q120" s="256"/>
      <c r="R120" s="256">
        <v>25</v>
      </c>
      <c r="S120" s="257">
        <f t="shared" si="10"/>
        <v>25</v>
      </c>
      <c r="T120" s="323">
        <f>J120*Inflation!$F$19</f>
        <v>0</v>
      </c>
      <c r="U120" s="324">
        <f>K120*Inflation!$F$19</f>
        <v>0</v>
      </c>
      <c r="V120" s="324">
        <f>L120*Inflation!$F$19</f>
        <v>0</v>
      </c>
      <c r="W120" s="324">
        <f>M120*Inflation!$F$19*Inflation!$F$20</f>
        <v>0</v>
      </c>
      <c r="X120" s="324">
        <f>N120*Inflation!$F$19*Inflation!$F$20</f>
        <v>0</v>
      </c>
      <c r="Y120" s="324">
        <f>O120*Inflation!$F$19*Inflation!$F$20</f>
        <v>0</v>
      </c>
      <c r="Z120" s="324">
        <f>P120*Inflation!$F$19*Inflation!$F$20*Inflation!$F$21</f>
        <v>0</v>
      </c>
      <c r="AA120" s="324">
        <f>Q120*Inflation!$F$19*Inflation!$F$20*Inflation!$F$21*Inflation!$F$22</f>
        <v>0</v>
      </c>
      <c r="AB120" s="324">
        <f>R120*Inflation!$F$19*Inflation!$F$20*Inflation!$F$21*Inflation!$F$22*Inflation!$F$23</f>
        <v>27.558041958041962</v>
      </c>
      <c r="AC120" s="326">
        <f t="shared" si="11"/>
        <v>27.558041958041962</v>
      </c>
    </row>
    <row r="121" spans="1:29" ht="14.5">
      <c r="A121" s="44" t="s">
        <v>150</v>
      </c>
      <c r="B121" s="45" t="s">
        <v>154</v>
      </c>
      <c r="C121" s="106">
        <v>0</v>
      </c>
      <c r="D121" s="65">
        <v>41</v>
      </c>
      <c r="E121" s="65"/>
      <c r="F121" s="99" t="s">
        <v>957</v>
      </c>
      <c r="G121" s="240" t="s">
        <v>148</v>
      </c>
      <c r="H121" s="240" t="s">
        <v>180</v>
      </c>
      <c r="I121" s="239">
        <v>47453</v>
      </c>
      <c r="J121" s="255"/>
      <c r="K121" s="256"/>
      <c r="L121" s="256"/>
      <c r="M121" s="256"/>
      <c r="N121" s="256"/>
      <c r="O121" s="256"/>
      <c r="P121" s="256"/>
      <c r="Q121" s="256"/>
      <c r="R121" s="256">
        <v>10</v>
      </c>
      <c r="S121" s="257">
        <f t="shared" si="10"/>
        <v>10</v>
      </c>
      <c r="T121" s="323">
        <f>J121*Inflation!$F$19</f>
        <v>0</v>
      </c>
      <c r="U121" s="324">
        <f>K121*Inflation!$F$19</f>
        <v>0</v>
      </c>
      <c r="V121" s="324">
        <f>L121*Inflation!$F$19</f>
        <v>0</v>
      </c>
      <c r="W121" s="324">
        <f>M121*Inflation!$F$19*Inflation!$F$20</f>
        <v>0</v>
      </c>
      <c r="X121" s="324">
        <f>N121*Inflation!$F$19*Inflation!$F$20</f>
        <v>0</v>
      </c>
      <c r="Y121" s="324">
        <f>O121*Inflation!$F$19*Inflation!$F$20</f>
        <v>0</v>
      </c>
      <c r="Z121" s="324">
        <f>P121*Inflation!$F$19*Inflation!$F$20*Inflation!$F$21</f>
        <v>0</v>
      </c>
      <c r="AA121" s="324">
        <f>Q121*Inflation!$F$19*Inflation!$F$20*Inflation!$F$21*Inflation!$F$22</f>
        <v>0</v>
      </c>
      <c r="AB121" s="324">
        <f>R121*Inflation!$F$19*Inflation!$F$20*Inflation!$F$21*Inflation!$F$22*Inflation!$F$23</f>
        <v>11.023216783216787</v>
      </c>
      <c r="AC121" s="326">
        <f t="shared" si="11"/>
        <v>11.023216783216787</v>
      </c>
    </row>
    <row r="122" spans="1:29" ht="14.5">
      <c r="A122" s="44" t="s">
        <v>150</v>
      </c>
      <c r="B122" s="45" t="s">
        <v>154</v>
      </c>
      <c r="C122" s="106">
        <v>0</v>
      </c>
      <c r="D122" s="65">
        <v>41</v>
      </c>
      <c r="E122" s="65"/>
      <c r="F122" s="99" t="s">
        <v>958</v>
      </c>
      <c r="G122" s="240" t="s">
        <v>148</v>
      </c>
      <c r="H122" s="240" t="s">
        <v>180</v>
      </c>
      <c r="I122" s="239">
        <v>47453</v>
      </c>
      <c r="J122" s="255"/>
      <c r="K122" s="256"/>
      <c r="L122" s="256"/>
      <c r="M122" s="256"/>
      <c r="N122" s="256"/>
      <c r="O122" s="256"/>
      <c r="P122" s="256"/>
      <c r="Q122" s="256"/>
      <c r="R122" s="256">
        <v>50</v>
      </c>
      <c r="S122" s="257">
        <f t="shared" si="10"/>
        <v>50</v>
      </c>
      <c r="T122" s="323">
        <f>J122*Inflation!$F$19</f>
        <v>0</v>
      </c>
      <c r="U122" s="324">
        <f>K122*Inflation!$F$19</f>
        <v>0</v>
      </c>
      <c r="V122" s="324">
        <f>L122*Inflation!$F$19</f>
        <v>0</v>
      </c>
      <c r="W122" s="324">
        <f>M122*Inflation!$F$19*Inflation!$F$20</f>
        <v>0</v>
      </c>
      <c r="X122" s="324">
        <f>N122*Inflation!$F$19*Inflation!$F$20</f>
        <v>0</v>
      </c>
      <c r="Y122" s="324">
        <f>O122*Inflation!$F$19*Inflation!$F$20</f>
        <v>0</v>
      </c>
      <c r="Z122" s="324">
        <f>P122*Inflation!$F$19*Inflation!$F$20*Inflation!$F$21</f>
        <v>0</v>
      </c>
      <c r="AA122" s="324">
        <f>Q122*Inflation!$F$19*Inflation!$F$20*Inflation!$F$21*Inflation!$F$22</f>
        <v>0</v>
      </c>
      <c r="AB122" s="324">
        <f>R122*Inflation!$F$19*Inflation!$F$20*Inflation!$F$21*Inflation!$F$22*Inflation!$F$23</f>
        <v>55.116083916083923</v>
      </c>
      <c r="AC122" s="326">
        <f t="shared" si="11"/>
        <v>55.116083916083923</v>
      </c>
    </row>
    <row r="123" spans="1:29" ht="14.5">
      <c r="A123" s="44" t="s">
        <v>150</v>
      </c>
      <c r="B123" s="45" t="s">
        <v>154</v>
      </c>
      <c r="C123" s="106">
        <v>0</v>
      </c>
      <c r="D123" s="65">
        <v>41</v>
      </c>
      <c r="E123" s="65"/>
      <c r="F123" s="99" t="s">
        <v>959</v>
      </c>
      <c r="G123" s="240" t="s">
        <v>148</v>
      </c>
      <c r="H123" s="240" t="s">
        <v>180</v>
      </c>
      <c r="I123" s="239">
        <v>47453</v>
      </c>
      <c r="J123" s="255"/>
      <c r="K123" s="256"/>
      <c r="L123" s="256"/>
      <c r="M123" s="256"/>
      <c r="N123" s="256"/>
      <c r="O123" s="256"/>
      <c r="P123" s="256"/>
      <c r="Q123" s="256"/>
      <c r="R123" s="256">
        <v>10</v>
      </c>
      <c r="S123" s="257">
        <f t="shared" si="10"/>
        <v>10</v>
      </c>
      <c r="T123" s="323">
        <f>J123*Inflation!$F$19</f>
        <v>0</v>
      </c>
      <c r="U123" s="324">
        <f>K123*Inflation!$F$19</f>
        <v>0</v>
      </c>
      <c r="V123" s="324">
        <f>L123*Inflation!$F$19</f>
        <v>0</v>
      </c>
      <c r="W123" s="324">
        <f>M123*Inflation!$F$19*Inflation!$F$20</f>
        <v>0</v>
      </c>
      <c r="X123" s="324">
        <f>N123*Inflation!$F$19*Inflation!$F$20</f>
        <v>0</v>
      </c>
      <c r="Y123" s="324">
        <f>O123*Inflation!$F$19*Inflation!$F$20</f>
        <v>0</v>
      </c>
      <c r="Z123" s="324">
        <f>P123*Inflation!$F$19*Inflation!$F$20*Inflation!$F$21</f>
        <v>0</v>
      </c>
      <c r="AA123" s="324">
        <f>Q123*Inflation!$F$19*Inflation!$F$20*Inflation!$F$21*Inflation!$F$22</f>
        <v>0</v>
      </c>
      <c r="AB123" s="324">
        <f>R123*Inflation!$F$19*Inflation!$F$20*Inflation!$F$21*Inflation!$F$22*Inflation!$F$23</f>
        <v>11.023216783216787</v>
      </c>
      <c r="AC123" s="326">
        <f t="shared" si="11"/>
        <v>11.023216783216787</v>
      </c>
    </row>
    <row r="124" spans="1:29" ht="14.5">
      <c r="A124" s="44" t="s">
        <v>150</v>
      </c>
      <c r="B124" s="45" t="s">
        <v>154</v>
      </c>
      <c r="C124" s="106">
        <v>0</v>
      </c>
      <c r="D124" s="65">
        <v>41</v>
      </c>
      <c r="E124" s="65"/>
      <c r="F124" s="99" t="s">
        <v>960</v>
      </c>
      <c r="G124" s="240" t="s">
        <v>148</v>
      </c>
      <c r="H124" s="240" t="s">
        <v>180</v>
      </c>
      <c r="I124" s="239">
        <v>47453</v>
      </c>
      <c r="J124" s="255"/>
      <c r="K124" s="256"/>
      <c r="L124" s="256"/>
      <c r="M124" s="256"/>
      <c r="N124" s="256"/>
      <c r="O124" s="256"/>
      <c r="P124" s="256"/>
      <c r="Q124" s="256"/>
      <c r="R124" s="256">
        <v>5</v>
      </c>
      <c r="S124" s="257">
        <f t="shared" si="10"/>
        <v>5</v>
      </c>
      <c r="T124" s="323">
        <f>J124*Inflation!$F$19</f>
        <v>0</v>
      </c>
      <c r="U124" s="324">
        <f>K124*Inflation!$F$19</f>
        <v>0</v>
      </c>
      <c r="V124" s="324">
        <f>L124*Inflation!$F$19</f>
        <v>0</v>
      </c>
      <c r="W124" s="324">
        <f>M124*Inflation!$F$19*Inflation!$F$20</f>
        <v>0</v>
      </c>
      <c r="X124" s="324">
        <f>N124*Inflation!$F$19*Inflation!$F$20</f>
        <v>0</v>
      </c>
      <c r="Y124" s="324">
        <f>O124*Inflation!$F$19*Inflation!$F$20</f>
        <v>0</v>
      </c>
      <c r="Z124" s="324">
        <f>P124*Inflation!$F$19*Inflation!$F$20*Inflation!$F$21</f>
        <v>0</v>
      </c>
      <c r="AA124" s="324">
        <f>Q124*Inflation!$F$19*Inflation!$F$20*Inflation!$F$21*Inflation!$F$22</f>
        <v>0</v>
      </c>
      <c r="AB124" s="324">
        <f>R124*Inflation!$F$19*Inflation!$F$20*Inflation!$F$21*Inflation!$F$22*Inflation!$F$23</f>
        <v>5.5116083916083936</v>
      </c>
      <c r="AC124" s="326">
        <f t="shared" si="11"/>
        <v>5.5116083916083936</v>
      </c>
    </row>
    <row r="125" spans="1:29" ht="14.5">
      <c r="A125" s="44" t="s">
        <v>150</v>
      </c>
      <c r="B125" s="45" t="s">
        <v>154</v>
      </c>
      <c r="C125" s="106">
        <v>0</v>
      </c>
      <c r="D125" s="65">
        <v>41</v>
      </c>
      <c r="E125" s="65"/>
      <c r="F125" s="99" t="s">
        <v>961</v>
      </c>
      <c r="G125" s="240" t="s">
        <v>148</v>
      </c>
      <c r="H125" s="240" t="s">
        <v>180</v>
      </c>
      <c r="I125" s="239">
        <v>47453</v>
      </c>
      <c r="J125" s="255"/>
      <c r="K125" s="256"/>
      <c r="L125" s="256"/>
      <c r="M125" s="256"/>
      <c r="N125" s="256"/>
      <c r="O125" s="256"/>
      <c r="P125" s="256"/>
      <c r="Q125" s="256"/>
      <c r="R125" s="256"/>
      <c r="S125" s="257">
        <f t="shared" si="10"/>
        <v>0</v>
      </c>
      <c r="T125" s="323">
        <f>J125*Inflation!$F$19</f>
        <v>0</v>
      </c>
      <c r="U125" s="324">
        <f>K125*Inflation!$F$19</f>
        <v>0</v>
      </c>
      <c r="V125" s="324">
        <f>L125*Inflation!$F$19</f>
        <v>0</v>
      </c>
      <c r="W125" s="324">
        <f>M125*Inflation!$F$19*Inflation!$F$20</f>
        <v>0</v>
      </c>
      <c r="X125" s="324">
        <f>N125*Inflation!$F$19*Inflation!$F$20</f>
        <v>0</v>
      </c>
      <c r="Y125" s="324">
        <f>O125*Inflation!$F$19*Inflation!$F$20</f>
        <v>0</v>
      </c>
      <c r="Z125" s="324">
        <f>P125*Inflation!$F$19*Inflation!$F$20*Inflation!$F$21</f>
        <v>0</v>
      </c>
      <c r="AA125" s="324">
        <f>Q125*Inflation!$F$19*Inflation!$F$20*Inflation!$F$21*Inflation!$F$22</f>
        <v>0</v>
      </c>
      <c r="AB125" s="324">
        <f>R125*Inflation!$F$19*Inflation!$F$20*Inflation!$F$21*Inflation!$F$22*Inflation!$F$23</f>
        <v>0</v>
      </c>
      <c r="AC125" s="326">
        <f t="shared" si="11"/>
        <v>0</v>
      </c>
    </row>
    <row r="126" spans="1:29" ht="14.5">
      <c r="A126" s="44" t="s">
        <v>150</v>
      </c>
      <c r="B126" s="45" t="s">
        <v>154</v>
      </c>
      <c r="C126" s="106">
        <v>0</v>
      </c>
      <c r="D126" s="65">
        <v>41</v>
      </c>
      <c r="E126" s="65"/>
      <c r="F126" s="99" t="s">
        <v>962</v>
      </c>
      <c r="G126" s="240" t="s">
        <v>148</v>
      </c>
      <c r="H126" s="240" t="s">
        <v>180</v>
      </c>
      <c r="I126" s="239">
        <v>47453</v>
      </c>
      <c r="J126" s="255"/>
      <c r="K126" s="256"/>
      <c r="L126" s="256"/>
      <c r="M126" s="256"/>
      <c r="N126" s="256"/>
      <c r="O126" s="256"/>
      <c r="P126" s="256"/>
      <c r="Q126" s="256"/>
      <c r="R126" s="256">
        <v>30</v>
      </c>
      <c r="S126" s="257">
        <f t="shared" si="10"/>
        <v>30</v>
      </c>
      <c r="T126" s="323">
        <f>J126*Inflation!$F$19</f>
        <v>0</v>
      </c>
      <c r="U126" s="324">
        <f>K126*Inflation!$F$19</f>
        <v>0</v>
      </c>
      <c r="V126" s="324">
        <f>L126*Inflation!$F$19</f>
        <v>0</v>
      </c>
      <c r="W126" s="324">
        <f>M126*Inflation!$F$19*Inflation!$F$20</f>
        <v>0</v>
      </c>
      <c r="X126" s="324">
        <f>N126*Inflation!$F$19*Inflation!$F$20</f>
        <v>0</v>
      </c>
      <c r="Y126" s="324">
        <f>O126*Inflation!$F$19*Inflation!$F$20</f>
        <v>0</v>
      </c>
      <c r="Z126" s="324">
        <f>P126*Inflation!$F$19*Inflation!$F$20*Inflation!$F$21</f>
        <v>0</v>
      </c>
      <c r="AA126" s="324">
        <f>Q126*Inflation!$F$19*Inflation!$F$20*Inflation!$F$21*Inflation!$F$22</f>
        <v>0</v>
      </c>
      <c r="AB126" s="324">
        <f>R126*Inflation!$F$19*Inflation!$F$20*Inflation!$F$21*Inflation!$F$22*Inflation!$F$23</f>
        <v>33.069650349650352</v>
      </c>
      <c r="AC126" s="326">
        <f t="shared" si="11"/>
        <v>33.069650349650352</v>
      </c>
    </row>
    <row r="127" spans="1:29" ht="14.5">
      <c r="A127" s="44" t="s">
        <v>150</v>
      </c>
      <c r="B127" s="45" t="s">
        <v>154</v>
      </c>
      <c r="C127" s="106">
        <v>0</v>
      </c>
      <c r="D127" s="65">
        <v>41</v>
      </c>
      <c r="E127" s="65"/>
      <c r="F127" s="99" t="s">
        <v>963</v>
      </c>
      <c r="G127" s="240" t="s">
        <v>148</v>
      </c>
      <c r="H127" s="240" t="s">
        <v>180</v>
      </c>
      <c r="I127" s="239">
        <v>47453</v>
      </c>
      <c r="J127" s="255"/>
      <c r="K127" s="256"/>
      <c r="L127" s="256"/>
      <c r="M127" s="256"/>
      <c r="N127" s="256"/>
      <c r="O127" s="256"/>
      <c r="P127" s="256"/>
      <c r="Q127" s="256"/>
      <c r="R127" s="256">
        <v>10</v>
      </c>
      <c r="S127" s="257">
        <f t="shared" si="10"/>
        <v>10</v>
      </c>
      <c r="T127" s="323">
        <f>J127*Inflation!$F$19</f>
        <v>0</v>
      </c>
      <c r="U127" s="324">
        <f>K127*Inflation!$F$19</f>
        <v>0</v>
      </c>
      <c r="V127" s="324">
        <f>L127*Inflation!$F$19</f>
        <v>0</v>
      </c>
      <c r="W127" s="324">
        <f>M127*Inflation!$F$19*Inflation!$F$20</f>
        <v>0</v>
      </c>
      <c r="X127" s="324">
        <f>N127*Inflation!$F$19*Inflation!$F$20</f>
        <v>0</v>
      </c>
      <c r="Y127" s="324">
        <f>O127*Inflation!$F$19*Inflation!$F$20</f>
        <v>0</v>
      </c>
      <c r="Z127" s="324">
        <f>P127*Inflation!$F$19*Inflation!$F$20*Inflation!$F$21</f>
        <v>0</v>
      </c>
      <c r="AA127" s="324">
        <f>Q127*Inflation!$F$19*Inflation!$F$20*Inflation!$F$21*Inflation!$F$22</f>
        <v>0</v>
      </c>
      <c r="AB127" s="324">
        <f>R127*Inflation!$F$19*Inflation!$F$20*Inflation!$F$21*Inflation!$F$22*Inflation!$F$23</f>
        <v>11.023216783216787</v>
      </c>
      <c r="AC127" s="326">
        <f t="shared" si="11"/>
        <v>11.023216783216787</v>
      </c>
    </row>
    <row r="128" spans="1:29" ht="14.5">
      <c r="A128" s="44" t="s">
        <v>150</v>
      </c>
      <c r="B128" s="45" t="s">
        <v>154</v>
      </c>
      <c r="C128" s="106">
        <v>0</v>
      </c>
      <c r="D128" s="65">
        <v>41</v>
      </c>
      <c r="E128" s="65"/>
      <c r="F128" s="99" t="s">
        <v>876</v>
      </c>
      <c r="G128" s="240" t="s">
        <v>148</v>
      </c>
      <c r="H128" s="240" t="s">
        <v>180</v>
      </c>
      <c r="I128" s="239">
        <v>47453</v>
      </c>
      <c r="J128" s="255"/>
      <c r="K128" s="256"/>
      <c r="L128" s="256"/>
      <c r="M128" s="256"/>
      <c r="N128" s="256"/>
      <c r="O128" s="256"/>
      <c r="P128" s="256"/>
      <c r="Q128" s="256"/>
      <c r="R128" s="256"/>
      <c r="S128" s="257">
        <f t="shared" si="10"/>
        <v>0</v>
      </c>
      <c r="T128" s="323">
        <f>J128*Inflation!$F$19</f>
        <v>0</v>
      </c>
      <c r="U128" s="324">
        <f>K128*Inflation!$F$19</f>
        <v>0</v>
      </c>
      <c r="V128" s="324">
        <f>L128*Inflation!$F$19</f>
        <v>0</v>
      </c>
      <c r="W128" s="324">
        <f>M128*Inflation!$F$19*Inflation!$F$20</f>
        <v>0</v>
      </c>
      <c r="X128" s="324">
        <f>N128*Inflation!$F$19*Inflation!$F$20</f>
        <v>0</v>
      </c>
      <c r="Y128" s="324">
        <f>O128*Inflation!$F$19*Inflation!$F$20</f>
        <v>0</v>
      </c>
      <c r="Z128" s="324">
        <f>P128*Inflation!$F$19*Inflation!$F$20*Inflation!$F$21</f>
        <v>0</v>
      </c>
      <c r="AA128" s="324">
        <f>Q128*Inflation!$F$19*Inflation!$F$20*Inflation!$F$21*Inflation!$F$22</f>
        <v>0</v>
      </c>
      <c r="AB128" s="324">
        <f>R128*Inflation!$F$19*Inflation!$F$20*Inflation!$F$21*Inflation!$F$22*Inflation!$F$23</f>
        <v>0</v>
      </c>
      <c r="AC128" s="326">
        <f t="shared" si="11"/>
        <v>0</v>
      </c>
    </row>
    <row r="129" spans="1:29" ht="14.5">
      <c r="A129" s="44" t="s">
        <v>150</v>
      </c>
      <c r="B129" s="45" t="s">
        <v>154</v>
      </c>
      <c r="C129" s="106">
        <v>0</v>
      </c>
      <c r="D129" s="65">
        <v>41</v>
      </c>
      <c r="E129" s="65"/>
      <c r="F129" s="99" t="s">
        <v>964</v>
      </c>
      <c r="G129" s="240" t="s">
        <v>148</v>
      </c>
      <c r="H129" s="240" t="s">
        <v>180</v>
      </c>
      <c r="I129" s="239">
        <v>47453</v>
      </c>
      <c r="J129" s="255"/>
      <c r="K129" s="256"/>
      <c r="L129" s="256"/>
      <c r="M129" s="256"/>
      <c r="N129" s="256"/>
      <c r="O129" s="256"/>
      <c r="P129" s="256"/>
      <c r="Q129" s="256"/>
      <c r="R129" s="256">
        <v>25</v>
      </c>
      <c r="S129" s="257">
        <f t="shared" si="10"/>
        <v>25</v>
      </c>
      <c r="T129" s="323">
        <f>J129*Inflation!$F$19</f>
        <v>0</v>
      </c>
      <c r="U129" s="324">
        <f>K129*Inflation!$F$19</f>
        <v>0</v>
      </c>
      <c r="V129" s="324">
        <f>L129*Inflation!$F$19</f>
        <v>0</v>
      </c>
      <c r="W129" s="324">
        <f>M129*Inflation!$F$19*Inflation!$F$20</f>
        <v>0</v>
      </c>
      <c r="X129" s="324">
        <f>N129*Inflation!$F$19*Inflation!$F$20</f>
        <v>0</v>
      </c>
      <c r="Y129" s="324">
        <f>O129*Inflation!$F$19*Inflation!$F$20</f>
        <v>0</v>
      </c>
      <c r="Z129" s="324">
        <f>P129*Inflation!$F$19*Inflation!$F$20*Inflation!$F$21</f>
        <v>0</v>
      </c>
      <c r="AA129" s="324">
        <f>Q129*Inflation!$F$19*Inflation!$F$20*Inflation!$F$21*Inflation!$F$22</f>
        <v>0</v>
      </c>
      <c r="AB129" s="324">
        <f>R129*Inflation!$F$19*Inflation!$F$20*Inflation!$F$21*Inflation!$F$22*Inflation!$F$23</f>
        <v>27.558041958041962</v>
      </c>
      <c r="AC129" s="326">
        <f t="shared" si="11"/>
        <v>27.558041958041962</v>
      </c>
    </row>
    <row r="130" spans="1:29" ht="14.5">
      <c r="A130" s="44" t="s">
        <v>150</v>
      </c>
      <c r="B130" s="45" t="s">
        <v>154</v>
      </c>
      <c r="C130" s="106">
        <v>0</v>
      </c>
      <c r="D130" s="65">
        <v>41</v>
      </c>
      <c r="E130" s="65"/>
      <c r="F130" s="99" t="s">
        <v>965</v>
      </c>
      <c r="G130" s="240" t="s">
        <v>148</v>
      </c>
      <c r="H130" s="240" t="s">
        <v>180</v>
      </c>
      <c r="I130" s="239">
        <v>47453</v>
      </c>
      <c r="J130" s="255"/>
      <c r="K130" s="256"/>
      <c r="L130" s="256"/>
      <c r="M130" s="256"/>
      <c r="N130" s="256"/>
      <c r="O130" s="256"/>
      <c r="P130" s="256"/>
      <c r="Q130" s="256"/>
      <c r="R130" s="256">
        <v>10</v>
      </c>
      <c r="S130" s="257">
        <f t="shared" si="10"/>
        <v>10</v>
      </c>
      <c r="T130" s="323">
        <f>J130*Inflation!$F$19</f>
        <v>0</v>
      </c>
      <c r="U130" s="324">
        <f>K130*Inflation!$F$19</f>
        <v>0</v>
      </c>
      <c r="V130" s="324">
        <f>L130*Inflation!$F$19</f>
        <v>0</v>
      </c>
      <c r="W130" s="324">
        <f>M130*Inflation!$F$19*Inflation!$F$20</f>
        <v>0</v>
      </c>
      <c r="X130" s="324">
        <f>N130*Inflation!$F$19*Inflation!$F$20</f>
        <v>0</v>
      </c>
      <c r="Y130" s="324">
        <f>O130*Inflation!$F$19*Inflation!$F$20</f>
        <v>0</v>
      </c>
      <c r="Z130" s="324">
        <f>P130*Inflation!$F$19*Inflation!$F$20*Inflation!$F$21</f>
        <v>0</v>
      </c>
      <c r="AA130" s="324">
        <f>Q130*Inflation!$F$19*Inflation!$F$20*Inflation!$F$21*Inflation!$F$22</f>
        <v>0</v>
      </c>
      <c r="AB130" s="324">
        <f>R130*Inflation!$F$19*Inflation!$F$20*Inflation!$F$21*Inflation!$F$22*Inflation!$F$23</f>
        <v>11.023216783216787</v>
      </c>
      <c r="AC130" s="326">
        <f t="shared" si="11"/>
        <v>11.023216783216787</v>
      </c>
    </row>
    <row r="131" spans="1:29" ht="14.5">
      <c r="A131" s="44" t="s">
        <v>150</v>
      </c>
      <c r="B131" s="45" t="s">
        <v>154</v>
      </c>
      <c r="C131" s="106">
        <v>0</v>
      </c>
      <c r="D131" s="65">
        <v>41</v>
      </c>
      <c r="E131" s="65"/>
      <c r="F131" s="99" t="s">
        <v>966</v>
      </c>
      <c r="G131" s="240" t="s">
        <v>148</v>
      </c>
      <c r="H131" s="240" t="s">
        <v>180</v>
      </c>
      <c r="I131" s="239">
        <v>47453</v>
      </c>
      <c r="J131" s="255"/>
      <c r="K131" s="256"/>
      <c r="L131" s="256"/>
      <c r="M131" s="256"/>
      <c r="N131" s="256"/>
      <c r="O131" s="256"/>
      <c r="P131" s="256"/>
      <c r="Q131" s="256"/>
      <c r="R131" s="256"/>
      <c r="S131" s="257">
        <f t="shared" si="10"/>
        <v>0</v>
      </c>
      <c r="T131" s="323">
        <f>J131*Inflation!$F$19</f>
        <v>0</v>
      </c>
      <c r="U131" s="324">
        <f>K131*Inflation!$F$19</f>
        <v>0</v>
      </c>
      <c r="V131" s="324">
        <f>L131*Inflation!$F$19</f>
        <v>0</v>
      </c>
      <c r="W131" s="324">
        <f>M131*Inflation!$F$19*Inflation!$F$20</f>
        <v>0</v>
      </c>
      <c r="X131" s="324">
        <f>N131*Inflation!$F$19*Inflation!$F$20</f>
        <v>0</v>
      </c>
      <c r="Y131" s="324">
        <f>O131*Inflation!$F$19*Inflation!$F$20</f>
        <v>0</v>
      </c>
      <c r="Z131" s="324">
        <f>P131*Inflation!$F$19*Inflation!$F$20*Inflation!$F$21</f>
        <v>0</v>
      </c>
      <c r="AA131" s="324">
        <f>Q131*Inflation!$F$19*Inflation!$F$20*Inflation!$F$21*Inflation!$F$22</f>
        <v>0</v>
      </c>
      <c r="AB131" s="324">
        <f>R131*Inflation!$F$19*Inflation!$F$20*Inflation!$F$21*Inflation!$F$22*Inflation!$F$23</f>
        <v>0</v>
      </c>
      <c r="AC131" s="326">
        <f t="shared" si="11"/>
        <v>0</v>
      </c>
    </row>
    <row r="132" spans="1:29" ht="14.5">
      <c r="A132" s="44" t="s">
        <v>150</v>
      </c>
      <c r="B132" s="45" t="s">
        <v>154</v>
      </c>
      <c r="C132" s="106">
        <v>0</v>
      </c>
      <c r="D132" s="65">
        <v>41</v>
      </c>
      <c r="E132" s="65"/>
      <c r="F132" s="99" t="s">
        <v>967</v>
      </c>
      <c r="G132" s="240" t="s">
        <v>148</v>
      </c>
      <c r="H132" s="240" t="s">
        <v>180</v>
      </c>
      <c r="I132" s="239">
        <v>47453</v>
      </c>
      <c r="J132" s="255"/>
      <c r="K132" s="256"/>
      <c r="L132" s="256"/>
      <c r="M132" s="256"/>
      <c r="N132" s="256"/>
      <c r="O132" s="256"/>
      <c r="P132" s="256"/>
      <c r="Q132" s="256"/>
      <c r="R132" s="256">
        <v>10</v>
      </c>
      <c r="S132" s="257">
        <f t="shared" ref="S132:S140" si="12">SUM(R132,Q132,P132,O132,L132)</f>
        <v>10</v>
      </c>
      <c r="T132" s="323">
        <f>J132*Inflation!$F$19</f>
        <v>0</v>
      </c>
      <c r="U132" s="324">
        <f>K132*Inflation!$F$19</f>
        <v>0</v>
      </c>
      <c r="V132" s="324">
        <f>L132*Inflation!$F$19</f>
        <v>0</v>
      </c>
      <c r="W132" s="324">
        <f>M132*Inflation!$F$19*Inflation!$F$20</f>
        <v>0</v>
      </c>
      <c r="X132" s="324">
        <f>N132*Inflation!$F$19*Inflation!$F$20</f>
        <v>0</v>
      </c>
      <c r="Y132" s="324">
        <f>O132*Inflation!$F$19*Inflation!$F$20</f>
        <v>0</v>
      </c>
      <c r="Z132" s="324">
        <f>P132*Inflation!$F$19*Inflation!$F$20*Inflation!$F$21</f>
        <v>0</v>
      </c>
      <c r="AA132" s="324">
        <f>Q132*Inflation!$F$19*Inflation!$F$20*Inflation!$F$21*Inflation!$F$22</f>
        <v>0</v>
      </c>
      <c r="AB132" s="324">
        <f>R132*Inflation!$F$19*Inflation!$F$20*Inflation!$F$21*Inflation!$F$22*Inflation!$F$23</f>
        <v>11.023216783216787</v>
      </c>
      <c r="AC132" s="326">
        <f t="shared" ref="AC132:AC140" si="13">SUM(AB132,AA132,Z132,Y132,V132)</f>
        <v>11.023216783216787</v>
      </c>
    </row>
    <row r="133" spans="1:29" ht="14.5">
      <c r="A133" s="44" t="s">
        <v>150</v>
      </c>
      <c r="B133" s="45" t="s">
        <v>154</v>
      </c>
      <c r="C133" s="106">
        <v>0</v>
      </c>
      <c r="D133" s="65">
        <v>41</v>
      </c>
      <c r="E133" s="65"/>
      <c r="F133" s="99" t="s">
        <v>968</v>
      </c>
      <c r="G133" s="240" t="s">
        <v>148</v>
      </c>
      <c r="H133" s="240" t="s">
        <v>180</v>
      </c>
      <c r="I133" s="239">
        <v>47453</v>
      </c>
      <c r="J133" s="255"/>
      <c r="K133" s="256"/>
      <c r="L133" s="256"/>
      <c r="M133" s="256"/>
      <c r="N133" s="256"/>
      <c r="O133" s="256"/>
      <c r="P133" s="256"/>
      <c r="Q133" s="256"/>
      <c r="R133" s="256">
        <v>15</v>
      </c>
      <c r="S133" s="257">
        <f t="shared" si="12"/>
        <v>15</v>
      </c>
      <c r="T133" s="323">
        <f>J133*Inflation!$F$19</f>
        <v>0</v>
      </c>
      <c r="U133" s="324">
        <f>K133*Inflation!$F$19</f>
        <v>0</v>
      </c>
      <c r="V133" s="324">
        <f>L133*Inflation!$F$19</f>
        <v>0</v>
      </c>
      <c r="W133" s="324">
        <f>M133*Inflation!$F$19*Inflation!$F$20</f>
        <v>0</v>
      </c>
      <c r="X133" s="324">
        <f>N133*Inflation!$F$19*Inflation!$F$20</f>
        <v>0</v>
      </c>
      <c r="Y133" s="324">
        <f>O133*Inflation!$F$19*Inflation!$F$20</f>
        <v>0</v>
      </c>
      <c r="Z133" s="324">
        <f>P133*Inflation!$F$19*Inflation!$F$20*Inflation!$F$21</f>
        <v>0</v>
      </c>
      <c r="AA133" s="324">
        <f>Q133*Inflation!$F$19*Inflation!$F$20*Inflation!$F$21*Inflation!$F$22</f>
        <v>0</v>
      </c>
      <c r="AB133" s="324">
        <f>R133*Inflation!$F$19*Inflation!$F$20*Inflation!$F$21*Inflation!$F$22*Inflation!$F$23</f>
        <v>16.534825174825176</v>
      </c>
      <c r="AC133" s="326">
        <f t="shared" si="13"/>
        <v>16.534825174825176</v>
      </c>
    </row>
    <row r="134" spans="1:29" ht="14.5">
      <c r="A134" s="44" t="s">
        <v>150</v>
      </c>
      <c r="B134" s="45" t="s">
        <v>154</v>
      </c>
      <c r="C134" s="106">
        <v>0</v>
      </c>
      <c r="D134" s="65">
        <v>41</v>
      </c>
      <c r="E134" s="65"/>
      <c r="F134" s="99" t="s">
        <v>969</v>
      </c>
      <c r="G134" s="240" t="s">
        <v>148</v>
      </c>
      <c r="H134" s="240" t="s">
        <v>180</v>
      </c>
      <c r="I134" s="239">
        <v>47453</v>
      </c>
      <c r="J134" s="255"/>
      <c r="K134" s="256"/>
      <c r="L134" s="256"/>
      <c r="M134" s="256"/>
      <c r="N134" s="256"/>
      <c r="O134" s="256"/>
      <c r="P134" s="256"/>
      <c r="Q134" s="256"/>
      <c r="R134" s="256">
        <v>10</v>
      </c>
      <c r="S134" s="257">
        <f t="shared" si="12"/>
        <v>10</v>
      </c>
      <c r="T134" s="323">
        <f>J134*Inflation!$F$19</f>
        <v>0</v>
      </c>
      <c r="U134" s="324">
        <f>K134*Inflation!$F$19</f>
        <v>0</v>
      </c>
      <c r="V134" s="324">
        <f>L134*Inflation!$F$19</f>
        <v>0</v>
      </c>
      <c r="W134" s="324">
        <f>M134*Inflation!$F$19*Inflation!$F$20</f>
        <v>0</v>
      </c>
      <c r="X134" s="324">
        <f>N134*Inflation!$F$19*Inflation!$F$20</f>
        <v>0</v>
      </c>
      <c r="Y134" s="324">
        <f>O134*Inflation!$F$19*Inflation!$F$20</f>
        <v>0</v>
      </c>
      <c r="Z134" s="324">
        <f>P134*Inflation!$F$19*Inflation!$F$20*Inflation!$F$21</f>
        <v>0</v>
      </c>
      <c r="AA134" s="324">
        <f>Q134*Inflation!$F$19*Inflation!$F$20*Inflation!$F$21*Inflation!$F$22</f>
        <v>0</v>
      </c>
      <c r="AB134" s="324">
        <f>R134*Inflation!$F$19*Inflation!$F$20*Inflation!$F$21*Inflation!$F$22*Inflation!$F$23</f>
        <v>11.023216783216787</v>
      </c>
      <c r="AC134" s="326">
        <f t="shared" si="13"/>
        <v>11.023216783216787</v>
      </c>
    </row>
    <row r="135" spans="1:29" ht="14.5">
      <c r="A135" s="44" t="s">
        <v>150</v>
      </c>
      <c r="B135" s="45" t="s">
        <v>154</v>
      </c>
      <c r="C135" s="106">
        <v>0</v>
      </c>
      <c r="D135" s="65">
        <v>41</v>
      </c>
      <c r="E135" s="65"/>
      <c r="F135" s="99" t="s">
        <v>970</v>
      </c>
      <c r="G135" s="240" t="s">
        <v>148</v>
      </c>
      <c r="H135" s="240" t="s">
        <v>180</v>
      </c>
      <c r="I135" s="239">
        <v>47453</v>
      </c>
      <c r="J135" s="255"/>
      <c r="K135" s="256"/>
      <c r="L135" s="256"/>
      <c r="M135" s="256"/>
      <c r="N135" s="256"/>
      <c r="O135" s="256"/>
      <c r="P135" s="256"/>
      <c r="Q135" s="256"/>
      <c r="R135" s="256">
        <v>50</v>
      </c>
      <c r="S135" s="257">
        <f t="shared" si="12"/>
        <v>50</v>
      </c>
      <c r="T135" s="323">
        <f>J135*Inflation!$F$19</f>
        <v>0</v>
      </c>
      <c r="U135" s="324">
        <f>K135*Inflation!$F$19</f>
        <v>0</v>
      </c>
      <c r="V135" s="324">
        <f>L135*Inflation!$F$19</f>
        <v>0</v>
      </c>
      <c r="W135" s="324">
        <f>M135*Inflation!$F$19*Inflation!$F$20</f>
        <v>0</v>
      </c>
      <c r="X135" s="324">
        <f>N135*Inflation!$F$19*Inflation!$F$20</f>
        <v>0</v>
      </c>
      <c r="Y135" s="324">
        <f>O135*Inflation!$F$19*Inflation!$F$20</f>
        <v>0</v>
      </c>
      <c r="Z135" s="324">
        <f>P135*Inflation!$F$19*Inflation!$F$20*Inflation!$F$21</f>
        <v>0</v>
      </c>
      <c r="AA135" s="324">
        <f>Q135*Inflation!$F$19*Inflation!$F$20*Inflation!$F$21*Inflation!$F$22</f>
        <v>0</v>
      </c>
      <c r="AB135" s="324">
        <f>R135*Inflation!$F$19*Inflation!$F$20*Inflation!$F$21*Inflation!$F$22*Inflation!$F$23</f>
        <v>55.116083916083923</v>
      </c>
      <c r="AC135" s="326">
        <f t="shared" si="13"/>
        <v>55.116083916083923</v>
      </c>
    </row>
    <row r="136" spans="1:29" ht="14.5">
      <c r="A136" s="44" t="s">
        <v>150</v>
      </c>
      <c r="B136" s="45" t="s">
        <v>154</v>
      </c>
      <c r="C136" s="106">
        <v>0</v>
      </c>
      <c r="D136" s="65">
        <v>41</v>
      </c>
      <c r="E136" s="65"/>
      <c r="F136" s="99" t="s">
        <v>971</v>
      </c>
      <c r="G136" s="240" t="s">
        <v>148</v>
      </c>
      <c r="H136" s="240" t="s">
        <v>180</v>
      </c>
      <c r="I136" s="238">
        <v>47453</v>
      </c>
      <c r="J136" s="255"/>
      <c r="K136" s="256"/>
      <c r="L136" s="256"/>
      <c r="M136" s="256"/>
      <c r="N136" s="256"/>
      <c r="O136" s="256"/>
      <c r="P136" s="256"/>
      <c r="Q136" s="256"/>
      <c r="R136" s="256">
        <v>35</v>
      </c>
      <c r="S136" s="257">
        <f t="shared" si="12"/>
        <v>35</v>
      </c>
      <c r="T136" s="323">
        <f>J136*Inflation!$F$19</f>
        <v>0</v>
      </c>
      <c r="U136" s="324">
        <f>K136*Inflation!$F$19</f>
        <v>0</v>
      </c>
      <c r="V136" s="324">
        <f>L136*Inflation!$F$19</f>
        <v>0</v>
      </c>
      <c r="W136" s="324">
        <f>M136*Inflation!$F$19*Inflation!$F$20</f>
        <v>0</v>
      </c>
      <c r="X136" s="324">
        <f>N136*Inflation!$F$19*Inflation!$F$20</f>
        <v>0</v>
      </c>
      <c r="Y136" s="324">
        <f>O136*Inflation!$F$19*Inflation!$F$20</f>
        <v>0</v>
      </c>
      <c r="Z136" s="324">
        <f>P136*Inflation!$F$19*Inflation!$F$20*Inflation!$F$21</f>
        <v>0</v>
      </c>
      <c r="AA136" s="324">
        <f>Q136*Inflation!$F$19*Inflation!$F$20*Inflation!$F$21*Inflation!$F$22</f>
        <v>0</v>
      </c>
      <c r="AB136" s="324">
        <f>R136*Inflation!$F$19*Inflation!$F$20*Inflation!$F$21*Inflation!$F$22*Inflation!$F$23</f>
        <v>38.581258741258743</v>
      </c>
      <c r="AC136" s="326">
        <f t="shared" si="13"/>
        <v>38.581258741258743</v>
      </c>
    </row>
    <row r="137" spans="1:29" ht="14.5">
      <c r="A137" s="44" t="s">
        <v>150</v>
      </c>
      <c r="B137" s="45" t="s">
        <v>154</v>
      </c>
      <c r="C137" s="106">
        <v>0</v>
      </c>
      <c r="D137" s="65">
        <v>41</v>
      </c>
      <c r="E137" s="65"/>
      <c r="F137" s="99" t="s">
        <v>972</v>
      </c>
      <c r="G137" s="240" t="s">
        <v>148</v>
      </c>
      <c r="H137" s="240" t="s">
        <v>180</v>
      </c>
      <c r="I137" s="238">
        <v>47453</v>
      </c>
      <c r="J137" s="255"/>
      <c r="K137" s="256"/>
      <c r="L137" s="256"/>
      <c r="M137" s="256"/>
      <c r="N137" s="256"/>
      <c r="O137" s="256"/>
      <c r="P137" s="256"/>
      <c r="Q137" s="256"/>
      <c r="R137" s="256">
        <v>30</v>
      </c>
      <c r="S137" s="257">
        <f t="shared" si="12"/>
        <v>30</v>
      </c>
      <c r="T137" s="323">
        <f>J137*Inflation!$F$19</f>
        <v>0</v>
      </c>
      <c r="U137" s="324">
        <f>K137*Inflation!$F$19</f>
        <v>0</v>
      </c>
      <c r="V137" s="324">
        <f>L137*Inflation!$F$19</f>
        <v>0</v>
      </c>
      <c r="W137" s="324">
        <f>M137*Inflation!$F$19*Inflation!$F$20</f>
        <v>0</v>
      </c>
      <c r="X137" s="324">
        <f>N137*Inflation!$F$19*Inflation!$F$20</f>
        <v>0</v>
      </c>
      <c r="Y137" s="324">
        <f>O137*Inflation!$F$19*Inflation!$F$20</f>
        <v>0</v>
      </c>
      <c r="Z137" s="324">
        <f>P137*Inflation!$F$19*Inflation!$F$20*Inflation!$F$21</f>
        <v>0</v>
      </c>
      <c r="AA137" s="324">
        <f>Q137*Inflation!$F$19*Inflation!$F$20*Inflation!$F$21*Inflation!$F$22</f>
        <v>0</v>
      </c>
      <c r="AB137" s="324">
        <f>R137*Inflation!$F$19*Inflation!$F$20*Inflation!$F$21*Inflation!$F$22*Inflation!$F$23</f>
        <v>33.069650349650352</v>
      </c>
      <c r="AC137" s="326">
        <f t="shared" si="13"/>
        <v>33.069650349650352</v>
      </c>
    </row>
    <row r="138" spans="1:29" ht="14.5">
      <c r="A138" s="44" t="s">
        <v>150</v>
      </c>
      <c r="B138" s="45" t="s">
        <v>154</v>
      </c>
      <c r="C138" s="106">
        <v>0</v>
      </c>
      <c r="D138" s="65">
        <v>41</v>
      </c>
      <c r="E138" s="65"/>
      <c r="F138" s="99" t="s">
        <v>973</v>
      </c>
      <c r="G138" s="240" t="s">
        <v>148</v>
      </c>
      <c r="H138" s="240" t="s">
        <v>180</v>
      </c>
      <c r="I138" s="238">
        <v>47453</v>
      </c>
      <c r="J138" s="255"/>
      <c r="K138" s="256"/>
      <c r="L138" s="256"/>
      <c r="M138" s="256"/>
      <c r="N138" s="256"/>
      <c r="O138" s="256"/>
      <c r="P138" s="256"/>
      <c r="Q138" s="256"/>
      <c r="R138" s="256">
        <v>50</v>
      </c>
      <c r="S138" s="257">
        <f t="shared" si="12"/>
        <v>50</v>
      </c>
      <c r="T138" s="323">
        <f>J138*Inflation!$F$19</f>
        <v>0</v>
      </c>
      <c r="U138" s="324">
        <f>K138*Inflation!$F$19</f>
        <v>0</v>
      </c>
      <c r="V138" s="324">
        <f>L138*Inflation!$F$19</f>
        <v>0</v>
      </c>
      <c r="W138" s="324">
        <f>M138*Inflation!$F$19*Inflation!$F$20</f>
        <v>0</v>
      </c>
      <c r="X138" s="324">
        <f>N138*Inflation!$F$19*Inflation!$F$20</f>
        <v>0</v>
      </c>
      <c r="Y138" s="324">
        <f>O138*Inflation!$F$19*Inflation!$F$20</f>
        <v>0</v>
      </c>
      <c r="Z138" s="324">
        <f>P138*Inflation!$F$19*Inflation!$F$20*Inflation!$F$21</f>
        <v>0</v>
      </c>
      <c r="AA138" s="324">
        <f>Q138*Inflation!$F$19*Inflation!$F$20*Inflation!$F$21*Inflation!$F$22</f>
        <v>0</v>
      </c>
      <c r="AB138" s="324">
        <f>R138*Inflation!$F$19*Inflation!$F$20*Inflation!$F$21*Inflation!$F$22*Inflation!$F$23</f>
        <v>55.116083916083923</v>
      </c>
      <c r="AC138" s="326">
        <f t="shared" si="13"/>
        <v>55.116083916083923</v>
      </c>
    </row>
    <row r="139" spans="1:29" ht="14.5">
      <c r="A139" s="44" t="s">
        <v>150</v>
      </c>
      <c r="B139" s="45" t="s">
        <v>150</v>
      </c>
      <c r="C139" s="106">
        <v>1000</v>
      </c>
      <c r="D139" s="65">
        <v>41</v>
      </c>
      <c r="E139" s="65"/>
      <c r="F139" s="99" t="s">
        <v>974</v>
      </c>
      <c r="G139" s="240" t="s">
        <v>148</v>
      </c>
      <c r="H139" s="240" t="s">
        <v>180</v>
      </c>
      <c r="I139" s="238">
        <v>47453</v>
      </c>
      <c r="J139" s="255"/>
      <c r="K139" s="256"/>
      <c r="L139" s="256"/>
      <c r="M139" s="256"/>
      <c r="N139" s="256"/>
      <c r="O139" s="256"/>
      <c r="P139" s="256"/>
      <c r="Q139" s="256"/>
      <c r="R139" s="256">
        <v>75</v>
      </c>
      <c r="S139" s="257">
        <f t="shared" si="12"/>
        <v>75</v>
      </c>
      <c r="T139" s="323">
        <f>J139*Inflation!$F$19</f>
        <v>0</v>
      </c>
      <c r="U139" s="324">
        <f>K139*Inflation!$F$19</f>
        <v>0</v>
      </c>
      <c r="V139" s="324">
        <f>L139*Inflation!$F$19</f>
        <v>0</v>
      </c>
      <c r="W139" s="324">
        <f>M139*Inflation!$F$19*Inflation!$F$20</f>
        <v>0</v>
      </c>
      <c r="X139" s="324">
        <f>N139*Inflation!$F$19*Inflation!$F$20</f>
        <v>0</v>
      </c>
      <c r="Y139" s="324">
        <f>O139*Inflation!$F$19*Inflation!$F$20</f>
        <v>0</v>
      </c>
      <c r="Z139" s="324">
        <f>P139*Inflation!$F$19*Inflation!$F$20*Inflation!$F$21</f>
        <v>0</v>
      </c>
      <c r="AA139" s="324">
        <f>Q139*Inflation!$F$19*Inflation!$F$20*Inflation!$F$21*Inflation!$F$22</f>
        <v>0</v>
      </c>
      <c r="AB139" s="324">
        <f>R139*Inflation!$F$19*Inflation!$F$20*Inflation!$F$21*Inflation!$F$22*Inflation!$F$23</f>
        <v>82.674125874125892</v>
      </c>
      <c r="AC139" s="326">
        <f t="shared" si="13"/>
        <v>82.674125874125892</v>
      </c>
    </row>
    <row r="140" spans="1:29" ht="14.5">
      <c r="A140" s="44"/>
      <c r="B140" s="45"/>
      <c r="C140" s="106"/>
      <c r="D140" s="65"/>
      <c r="E140" s="65"/>
      <c r="F140" s="99"/>
      <c r="G140" s="240"/>
      <c r="H140" s="240"/>
      <c r="I140" s="240"/>
      <c r="J140" s="255"/>
      <c r="K140" s="256"/>
      <c r="L140" s="256"/>
      <c r="M140" s="256"/>
      <c r="N140" s="256"/>
      <c r="O140" s="256"/>
      <c r="P140" s="256"/>
      <c r="Q140" s="256"/>
      <c r="R140" s="256"/>
      <c r="S140" s="257">
        <f t="shared" si="12"/>
        <v>0</v>
      </c>
      <c r="T140" s="323">
        <f>J140*Inflation!$F$19</f>
        <v>0</v>
      </c>
      <c r="U140" s="324">
        <f>K140*Inflation!$F$19</f>
        <v>0</v>
      </c>
      <c r="V140" s="324">
        <f>L140*Inflation!$F$19</f>
        <v>0</v>
      </c>
      <c r="W140" s="324">
        <f>M140*Inflation!$F$19*Inflation!$F$20</f>
        <v>0</v>
      </c>
      <c r="X140" s="324">
        <f>N140*Inflation!$F$19*Inflation!$F$20</f>
        <v>0</v>
      </c>
      <c r="Y140" s="324">
        <f>O140*Inflation!$F$19*Inflation!$F$20</f>
        <v>0</v>
      </c>
      <c r="Z140" s="324">
        <f>P140*Inflation!$F$19*Inflation!$F$20*Inflation!$F$21</f>
        <v>0</v>
      </c>
      <c r="AA140" s="324">
        <f>Q140*Inflation!$F$19*Inflation!$F$20*Inflation!$F$21*Inflation!$F$22</f>
        <v>0</v>
      </c>
      <c r="AB140" s="324">
        <f>R140*Inflation!$F$19*Inflation!$F$20*Inflation!$F$21*Inflation!$F$22*Inflation!$F$23</f>
        <v>0</v>
      </c>
      <c r="AC140" s="326">
        <f t="shared" si="13"/>
        <v>0</v>
      </c>
    </row>
    <row r="141" spans="1:29" ht="15" thickBot="1">
      <c r="A141" s="44"/>
      <c r="B141" s="57">
        <v>0</v>
      </c>
      <c r="C141" s="73">
        <v>26</v>
      </c>
      <c r="D141" s="80">
        <v>41</v>
      </c>
      <c r="E141" s="81"/>
      <c r="F141" s="60" t="s">
        <v>38</v>
      </c>
      <c r="G141" s="389"/>
      <c r="H141" s="389"/>
      <c r="I141" s="241"/>
      <c r="J141" s="156">
        <f>SUM(J4:J140)</f>
        <v>314.5</v>
      </c>
      <c r="K141" s="61">
        <f>SUM(K4:K140)</f>
        <v>314.5</v>
      </c>
      <c r="L141" s="61">
        <f t="shared" ref="L141" si="14">SUM(L4:L140)</f>
        <v>629</v>
      </c>
      <c r="M141" s="61">
        <f t="shared" ref="M141:S141" si="15">SUM(M4:M140)</f>
        <v>262.75</v>
      </c>
      <c r="N141" s="61">
        <f t="shared" si="15"/>
        <v>262.75</v>
      </c>
      <c r="O141" s="61">
        <f t="shared" si="15"/>
        <v>525.5</v>
      </c>
      <c r="P141" s="61">
        <f t="shared" si="15"/>
        <v>755</v>
      </c>
      <c r="Q141" s="61">
        <f t="shared" si="15"/>
        <v>704</v>
      </c>
      <c r="R141" s="61">
        <f t="shared" si="15"/>
        <v>624</v>
      </c>
      <c r="S141" s="130">
        <f t="shared" si="15"/>
        <v>3237.5</v>
      </c>
      <c r="T141" s="172">
        <f>V141/2</f>
        <v>321.22357642357645</v>
      </c>
      <c r="U141" s="173">
        <f>V141/2</f>
        <v>321.22357642357645</v>
      </c>
      <c r="V141" s="173">
        <f t="shared" ref="V141:AC141" si="16">SUM(V4:V140)</f>
        <v>642.44715284715289</v>
      </c>
      <c r="W141" s="173">
        <f>Y141/2</f>
        <v>274.00336463536468</v>
      </c>
      <c r="X141" s="173">
        <f>Y141/2</f>
        <v>274.00336463536468</v>
      </c>
      <c r="Y141" s="173">
        <f t="shared" si="16"/>
        <v>548.00672927072935</v>
      </c>
      <c r="Z141" s="173">
        <f t="shared" si="16"/>
        <v>802.29422577422588</v>
      </c>
      <c r="AA141" s="173">
        <f t="shared" si="16"/>
        <v>762.31173626373629</v>
      </c>
      <c r="AB141" s="173">
        <f t="shared" si="16"/>
        <v>687.8487272727275</v>
      </c>
      <c r="AC141" s="174">
        <f t="shared" si="16"/>
        <v>3442.9085714285707</v>
      </c>
    </row>
    <row r="142" spans="1:29" ht="14.5">
      <c r="A142" s="44" t="b">
        <v>0</v>
      </c>
      <c r="B142" s="45" t="s">
        <v>150</v>
      </c>
      <c r="C142" s="106">
        <v>715.97499999999991</v>
      </c>
      <c r="D142" s="65">
        <v>4210</v>
      </c>
      <c r="E142" s="65"/>
      <c r="F142" s="99" t="s">
        <v>975</v>
      </c>
      <c r="G142" s="240" t="s">
        <v>148</v>
      </c>
      <c r="H142" s="240" t="s">
        <v>180</v>
      </c>
      <c r="I142" s="238"/>
      <c r="J142" s="255"/>
      <c r="K142" s="256"/>
      <c r="L142" s="256"/>
      <c r="M142" s="256"/>
      <c r="N142" s="256"/>
      <c r="O142" s="256"/>
      <c r="P142" s="256"/>
      <c r="Q142" s="256"/>
      <c r="R142" s="256"/>
      <c r="S142" s="257">
        <f t="shared" ref="S142:S154" si="17">SUM(R142,Q142,P142,O142,L142)</f>
        <v>0</v>
      </c>
      <c r="T142" s="323">
        <f>J142*Inflation!$F$19</f>
        <v>0</v>
      </c>
      <c r="U142" s="324">
        <f>K142*Inflation!$F$19</f>
        <v>0</v>
      </c>
      <c r="V142" s="324">
        <f>L142*Inflation!$F$19</f>
        <v>0</v>
      </c>
      <c r="W142" s="324">
        <f>M142*Inflation!$F$19*Inflation!$F$20</f>
        <v>0</v>
      </c>
      <c r="X142" s="324">
        <f>N142*Inflation!$F$19*Inflation!$F$20</f>
        <v>0</v>
      </c>
      <c r="Y142" s="324">
        <f>O142*Inflation!$F$19*Inflation!$F$20</f>
        <v>0</v>
      </c>
      <c r="Z142" s="324">
        <f>P142*Inflation!$F$19*Inflation!$F$20*Inflation!$F$21</f>
        <v>0</v>
      </c>
      <c r="AA142" s="324">
        <f>Q142*Inflation!$F$19*Inflation!$F$20*Inflation!$F$21*Inflation!$F$22</f>
        <v>0</v>
      </c>
      <c r="AB142" s="324">
        <f>R142*Inflation!$F$19*Inflation!$F$20*Inflation!$F$21*Inflation!$F$22*Inflation!$F$23</f>
        <v>0</v>
      </c>
      <c r="AC142" s="326">
        <f t="shared" ref="AC142:AC154" si="18">SUM(AB142,AA142,Z142,Y142,V142)</f>
        <v>0</v>
      </c>
    </row>
    <row r="143" spans="1:29" ht="14.5">
      <c r="A143" s="44" t="b">
        <v>0</v>
      </c>
      <c r="B143" s="45" t="s">
        <v>154</v>
      </c>
      <c r="C143" s="106">
        <v>0</v>
      </c>
      <c r="D143" s="65">
        <v>4210</v>
      </c>
      <c r="E143" s="65"/>
      <c r="F143" s="99" t="s">
        <v>976</v>
      </c>
      <c r="G143" s="240" t="s">
        <v>148</v>
      </c>
      <c r="H143" s="240" t="s">
        <v>180</v>
      </c>
      <c r="I143" s="238"/>
      <c r="J143" s="255"/>
      <c r="K143" s="256"/>
      <c r="L143" s="256"/>
      <c r="M143" s="256"/>
      <c r="N143" s="256"/>
      <c r="O143" s="256"/>
      <c r="P143" s="256"/>
      <c r="Q143" s="256"/>
      <c r="R143" s="256"/>
      <c r="S143" s="257">
        <f t="shared" si="17"/>
        <v>0</v>
      </c>
      <c r="T143" s="323">
        <f>J143*Inflation!$F$19</f>
        <v>0</v>
      </c>
      <c r="U143" s="324">
        <f>K143*Inflation!$F$19</f>
        <v>0</v>
      </c>
      <c r="V143" s="324">
        <f>L143*Inflation!$F$19</f>
        <v>0</v>
      </c>
      <c r="W143" s="324">
        <f>M143*Inflation!$F$19*Inflation!$F$20</f>
        <v>0</v>
      </c>
      <c r="X143" s="324">
        <f>N143*Inflation!$F$19*Inflation!$F$20</f>
        <v>0</v>
      </c>
      <c r="Y143" s="324">
        <f>O143*Inflation!$F$19*Inflation!$F$20</f>
        <v>0</v>
      </c>
      <c r="Z143" s="324">
        <f>P143*Inflation!$F$19*Inflation!$F$20*Inflation!$F$21</f>
        <v>0</v>
      </c>
      <c r="AA143" s="324">
        <f>Q143*Inflation!$F$19*Inflation!$F$20*Inflation!$F$21*Inflation!$F$22</f>
        <v>0</v>
      </c>
      <c r="AB143" s="324">
        <f>R143*Inflation!$F$19*Inflation!$F$20*Inflation!$F$21*Inflation!$F$22*Inflation!$F$23</f>
        <v>0</v>
      </c>
      <c r="AC143" s="326">
        <f t="shared" si="18"/>
        <v>0</v>
      </c>
    </row>
    <row r="144" spans="1:29" ht="14.5">
      <c r="A144" s="44" t="b">
        <v>0</v>
      </c>
      <c r="B144" s="45" t="s">
        <v>154</v>
      </c>
      <c r="C144" s="106">
        <v>0</v>
      </c>
      <c r="D144" s="65">
        <v>4210</v>
      </c>
      <c r="E144" s="65"/>
      <c r="F144" s="99" t="s">
        <v>977</v>
      </c>
      <c r="G144" s="240" t="s">
        <v>148</v>
      </c>
      <c r="H144" s="240" t="s">
        <v>180</v>
      </c>
      <c r="I144" s="238"/>
      <c r="J144" s="255"/>
      <c r="K144" s="256"/>
      <c r="L144" s="256"/>
      <c r="M144" s="256"/>
      <c r="N144" s="256"/>
      <c r="O144" s="256"/>
      <c r="P144" s="256"/>
      <c r="Q144" s="256"/>
      <c r="R144" s="256"/>
      <c r="S144" s="257">
        <f t="shared" si="17"/>
        <v>0</v>
      </c>
      <c r="T144" s="323">
        <f>J144*Inflation!$F$19</f>
        <v>0</v>
      </c>
      <c r="U144" s="324">
        <f>K144*Inflation!$F$19</f>
        <v>0</v>
      </c>
      <c r="V144" s="324">
        <f>L144*Inflation!$F$19</f>
        <v>0</v>
      </c>
      <c r="W144" s="324">
        <f>M144*Inflation!$F$19*Inflation!$F$20</f>
        <v>0</v>
      </c>
      <c r="X144" s="324">
        <f>N144*Inflation!$F$19*Inflation!$F$20</f>
        <v>0</v>
      </c>
      <c r="Y144" s="324">
        <f>O144*Inflation!$F$19*Inflation!$F$20</f>
        <v>0</v>
      </c>
      <c r="Z144" s="324">
        <f>P144*Inflation!$F$19*Inflation!$F$20*Inflation!$F$21</f>
        <v>0</v>
      </c>
      <c r="AA144" s="324">
        <f>Q144*Inflation!$F$19*Inflation!$F$20*Inflation!$F$21*Inflation!$F$22</f>
        <v>0</v>
      </c>
      <c r="AB144" s="324">
        <f>R144*Inflation!$F$19*Inflation!$F$20*Inflation!$F$21*Inflation!$F$22*Inflation!$F$23</f>
        <v>0</v>
      </c>
      <c r="AC144" s="326">
        <f t="shared" si="18"/>
        <v>0</v>
      </c>
    </row>
    <row r="145" spans="1:29" ht="14.5">
      <c r="A145" s="44" t="b">
        <v>0</v>
      </c>
      <c r="B145" s="45" t="s">
        <v>154</v>
      </c>
      <c r="C145" s="106">
        <v>0</v>
      </c>
      <c r="D145" s="65">
        <v>4210</v>
      </c>
      <c r="E145" s="65"/>
      <c r="F145" s="99" t="s">
        <v>978</v>
      </c>
      <c r="G145" s="240" t="s">
        <v>148</v>
      </c>
      <c r="H145" s="240" t="s">
        <v>180</v>
      </c>
      <c r="I145" s="238"/>
      <c r="J145" s="255"/>
      <c r="K145" s="256"/>
      <c r="L145" s="256"/>
      <c r="M145" s="256"/>
      <c r="N145" s="256"/>
      <c r="O145" s="256"/>
      <c r="P145" s="256"/>
      <c r="Q145" s="256"/>
      <c r="R145" s="256"/>
      <c r="S145" s="257">
        <f t="shared" si="17"/>
        <v>0</v>
      </c>
      <c r="T145" s="323">
        <f>J145*Inflation!$F$19</f>
        <v>0</v>
      </c>
      <c r="U145" s="324">
        <f>K145*Inflation!$F$19</f>
        <v>0</v>
      </c>
      <c r="V145" s="324">
        <f>L145*Inflation!$F$19</f>
        <v>0</v>
      </c>
      <c r="W145" s="324">
        <f>M145*Inflation!$F$19*Inflation!$F$20</f>
        <v>0</v>
      </c>
      <c r="X145" s="324">
        <f>N145*Inflation!$F$19*Inflation!$F$20</f>
        <v>0</v>
      </c>
      <c r="Y145" s="324">
        <f>O145*Inflation!$F$19*Inflation!$F$20</f>
        <v>0</v>
      </c>
      <c r="Z145" s="324">
        <f>P145*Inflation!$F$19*Inflation!$F$20*Inflation!$F$21</f>
        <v>0</v>
      </c>
      <c r="AA145" s="324">
        <f>Q145*Inflation!$F$19*Inflation!$F$20*Inflation!$F$21*Inflation!$F$22</f>
        <v>0</v>
      </c>
      <c r="AB145" s="324">
        <f>R145*Inflation!$F$19*Inflation!$F$20*Inflation!$F$21*Inflation!$F$22*Inflation!$F$23</f>
        <v>0</v>
      </c>
      <c r="AC145" s="326">
        <f t="shared" si="18"/>
        <v>0</v>
      </c>
    </row>
    <row r="146" spans="1:29" ht="14.5">
      <c r="A146" s="44" t="b">
        <v>0</v>
      </c>
      <c r="B146" s="45" t="s">
        <v>154</v>
      </c>
      <c r="C146" s="106">
        <v>0</v>
      </c>
      <c r="D146" s="65">
        <v>4210</v>
      </c>
      <c r="E146" s="65"/>
      <c r="F146" s="99" t="s">
        <v>979</v>
      </c>
      <c r="G146" s="240" t="s">
        <v>148</v>
      </c>
      <c r="H146" s="240" t="s">
        <v>180</v>
      </c>
      <c r="I146" s="238"/>
      <c r="J146" s="255"/>
      <c r="K146" s="256"/>
      <c r="L146" s="256"/>
      <c r="M146" s="256"/>
      <c r="N146" s="256"/>
      <c r="O146" s="256"/>
      <c r="P146" s="256"/>
      <c r="Q146" s="256"/>
      <c r="R146" s="256"/>
      <c r="S146" s="257">
        <f t="shared" si="17"/>
        <v>0</v>
      </c>
      <c r="T146" s="323">
        <f>J146*Inflation!$F$19</f>
        <v>0</v>
      </c>
      <c r="U146" s="324">
        <f>K146*Inflation!$F$19</f>
        <v>0</v>
      </c>
      <c r="V146" s="324">
        <f>L146*Inflation!$F$19</f>
        <v>0</v>
      </c>
      <c r="W146" s="324">
        <f>M146*Inflation!$F$19*Inflation!$F$20</f>
        <v>0</v>
      </c>
      <c r="X146" s="324">
        <f>N146*Inflation!$F$19*Inflation!$F$20</f>
        <v>0</v>
      </c>
      <c r="Y146" s="324">
        <f>O146*Inflation!$F$19*Inflation!$F$20</f>
        <v>0</v>
      </c>
      <c r="Z146" s="324">
        <f>P146*Inflation!$F$19*Inflation!$F$20*Inflation!$F$21</f>
        <v>0</v>
      </c>
      <c r="AA146" s="324">
        <f>Q146*Inflation!$F$19*Inflation!$F$20*Inflation!$F$21*Inflation!$F$22</f>
        <v>0</v>
      </c>
      <c r="AB146" s="324">
        <f>R146*Inflation!$F$19*Inflation!$F$20*Inflation!$F$21*Inflation!$F$22*Inflation!$F$23</f>
        <v>0</v>
      </c>
      <c r="AC146" s="326">
        <f t="shared" si="18"/>
        <v>0</v>
      </c>
    </row>
    <row r="147" spans="1:29" ht="14.5">
      <c r="A147" s="44" t="b">
        <v>0</v>
      </c>
      <c r="B147" s="45" t="s">
        <v>150</v>
      </c>
      <c r="C147" s="106">
        <v>2008</v>
      </c>
      <c r="D147" s="65">
        <v>4210</v>
      </c>
      <c r="E147" s="65"/>
      <c r="F147" s="99" t="s">
        <v>980</v>
      </c>
      <c r="G147" s="240" t="s">
        <v>148</v>
      </c>
      <c r="H147" s="240" t="s">
        <v>180</v>
      </c>
      <c r="I147" s="238"/>
      <c r="J147" s="255"/>
      <c r="K147" s="256"/>
      <c r="L147" s="256"/>
      <c r="M147" s="256"/>
      <c r="N147" s="256"/>
      <c r="O147" s="256"/>
      <c r="P147" s="256"/>
      <c r="Q147" s="256"/>
      <c r="R147" s="256"/>
      <c r="S147" s="257">
        <f t="shared" si="17"/>
        <v>0</v>
      </c>
      <c r="T147" s="323">
        <f>J147*Inflation!$F$19</f>
        <v>0</v>
      </c>
      <c r="U147" s="324">
        <f>K147*Inflation!$F$19</f>
        <v>0</v>
      </c>
      <c r="V147" s="324">
        <f>L147*Inflation!$F$19</f>
        <v>0</v>
      </c>
      <c r="W147" s="324">
        <f>M147*Inflation!$F$19*Inflation!$F$20</f>
        <v>0</v>
      </c>
      <c r="X147" s="324">
        <f>N147*Inflation!$F$19*Inflation!$F$20</f>
        <v>0</v>
      </c>
      <c r="Y147" s="324">
        <f>O147*Inflation!$F$19*Inflation!$F$20</f>
        <v>0</v>
      </c>
      <c r="Z147" s="324">
        <f>P147*Inflation!$F$19*Inflation!$F$20*Inflation!$F$21</f>
        <v>0</v>
      </c>
      <c r="AA147" s="324">
        <f>Q147*Inflation!$F$19*Inflation!$F$20*Inflation!$F$21*Inflation!$F$22</f>
        <v>0</v>
      </c>
      <c r="AB147" s="324">
        <f>R147*Inflation!$F$19*Inflation!$F$20*Inflation!$F$21*Inflation!$F$22*Inflation!$F$23</f>
        <v>0</v>
      </c>
      <c r="AC147" s="326">
        <f t="shared" si="18"/>
        <v>0</v>
      </c>
    </row>
    <row r="148" spans="1:29" ht="14.5">
      <c r="A148" s="44" t="b">
        <v>0</v>
      </c>
      <c r="B148" s="45" t="s">
        <v>150</v>
      </c>
      <c r="C148" s="106">
        <v>500</v>
      </c>
      <c r="D148" s="65">
        <v>4210</v>
      </c>
      <c r="E148" s="65"/>
      <c r="F148" s="99" t="s">
        <v>852</v>
      </c>
      <c r="G148" s="240" t="s">
        <v>148</v>
      </c>
      <c r="H148" s="240" t="s">
        <v>180</v>
      </c>
      <c r="I148" s="238"/>
      <c r="J148" s="255"/>
      <c r="K148" s="256"/>
      <c r="L148" s="256"/>
      <c r="M148" s="256"/>
      <c r="N148" s="256"/>
      <c r="O148" s="256"/>
      <c r="P148" s="256"/>
      <c r="Q148" s="256"/>
      <c r="R148" s="256"/>
      <c r="S148" s="257">
        <f t="shared" si="17"/>
        <v>0</v>
      </c>
      <c r="T148" s="323">
        <f>J148*Inflation!$F$19</f>
        <v>0</v>
      </c>
      <c r="U148" s="324">
        <f>K148*Inflation!$F$19</f>
        <v>0</v>
      </c>
      <c r="V148" s="324">
        <f>L148*Inflation!$F$19</f>
        <v>0</v>
      </c>
      <c r="W148" s="324">
        <f>M148*Inflation!$F$19*Inflation!$F$20</f>
        <v>0</v>
      </c>
      <c r="X148" s="324">
        <f>N148*Inflation!$F$19*Inflation!$F$20</f>
        <v>0</v>
      </c>
      <c r="Y148" s="324">
        <f>O148*Inflation!$F$19*Inflation!$F$20</f>
        <v>0</v>
      </c>
      <c r="Z148" s="324">
        <f>P148*Inflation!$F$19*Inflation!$F$20*Inflation!$F$21</f>
        <v>0</v>
      </c>
      <c r="AA148" s="324">
        <f>Q148*Inflation!$F$19*Inflation!$F$20*Inflation!$F$21*Inflation!$F$22</f>
        <v>0</v>
      </c>
      <c r="AB148" s="324">
        <f>R148*Inflation!$F$19*Inflation!$F$20*Inflation!$F$21*Inflation!$F$22*Inflation!$F$23</f>
        <v>0</v>
      </c>
      <c r="AC148" s="326">
        <f t="shared" si="18"/>
        <v>0</v>
      </c>
    </row>
    <row r="149" spans="1:29" ht="14.5">
      <c r="A149" s="44" t="b">
        <v>0</v>
      </c>
      <c r="B149" s="45" t="s">
        <v>154</v>
      </c>
      <c r="C149" s="106">
        <v>0</v>
      </c>
      <c r="D149" s="65">
        <v>4210</v>
      </c>
      <c r="E149" s="65"/>
      <c r="F149" s="99" t="s">
        <v>981</v>
      </c>
      <c r="G149" s="240" t="s">
        <v>148</v>
      </c>
      <c r="H149" s="240" t="s">
        <v>180</v>
      </c>
      <c r="I149" s="238"/>
      <c r="J149" s="255"/>
      <c r="K149" s="256"/>
      <c r="L149" s="256"/>
      <c r="M149" s="256"/>
      <c r="N149" s="256"/>
      <c r="O149" s="256"/>
      <c r="P149" s="256"/>
      <c r="Q149" s="256"/>
      <c r="R149" s="256"/>
      <c r="S149" s="257">
        <f t="shared" si="17"/>
        <v>0</v>
      </c>
      <c r="T149" s="323">
        <f>J149*Inflation!$F$19</f>
        <v>0</v>
      </c>
      <c r="U149" s="324">
        <f>K149*Inflation!$F$19</f>
        <v>0</v>
      </c>
      <c r="V149" s="324">
        <f>L149*Inflation!$F$19</f>
        <v>0</v>
      </c>
      <c r="W149" s="324">
        <f>M149*Inflation!$F$19*Inflation!$F$20</f>
        <v>0</v>
      </c>
      <c r="X149" s="324">
        <f>N149*Inflation!$F$19*Inflation!$F$20</f>
        <v>0</v>
      </c>
      <c r="Y149" s="324">
        <f>O149*Inflation!$F$19*Inflation!$F$20</f>
        <v>0</v>
      </c>
      <c r="Z149" s="324">
        <f>P149*Inflation!$F$19*Inflation!$F$20*Inflation!$F$21</f>
        <v>0</v>
      </c>
      <c r="AA149" s="324">
        <f>Q149*Inflation!$F$19*Inflation!$F$20*Inflation!$F$21*Inflation!$F$22</f>
        <v>0</v>
      </c>
      <c r="AB149" s="324">
        <f>R149*Inflation!$F$19*Inflation!$F$20*Inflation!$F$21*Inflation!$F$22*Inflation!$F$23</f>
        <v>0</v>
      </c>
      <c r="AC149" s="326">
        <f t="shared" si="18"/>
        <v>0</v>
      </c>
    </row>
    <row r="150" spans="1:29" ht="14.5">
      <c r="A150" s="44" t="b">
        <v>0</v>
      </c>
      <c r="B150" s="45" t="s">
        <v>154</v>
      </c>
      <c r="C150" s="106">
        <v>0</v>
      </c>
      <c r="D150" s="65">
        <v>4210</v>
      </c>
      <c r="E150" s="65"/>
      <c r="F150" s="99" t="s">
        <v>982</v>
      </c>
      <c r="G150" s="240" t="s">
        <v>148</v>
      </c>
      <c r="H150" s="240" t="s">
        <v>180</v>
      </c>
      <c r="I150" s="238"/>
      <c r="J150" s="255"/>
      <c r="K150" s="256"/>
      <c r="L150" s="256"/>
      <c r="M150" s="256"/>
      <c r="N150" s="256"/>
      <c r="O150" s="256"/>
      <c r="P150" s="256"/>
      <c r="Q150" s="256"/>
      <c r="R150" s="256"/>
      <c r="S150" s="257">
        <f t="shared" si="17"/>
        <v>0</v>
      </c>
      <c r="T150" s="323">
        <f>J150*Inflation!$F$19</f>
        <v>0</v>
      </c>
      <c r="U150" s="324">
        <f>K150*Inflation!$F$19</f>
        <v>0</v>
      </c>
      <c r="V150" s="324">
        <f>L150*Inflation!$F$19</f>
        <v>0</v>
      </c>
      <c r="W150" s="324">
        <f>M150*Inflation!$F$19*Inflation!$F$20</f>
        <v>0</v>
      </c>
      <c r="X150" s="324">
        <f>N150*Inflation!$F$19*Inflation!$F$20</f>
        <v>0</v>
      </c>
      <c r="Y150" s="324">
        <f>O150*Inflation!$F$19*Inflation!$F$20</f>
        <v>0</v>
      </c>
      <c r="Z150" s="324">
        <f>P150*Inflation!$F$19*Inflation!$F$20*Inflation!$F$21</f>
        <v>0</v>
      </c>
      <c r="AA150" s="324">
        <f>Q150*Inflation!$F$19*Inflation!$F$20*Inflation!$F$21*Inflation!$F$22</f>
        <v>0</v>
      </c>
      <c r="AB150" s="324">
        <f>R150*Inflation!$F$19*Inflation!$F$20*Inflation!$F$21*Inflation!$F$22*Inflation!$F$23</f>
        <v>0</v>
      </c>
      <c r="AC150" s="326">
        <f t="shared" si="18"/>
        <v>0</v>
      </c>
    </row>
    <row r="151" spans="1:29" ht="14.5">
      <c r="A151" s="44" t="b">
        <v>0</v>
      </c>
      <c r="B151" s="45" t="s">
        <v>154</v>
      </c>
      <c r="C151" s="106">
        <v>0</v>
      </c>
      <c r="D151" s="65">
        <v>4210</v>
      </c>
      <c r="E151" s="65"/>
      <c r="F151" s="99" t="s">
        <v>983</v>
      </c>
      <c r="G151" s="240" t="s">
        <v>148</v>
      </c>
      <c r="H151" s="240" t="s">
        <v>180</v>
      </c>
      <c r="I151" s="238"/>
      <c r="J151" s="255"/>
      <c r="K151" s="256"/>
      <c r="L151" s="256"/>
      <c r="M151" s="256"/>
      <c r="N151" s="256"/>
      <c r="O151" s="256"/>
      <c r="P151" s="256"/>
      <c r="Q151" s="256"/>
      <c r="R151" s="256"/>
      <c r="S151" s="257">
        <f t="shared" si="17"/>
        <v>0</v>
      </c>
      <c r="T151" s="323">
        <f>J151*Inflation!$F$19</f>
        <v>0</v>
      </c>
      <c r="U151" s="324">
        <f>K151*Inflation!$F$19</f>
        <v>0</v>
      </c>
      <c r="V151" s="324">
        <f>L151*Inflation!$F$19</f>
        <v>0</v>
      </c>
      <c r="W151" s="324">
        <f>M151*Inflation!$F$19*Inflation!$F$20</f>
        <v>0</v>
      </c>
      <c r="X151" s="324">
        <f>N151*Inflation!$F$19*Inflation!$F$20</f>
        <v>0</v>
      </c>
      <c r="Y151" s="324">
        <f>O151*Inflation!$F$19*Inflation!$F$20</f>
        <v>0</v>
      </c>
      <c r="Z151" s="324">
        <f>P151*Inflation!$F$19*Inflation!$F$20*Inflation!$F$21</f>
        <v>0</v>
      </c>
      <c r="AA151" s="324">
        <f>Q151*Inflation!$F$19*Inflation!$F$20*Inflation!$F$21*Inflation!$F$22</f>
        <v>0</v>
      </c>
      <c r="AB151" s="324">
        <f>R151*Inflation!$F$19*Inflation!$F$20*Inflation!$F$21*Inflation!$F$22*Inflation!$F$23</f>
        <v>0</v>
      </c>
      <c r="AC151" s="326">
        <f t="shared" si="18"/>
        <v>0</v>
      </c>
    </row>
    <row r="152" spans="1:29" ht="14.5">
      <c r="A152" s="44" t="b">
        <v>0</v>
      </c>
      <c r="B152" s="45" t="s">
        <v>154</v>
      </c>
      <c r="C152" s="106">
        <v>0</v>
      </c>
      <c r="D152" s="65">
        <v>4210</v>
      </c>
      <c r="E152" s="65"/>
      <c r="F152" s="99" t="s">
        <v>984</v>
      </c>
      <c r="G152" s="240" t="s">
        <v>148</v>
      </c>
      <c r="H152" s="240" t="s">
        <v>180</v>
      </c>
      <c r="I152" s="238"/>
      <c r="J152" s="255"/>
      <c r="K152" s="256"/>
      <c r="L152" s="256"/>
      <c r="M152" s="256"/>
      <c r="N152" s="256"/>
      <c r="O152" s="256"/>
      <c r="P152" s="256"/>
      <c r="Q152" s="256"/>
      <c r="R152" s="256"/>
      <c r="S152" s="257">
        <f t="shared" si="17"/>
        <v>0</v>
      </c>
      <c r="T152" s="323">
        <f>J152*Inflation!$F$19</f>
        <v>0</v>
      </c>
      <c r="U152" s="324">
        <f>K152*Inflation!$F$19</f>
        <v>0</v>
      </c>
      <c r="V152" s="324">
        <f>L152*Inflation!$F$19</f>
        <v>0</v>
      </c>
      <c r="W152" s="324">
        <f>M152*Inflation!$F$19*Inflation!$F$20</f>
        <v>0</v>
      </c>
      <c r="X152" s="324">
        <f>N152*Inflation!$F$19*Inflation!$F$20</f>
        <v>0</v>
      </c>
      <c r="Y152" s="324">
        <f>O152*Inflation!$F$19*Inflation!$F$20</f>
        <v>0</v>
      </c>
      <c r="Z152" s="324">
        <f>P152*Inflation!$F$19*Inflation!$F$20*Inflation!$F$21</f>
        <v>0</v>
      </c>
      <c r="AA152" s="324">
        <f>Q152*Inflation!$F$19*Inflation!$F$20*Inflation!$F$21*Inflation!$F$22</f>
        <v>0</v>
      </c>
      <c r="AB152" s="324">
        <f>R152*Inflation!$F$19*Inflation!$F$20*Inflation!$F$21*Inflation!$F$22*Inflation!$F$23</f>
        <v>0</v>
      </c>
      <c r="AC152" s="326">
        <f t="shared" si="18"/>
        <v>0</v>
      </c>
    </row>
    <row r="153" spans="1:29" ht="14.5">
      <c r="A153" s="44" t="b">
        <v>0</v>
      </c>
      <c r="B153" s="45" t="s">
        <v>154</v>
      </c>
      <c r="C153" s="106">
        <v>0</v>
      </c>
      <c r="D153" s="65">
        <v>4210</v>
      </c>
      <c r="E153" s="65"/>
      <c r="F153" s="99" t="s">
        <v>985</v>
      </c>
      <c r="G153" s="240" t="s">
        <v>148</v>
      </c>
      <c r="H153" s="240" t="s">
        <v>180</v>
      </c>
      <c r="I153" s="238"/>
      <c r="J153" s="255"/>
      <c r="K153" s="256"/>
      <c r="L153" s="256"/>
      <c r="M153" s="256"/>
      <c r="N153" s="256"/>
      <c r="O153" s="256"/>
      <c r="P153" s="256"/>
      <c r="Q153" s="256"/>
      <c r="R153" s="256"/>
      <c r="S153" s="257">
        <f t="shared" si="17"/>
        <v>0</v>
      </c>
      <c r="T153" s="323">
        <f>J153*Inflation!$F$19</f>
        <v>0</v>
      </c>
      <c r="U153" s="324">
        <f>K153*Inflation!$F$19</f>
        <v>0</v>
      </c>
      <c r="V153" s="324">
        <f>L153*Inflation!$F$19</f>
        <v>0</v>
      </c>
      <c r="W153" s="324">
        <f>M153*Inflation!$F$19*Inflation!$F$20</f>
        <v>0</v>
      </c>
      <c r="X153" s="324">
        <f>N153*Inflation!$F$19*Inflation!$F$20</f>
        <v>0</v>
      </c>
      <c r="Y153" s="324">
        <f>O153*Inflation!$F$19*Inflation!$F$20</f>
        <v>0</v>
      </c>
      <c r="Z153" s="324">
        <f>P153*Inflation!$F$19*Inflation!$F$20*Inflation!$F$21</f>
        <v>0</v>
      </c>
      <c r="AA153" s="324">
        <f>Q153*Inflation!$F$19*Inflation!$F$20*Inflation!$F$21*Inflation!$F$22</f>
        <v>0</v>
      </c>
      <c r="AB153" s="324">
        <f>R153*Inflation!$F$19*Inflation!$F$20*Inflation!$F$21*Inflation!$F$22*Inflation!$F$23</f>
        <v>0</v>
      </c>
      <c r="AC153" s="326">
        <f t="shared" si="18"/>
        <v>0</v>
      </c>
    </row>
    <row r="154" spans="1:29" ht="14.5">
      <c r="A154" s="44" t="b">
        <v>0</v>
      </c>
      <c r="B154" s="45" t="s">
        <v>154</v>
      </c>
      <c r="C154" s="106">
        <v>0</v>
      </c>
      <c r="D154" s="65">
        <v>4210</v>
      </c>
      <c r="E154" s="65"/>
      <c r="F154" s="99" t="s">
        <v>986</v>
      </c>
      <c r="G154" s="240" t="s">
        <v>148</v>
      </c>
      <c r="H154" s="240" t="s">
        <v>180</v>
      </c>
      <c r="I154" s="238"/>
      <c r="J154" s="255"/>
      <c r="K154" s="256"/>
      <c r="L154" s="256"/>
      <c r="M154" s="256"/>
      <c r="N154" s="256"/>
      <c r="O154" s="256"/>
      <c r="P154" s="256"/>
      <c r="Q154" s="256"/>
      <c r="R154" s="256"/>
      <c r="S154" s="257">
        <f t="shared" si="17"/>
        <v>0</v>
      </c>
      <c r="T154" s="323">
        <f>J154*Inflation!$F$19</f>
        <v>0</v>
      </c>
      <c r="U154" s="324">
        <f>K154*Inflation!$F$19</f>
        <v>0</v>
      </c>
      <c r="V154" s="324">
        <f>L154*Inflation!$F$19</f>
        <v>0</v>
      </c>
      <c r="W154" s="324">
        <f>M154*Inflation!$F$19*Inflation!$F$20</f>
        <v>0</v>
      </c>
      <c r="X154" s="324">
        <f>N154*Inflation!$F$19*Inflation!$F$20</f>
        <v>0</v>
      </c>
      <c r="Y154" s="324">
        <f>O154*Inflation!$F$19*Inflation!$F$20</f>
        <v>0</v>
      </c>
      <c r="Z154" s="324">
        <f>P154*Inflation!$F$19*Inflation!$F$20*Inflation!$F$21</f>
        <v>0</v>
      </c>
      <c r="AA154" s="324">
        <f>Q154*Inflation!$F$19*Inflation!$F$20*Inflation!$F$21*Inflation!$F$22</f>
        <v>0</v>
      </c>
      <c r="AB154" s="324">
        <f>R154*Inflation!$F$19*Inflation!$F$20*Inflation!$F$21*Inflation!$F$22*Inflation!$F$23</f>
        <v>0</v>
      </c>
      <c r="AC154" s="326">
        <f t="shared" si="18"/>
        <v>0</v>
      </c>
    </row>
    <row r="155" spans="1:29" ht="15" thickBot="1">
      <c r="A155" s="44"/>
      <c r="B155" s="57">
        <v>-3</v>
      </c>
      <c r="C155" s="73">
        <v>3</v>
      </c>
      <c r="D155" s="80">
        <v>421</v>
      </c>
      <c r="E155" s="81"/>
      <c r="F155" s="60" t="s">
        <v>39</v>
      </c>
      <c r="G155" s="389"/>
      <c r="H155" s="389"/>
      <c r="I155" s="241"/>
      <c r="J155" s="156">
        <f t="shared" ref="J155:S155" si="19">SUM(J142:J154)</f>
        <v>0</v>
      </c>
      <c r="K155" s="61">
        <f t="shared" si="19"/>
        <v>0</v>
      </c>
      <c r="L155" s="61">
        <f t="shared" si="19"/>
        <v>0</v>
      </c>
      <c r="M155" s="61">
        <f t="shared" si="19"/>
        <v>0</v>
      </c>
      <c r="N155" s="61">
        <f t="shared" si="19"/>
        <v>0</v>
      </c>
      <c r="O155" s="61">
        <f t="shared" si="19"/>
        <v>0</v>
      </c>
      <c r="P155" s="61">
        <f t="shared" si="19"/>
        <v>0</v>
      </c>
      <c r="Q155" s="61">
        <f t="shared" si="19"/>
        <v>0</v>
      </c>
      <c r="R155" s="61">
        <f t="shared" si="19"/>
        <v>0</v>
      </c>
      <c r="S155" s="130">
        <f t="shared" si="19"/>
        <v>0</v>
      </c>
      <c r="T155" s="172">
        <f t="shared" ref="T155:AC155" si="20">SUM(T142:T154)</f>
        <v>0</v>
      </c>
      <c r="U155" s="173">
        <f t="shared" si="20"/>
        <v>0</v>
      </c>
      <c r="V155" s="173">
        <f t="shared" si="20"/>
        <v>0</v>
      </c>
      <c r="W155" s="173">
        <f t="shared" si="20"/>
        <v>0</v>
      </c>
      <c r="X155" s="173">
        <f t="shared" si="20"/>
        <v>0</v>
      </c>
      <c r="Y155" s="173">
        <f t="shared" si="20"/>
        <v>0</v>
      </c>
      <c r="Z155" s="173">
        <f t="shared" si="20"/>
        <v>0</v>
      </c>
      <c r="AA155" s="173">
        <f t="shared" si="20"/>
        <v>0</v>
      </c>
      <c r="AB155" s="173">
        <f t="shared" si="20"/>
        <v>0</v>
      </c>
      <c r="AC155" s="174">
        <f t="shared" si="20"/>
        <v>0</v>
      </c>
    </row>
    <row r="156" spans="1:29" ht="14.5">
      <c r="A156" s="44" t="s">
        <v>154</v>
      </c>
      <c r="B156" s="45" t="s">
        <v>150</v>
      </c>
      <c r="C156" s="106">
        <v>8423.7135884804848</v>
      </c>
      <c r="D156" s="65">
        <v>43</v>
      </c>
      <c r="E156" s="65"/>
      <c r="F156" s="99" t="s">
        <v>45</v>
      </c>
      <c r="G156" s="240" t="s">
        <v>148</v>
      </c>
      <c r="H156" s="240" t="s">
        <v>170</v>
      </c>
      <c r="I156" s="238" t="s">
        <v>249</v>
      </c>
      <c r="J156" s="255"/>
      <c r="K156" s="256"/>
      <c r="L156" s="256"/>
      <c r="M156" s="256"/>
      <c r="N156" s="256"/>
      <c r="O156" s="256"/>
      <c r="P156" s="256"/>
      <c r="Q156" s="256"/>
      <c r="R156" s="256"/>
      <c r="S156" s="258">
        <f>SUM(R156,Q156,P156,O156,L156)</f>
        <v>0</v>
      </c>
      <c r="T156" s="323">
        <f>J156*Inflation!$F$19</f>
        <v>0</v>
      </c>
      <c r="U156" s="324">
        <f>K156*Inflation!$F$19</f>
        <v>0</v>
      </c>
      <c r="V156" s="324">
        <f>L156*Inflation!$F$19</f>
        <v>0</v>
      </c>
      <c r="W156" s="324">
        <f>M156*Inflation!$F$19*Inflation!$F$20</f>
        <v>0</v>
      </c>
      <c r="X156" s="324">
        <f>N156*Inflation!$F$19*Inflation!$F$20</f>
        <v>0</v>
      </c>
      <c r="Y156" s="324">
        <f>O156*Inflation!$F$19*Inflation!$F$20</f>
        <v>0</v>
      </c>
      <c r="Z156" s="324">
        <f>P156*Inflation!$F$19*Inflation!$F$20*Inflation!$F$21</f>
        <v>0</v>
      </c>
      <c r="AA156" s="324">
        <f>Q156*Inflation!$F$19*Inflation!$F$20*Inflation!$F$21*Inflation!$F$22</f>
        <v>0</v>
      </c>
      <c r="AB156" s="324">
        <f>R156*Inflation!$F$19*Inflation!$F$20*Inflation!$F$21*Inflation!$F$22*Inflation!$F$23</f>
        <v>0</v>
      </c>
      <c r="AC156" s="326">
        <f>SUM(AB156,AA156,Z156,Y156,V156)</f>
        <v>0</v>
      </c>
    </row>
    <row r="157" spans="1:29" ht="15" thickBot="1">
      <c r="A157" s="44"/>
      <c r="B157" s="57">
        <v>0</v>
      </c>
      <c r="C157" s="73">
        <v>1</v>
      </c>
      <c r="D157" s="80">
        <v>43</v>
      </c>
      <c r="E157" s="81"/>
      <c r="F157" s="60" t="s">
        <v>45</v>
      </c>
      <c r="G157" s="389"/>
      <c r="H157" s="389"/>
      <c r="I157" s="241"/>
      <c r="J157" s="156">
        <f t="shared" ref="J157:S157" si="21">J156</f>
        <v>0</v>
      </c>
      <c r="K157" s="61">
        <f t="shared" si="21"/>
        <v>0</v>
      </c>
      <c r="L157" s="61">
        <f t="shared" si="21"/>
        <v>0</v>
      </c>
      <c r="M157" s="61">
        <f t="shared" si="21"/>
        <v>0</v>
      </c>
      <c r="N157" s="61">
        <f t="shared" si="21"/>
        <v>0</v>
      </c>
      <c r="O157" s="61">
        <f t="shared" si="21"/>
        <v>0</v>
      </c>
      <c r="P157" s="61">
        <f t="shared" si="21"/>
        <v>0</v>
      </c>
      <c r="Q157" s="61">
        <f t="shared" si="21"/>
        <v>0</v>
      </c>
      <c r="R157" s="61">
        <f t="shared" si="21"/>
        <v>0</v>
      </c>
      <c r="S157" s="130">
        <f t="shared" si="21"/>
        <v>0</v>
      </c>
      <c r="T157" s="172">
        <f t="shared" ref="T157:AC157" si="22">T156</f>
        <v>0</v>
      </c>
      <c r="U157" s="173">
        <f t="shared" si="22"/>
        <v>0</v>
      </c>
      <c r="V157" s="173">
        <f t="shared" si="22"/>
        <v>0</v>
      </c>
      <c r="W157" s="173">
        <f t="shared" si="22"/>
        <v>0</v>
      </c>
      <c r="X157" s="173">
        <f t="shared" si="22"/>
        <v>0</v>
      </c>
      <c r="Y157" s="173">
        <f t="shared" si="22"/>
        <v>0</v>
      </c>
      <c r="Z157" s="173">
        <f t="shared" si="22"/>
        <v>0</v>
      </c>
      <c r="AA157" s="173">
        <f t="shared" si="22"/>
        <v>0</v>
      </c>
      <c r="AB157" s="173">
        <f t="shared" si="22"/>
        <v>0</v>
      </c>
      <c r="AC157" s="174">
        <f t="shared" si="22"/>
        <v>0</v>
      </c>
    </row>
    <row r="158" spans="1:29" ht="15" thickBot="1">
      <c r="A158" s="44" t="s">
        <v>154</v>
      </c>
      <c r="B158" s="45" t="s">
        <v>150</v>
      </c>
      <c r="C158" s="115">
        <v>63513.305</v>
      </c>
      <c r="D158" s="80">
        <v>45</v>
      </c>
      <c r="E158" s="81" t="s">
        <v>987</v>
      </c>
      <c r="F158" s="116" t="s">
        <v>47</v>
      </c>
      <c r="G158" s="396" t="s">
        <v>148</v>
      </c>
      <c r="H158" s="396" t="s">
        <v>170</v>
      </c>
      <c r="I158" s="150" t="s">
        <v>249</v>
      </c>
      <c r="J158" s="156">
        <f>L158/2</f>
        <v>-336.64053666666666</v>
      </c>
      <c r="K158" s="61">
        <f>L158/2</f>
        <v>-336.64053666666666</v>
      </c>
      <c r="L158" s="61">
        <v>-673.28107333333332</v>
      </c>
      <c r="M158" s="61">
        <f>O158/2</f>
        <v>-336.64053666666666</v>
      </c>
      <c r="N158" s="61">
        <f>O158/2</f>
        <v>-336.64053666666666</v>
      </c>
      <c r="O158" s="61">
        <v>-673.28107333333332</v>
      </c>
      <c r="P158" s="61">
        <v>-673.28107333333332</v>
      </c>
      <c r="Q158" s="61">
        <v>-673.28107333333332</v>
      </c>
      <c r="R158" s="61">
        <v>-673.28107333333332</v>
      </c>
      <c r="S158" s="131">
        <f>SUM(R158,Q158,P158,O158,L158)</f>
        <v>-3366.4053666666669</v>
      </c>
      <c r="T158" s="177">
        <f>J158*Inflation!$F$19</f>
        <v>-343.83744724075922</v>
      </c>
      <c r="U158" s="173">
        <f>K158*Inflation!$F$19</f>
        <v>-343.83744724075922</v>
      </c>
      <c r="V158" s="173">
        <f>L158*Inflation!$F$19</f>
        <v>-687.67489448151844</v>
      </c>
      <c r="W158" s="173">
        <f>M158*Inflation!$F$19*Inflation!$F$20</f>
        <v>-351.05857171958712</v>
      </c>
      <c r="X158" s="173">
        <f>N158*Inflation!$F$19*Inflation!$F$20</f>
        <v>-351.05857171958712</v>
      </c>
      <c r="Y158" s="173">
        <f>O158*Inflation!$F$19*Inflation!$F$20</f>
        <v>-702.11714343917424</v>
      </c>
      <c r="Z158" s="173">
        <f>P158*Inflation!$F$19*Inflation!$F$20*Inflation!$F$21</f>
        <v>-715.45631451444558</v>
      </c>
      <c r="AA158" s="173">
        <f>Q158*Inflation!$F$19*Inflation!$F$20*Inflation!$F$21*Inflation!$F$22</f>
        <v>-729.04838637250759</v>
      </c>
      <c r="AB158" s="231">
        <f>R158*Inflation!$F$19*Inflation!$F$20*Inflation!$F$21*Inflation!$F$22*Inflation!$F$23</f>
        <v>-742.17232273902107</v>
      </c>
      <c r="AC158" s="175">
        <f>SUM(AB158,AA158,Z158,Y158,V158)</f>
        <v>-3576.4690615466675</v>
      </c>
    </row>
    <row r="159" spans="1:29" ht="15" thickBot="1">
      <c r="A159" s="44"/>
      <c r="B159" s="45"/>
      <c r="C159" s="106"/>
      <c r="D159" s="80"/>
      <c r="E159" s="81"/>
      <c r="F159" s="60" t="s">
        <v>58</v>
      </c>
      <c r="G159" s="389"/>
      <c r="H159" s="389"/>
      <c r="I159" s="242"/>
      <c r="J159" s="156">
        <f t="shared" ref="J159:S159" si="23">J158+J157+J155+J141</f>
        <v>-22.140536666666662</v>
      </c>
      <c r="K159" s="61">
        <f t="shared" si="23"/>
        <v>-22.140536666666662</v>
      </c>
      <c r="L159" s="61">
        <f t="shared" si="23"/>
        <v>-44.281073333333325</v>
      </c>
      <c r="M159" s="61">
        <f t="shared" si="23"/>
        <v>-73.890536666666662</v>
      </c>
      <c r="N159" s="61">
        <f t="shared" si="23"/>
        <v>-73.890536666666662</v>
      </c>
      <c r="O159" s="61">
        <f t="shared" si="23"/>
        <v>-147.78107333333332</v>
      </c>
      <c r="P159" s="61">
        <f t="shared" si="23"/>
        <v>81.718926666666675</v>
      </c>
      <c r="Q159" s="61">
        <f t="shared" si="23"/>
        <v>30.718926666666675</v>
      </c>
      <c r="R159" s="61">
        <f t="shared" si="23"/>
        <v>-49.281073333333325</v>
      </c>
      <c r="S159" s="130">
        <f t="shared" si="23"/>
        <v>-128.90536666666685</v>
      </c>
      <c r="T159" s="172">
        <f t="shared" ref="T159:AC159" si="24">T158+T157+T155+T141</f>
        <v>-22.613870817182772</v>
      </c>
      <c r="U159" s="173">
        <f t="shared" si="24"/>
        <v>-22.613870817182772</v>
      </c>
      <c r="V159" s="173">
        <f t="shared" si="24"/>
        <v>-45.227741634365543</v>
      </c>
      <c r="W159" s="173">
        <f t="shared" si="24"/>
        <v>-77.055207084222445</v>
      </c>
      <c r="X159" s="173">
        <f t="shared" si="24"/>
        <v>-77.055207084222445</v>
      </c>
      <c r="Y159" s="173">
        <f t="shared" si="24"/>
        <v>-154.11041416844489</v>
      </c>
      <c r="Z159" s="173">
        <f t="shared" si="24"/>
        <v>86.837911259780299</v>
      </c>
      <c r="AA159" s="173">
        <f t="shared" si="24"/>
        <v>33.2633498912287</v>
      </c>
      <c r="AB159" s="173">
        <f t="shared" si="24"/>
        <v>-54.323595466293568</v>
      </c>
      <c r="AC159" s="176">
        <f t="shared" si="24"/>
        <v>-133.56049011809682</v>
      </c>
    </row>
    <row r="160" spans="1:29"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</row>
    <row r="161" spans="6:29">
      <c r="F161" s="524" t="s">
        <v>1060</v>
      </c>
      <c r="G161" s="524"/>
      <c r="H161" s="524"/>
      <c r="I161" s="530"/>
      <c r="J161" s="525"/>
      <c r="K161" s="525"/>
      <c r="L161" s="525"/>
      <c r="M161" s="525"/>
      <c r="N161" s="525"/>
      <c r="O161" s="525"/>
      <c r="P161" s="525"/>
      <c r="Q161" s="525"/>
      <c r="R161" s="525"/>
      <c r="S161" s="525"/>
      <c r="T161" s="523">
        <f>J159*Inflation!D19/Inflation!D18</f>
        <v>-22.613870817182814</v>
      </c>
      <c r="U161" s="523">
        <f>K159*Inflation!D19/Inflation!D18</f>
        <v>-22.613870817182814</v>
      </c>
      <c r="V161" s="523">
        <f>L159*Inflation!D19/Inflation!D18</f>
        <v>-45.227741634365628</v>
      </c>
      <c r="W161" s="523">
        <f>M159*Inflation!D20/Inflation!D18</f>
        <v>-77.055207084222445</v>
      </c>
      <c r="X161" s="523">
        <f>N159*Inflation!D20/Inflation!D18</f>
        <v>-77.055207084222445</v>
      </c>
      <c r="Y161" s="523">
        <f>O159*Inflation!D20/Inflation!D18</f>
        <v>-154.11041416844489</v>
      </c>
      <c r="Z161" s="523">
        <f>P159*Inflation!D21/Inflation!D18</f>
        <v>86.837911259780228</v>
      </c>
      <c r="AA161" s="523">
        <f>Q159*Inflation!D22/Inflation!D18</f>
        <v>33.263349891228778</v>
      </c>
      <c r="AB161" s="523">
        <f>R159*Inflation!D23/Inflation!D18</f>
        <v>-54.323595466293696</v>
      </c>
      <c r="AC161" s="523">
        <f>SUM(AB161,AA161,Z161,Y161,V161)</f>
        <v>-133.5604901180952</v>
      </c>
    </row>
    <row r="162" spans="6:29">
      <c r="J162" s="91"/>
      <c r="K162" s="91"/>
      <c r="L162" s="91"/>
      <c r="M162" s="91"/>
      <c r="N162" s="91"/>
      <c r="O162" s="91"/>
      <c r="P162" s="91"/>
      <c r="Q162" s="91"/>
      <c r="R162" s="91"/>
      <c r="S162" s="91"/>
      <c r="T162" s="531">
        <f>T161-T159</f>
        <v>-4.2632564145606011E-14</v>
      </c>
      <c r="U162" s="531">
        <f t="shared" ref="U162:AC162" si="25">U161-U159</f>
        <v>-4.2632564145606011E-14</v>
      </c>
      <c r="V162" s="531">
        <f t="shared" si="25"/>
        <v>-8.5265128291212022E-14</v>
      </c>
      <c r="W162" s="531">
        <f t="shared" si="25"/>
        <v>0</v>
      </c>
      <c r="X162" s="531">
        <f t="shared" si="25"/>
        <v>0</v>
      </c>
      <c r="Y162" s="531">
        <f t="shared" si="25"/>
        <v>0</v>
      </c>
      <c r="Z162" s="531">
        <f t="shared" si="25"/>
        <v>0</v>
      </c>
      <c r="AA162" s="531">
        <f t="shared" si="25"/>
        <v>7.815970093361102E-14</v>
      </c>
      <c r="AB162" s="531">
        <f t="shared" si="25"/>
        <v>-1.2789769243681803E-13</v>
      </c>
      <c r="AC162" s="531">
        <f t="shared" si="25"/>
        <v>1.6200374375330284E-12</v>
      </c>
    </row>
  </sheetData>
  <mergeCells count="4">
    <mergeCell ref="A1:B1"/>
    <mergeCell ref="A2:B2"/>
    <mergeCell ref="J2:S2"/>
    <mergeCell ref="T2:AC2"/>
  </mergeCells>
  <conditionalFormatting sqref="J142:R154 J156:R156 J4:S140">
    <cfRule type="cellIs" priority="17" stopIfTrue="1" operator="equal">
      <formula>0</formula>
    </cfRule>
  </conditionalFormatting>
  <conditionalFormatting sqref="I156">
    <cfRule type="cellIs" priority="16" stopIfTrue="1" operator="equal">
      <formula>0</formula>
    </cfRule>
  </conditionalFormatting>
  <conditionalFormatting sqref="S142:S154">
    <cfRule type="cellIs" priority="15" stopIfTrue="1" operator="equal">
      <formula>0</formula>
    </cfRule>
  </conditionalFormatting>
  <conditionalFormatting sqref="S156">
    <cfRule type="cellIs" priority="14" stopIfTrue="1" operator="equal">
      <formula>0</formula>
    </cfRule>
  </conditionalFormatting>
  <conditionalFormatting sqref="S158">
    <cfRule type="cellIs" priority="13" stopIfTrue="1" operator="equal">
      <formula>0</formula>
    </cfRule>
  </conditionalFormatting>
  <conditionalFormatting sqref="T4:AC140 T142:AB154 T156:AB156">
    <cfRule type="cellIs" priority="4" stopIfTrue="1" operator="equal">
      <formula>0</formula>
    </cfRule>
  </conditionalFormatting>
  <conditionalFormatting sqref="AC142:AC154">
    <cfRule type="cellIs" priority="3" stopIfTrue="1" operator="equal">
      <formula>0</formula>
    </cfRule>
  </conditionalFormatting>
  <conditionalFormatting sqref="AC156">
    <cfRule type="cellIs" priority="2" stopIfTrue="1" operator="equal">
      <formula>0</formula>
    </cfRule>
  </conditionalFormatting>
  <conditionalFormatting sqref="AC158">
    <cfRule type="cellIs" priority="1" stopIfTrue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17175-7B60-44BD-A296-D82969B03409}">
  <sheetPr>
    <tabColor rgb="FF00B050"/>
  </sheetPr>
  <dimension ref="A1:DQ80"/>
  <sheetViews>
    <sheetView zoomScale="80" zoomScaleNormal="80" zoomScaleSheetLayoutView="100" workbookViewId="0">
      <pane xSplit="1" ySplit="9" topLeftCell="BH10" activePane="bottomRight" state="frozen"/>
      <selection sqref="A1:XFD1"/>
      <selection pane="topRight" sqref="A1:XFD1"/>
      <selection pane="bottomLeft" sqref="A1:XFD1"/>
      <selection pane="bottomRight" sqref="A1:XFD1"/>
    </sheetView>
  </sheetViews>
  <sheetFormatPr defaultColWidth="11.1796875" defaultRowHeight="15.5"/>
  <cols>
    <col min="1" max="1" width="34.54296875" style="117" customWidth="1"/>
    <col min="2" max="2" width="2.453125" style="117" customWidth="1"/>
    <col min="3" max="13" width="11.1796875" style="117"/>
    <col min="14" max="14" width="12.7265625" style="117" customWidth="1"/>
    <col min="15" max="15" width="11.81640625" style="117" customWidth="1"/>
    <col min="16" max="16" width="15.26953125" style="117" customWidth="1"/>
    <col min="17" max="17" width="2.453125" style="117" customWidth="1"/>
    <col min="18" max="28" width="11.453125" style="117" customWidth="1"/>
    <col min="29" max="29" width="11.81640625" style="117" customWidth="1"/>
    <col min="30" max="30" width="12.81640625" style="117" customWidth="1"/>
    <col min="31" max="31" width="14" style="117" bestFit="1" customWidth="1"/>
    <col min="32" max="32" width="2.453125" style="117" customWidth="1"/>
    <col min="33" max="43" width="11.453125" style="117" customWidth="1"/>
    <col min="44" max="44" width="11.81640625" style="117" customWidth="1"/>
    <col min="45" max="45" width="12.81640625" style="117" customWidth="1"/>
    <col min="46" max="46" width="11.453125" style="117" customWidth="1"/>
    <col min="47" max="47" width="2.453125" style="117" customWidth="1"/>
    <col min="48" max="58" width="11.453125" style="117" customWidth="1"/>
    <col min="59" max="59" width="11.81640625" style="117" customWidth="1"/>
    <col min="60" max="60" width="12.81640625" style="117" customWidth="1"/>
    <col min="61" max="61" width="11.453125" style="117" customWidth="1"/>
    <col min="62" max="62" width="2.453125" style="117" customWidth="1"/>
    <col min="63" max="73" width="11.453125" style="117" customWidth="1"/>
    <col min="74" max="74" width="11.81640625" style="117" customWidth="1"/>
    <col min="75" max="75" width="12.81640625" style="117" customWidth="1"/>
    <col min="76" max="76" width="11.453125" style="117" customWidth="1"/>
    <col min="77" max="77" width="2.453125" style="117" customWidth="1"/>
    <col min="78" max="88" width="11.453125" style="117" customWidth="1"/>
    <col min="89" max="89" width="11.81640625" style="117" customWidth="1"/>
    <col min="90" max="90" width="12.81640625" style="117" customWidth="1"/>
    <col min="91" max="91" width="11.453125" style="117" customWidth="1"/>
    <col min="92" max="92" width="3" style="117" customWidth="1"/>
    <col min="93" max="106" width="11.1796875" style="117"/>
    <col min="107" max="107" width="3" style="117" customWidth="1"/>
    <col min="108" max="16384" width="11.1796875" style="117"/>
  </cols>
  <sheetData>
    <row r="1" spans="1:120" ht="17.5">
      <c r="A1" s="545" t="s">
        <v>411</v>
      </c>
      <c r="B1" s="621" t="s">
        <v>407</v>
      </c>
      <c r="C1" s="621"/>
      <c r="D1" s="621"/>
      <c r="E1" s="621"/>
      <c r="F1" s="621"/>
      <c r="G1" s="621"/>
      <c r="H1" s="621"/>
      <c r="I1" s="621"/>
      <c r="J1" s="621"/>
      <c r="K1" s="621"/>
      <c r="L1" s="621"/>
      <c r="M1" s="621"/>
      <c r="N1" s="621"/>
      <c r="O1" s="621"/>
      <c r="P1" s="532"/>
      <c r="Q1" s="621" t="s">
        <v>407</v>
      </c>
      <c r="R1" s="621"/>
      <c r="S1" s="621"/>
      <c r="T1" s="621"/>
      <c r="U1" s="621"/>
      <c r="V1" s="621"/>
      <c r="W1" s="621"/>
      <c r="X1" s="621"/>
      <c r="Y1" s="621"/>
      <c r="Z1" s="621"/>
      <c r="AA1" s="621"/>
      <c r="AB1" s="621"/>
      <c r="AC1" s="621"/>
      <c r="AD1" s="621"/>
      <c r="AE1" s="532"/>
      <c r="AF1" s="621" t="s">
        <v>407</v>
      </c>
      <c r="AG1" s="621"/>
      <c r="AH1" s="621"/>
      <c r="AI1" s="621"/>
      <c r="AJ1" s="621"/>
      <c r="AK1" s="621"/>
      <c r="AL1" s="621"/>
      <c r="AM1" s="621"/>
      <c r="AN1" s="621"/>
      <c r="AO1" s="621"/>
      <c r="AP1" s="621"/>
      <c r="AQ1" s="621"/>
      <c r="AR1" s="621"/>
      <c r="AS1" s="621"/>
      <c r="AT1" s="532"/>
      <c r="AU1" s="621" t="s">
        <v>407</v>
      </c>
      <c r="AV1" s="621"/>
      <c r="AW1" s="621"/>
      <c r="AX1" s="621"/>
      <c r="AY1" s="621"/>
      <c r="AZ1" s="621"/>
      <c r="BA1" s="621"/>
      <c r="BB1" s="621"/>
      <c r="BC1" s="621"/>
      <c r="BD1" s="621"/>
      <c r="BE1" s="621"/>
      <c r="BF1" s="621"/>
      <c r="BG1" s="621"/>
      <c r="BH1" s="621"/>
      <c r="BI1" s="532"/>
      <c r="BJ1" s="621" t="s">
        <v>407</v>
      </c>
      <c r="BK1" s="621"/>
      <c r="BL1" s="621"/>
      <c r="BM1" s="621"/>
      <c r="BN1" s="621"/>
      <c r="BO1" s="621"/>
      <c r="BP1" s="621"/>
      <c r="BQ1" s="621"/>
      <c r="BR1" s="621"/>
      <c r="BS1" s="621"/>
      <c r="BT1" s="621"/>
      <c r="BU1" s="621"/>
      <c r="BV1" s="621"/>
      <c r="BW1" s="621"/>
      <c r="BX1" s="532"/>
      <c r="BY1" s="621" t="s">
        <v>407</v>
      </c>
      <c r="BZ1" s="621"/>
      <c r="CA1" s="621"/>
      <c r="CB1" s="621"/>
      <c r="CC1" s="621"/>
      <c r="CD1" s="621"/>
      <c r="CE1" s="621"/>
      <c r="CF1" s="621"/>
      <c r="CG1" s="621"/>
      <c r="CH1" s="621"/>
      <c r="CI1" s="621"/>
      <c r="CJ1" s="621"/>
      <c r="CK1" s="621"/>
      <c r="CL1" s="621"/>
      <c r="CM1" s="532"/>
      <c r="CN1" s="621" t="s">
        <v>407</v>
      </c>
      <c r="CO1" s="621"/>
      <c r="CP1" s="621"/>
      <c r="CQ1" s="621"/>
      <c r="CR1" s="621"/>
      <c r="CS1" s="621"/>
      <c r="CT1" s="621"/>
      <c r="CU1" s="621"/>
      <c r="CV1" s="621"/>
      <c r="CW1" s="621"/>
      <c r="CX1" s="621"/>
      <c r="CY1" s="621"/>
      <c r="CZ1" s="621"/>
      <c r="DA1" s="621"/>
      <c r="DB1" s="532"/>
      <c r="DC1" s="621" t="s">
        <v>407</v>
      </c>
      <c r="DD1" s="621"/>
      <c r="DE1" s="621"/>
      <c r="DF1" s="621"/>
      <c r="DG1" s="621"/>
      <c r="DH1" s="621"/>
      <c r="DI1" s="621"/>
      <c r="DJ1" s="621"/>
      <c r="DK1" s="621"/>
      <c r="DL1" s="621"/>
      <c r="DM1" s="621"/>
      <c r="DN1" s="621"/>
      <c r="DO1" s="621"/>
      <c r="DP1" s="621"/>
    </row>
    <row r="2" spans="1:120" ht="17.5">
      <c r="A2" s="546" t="s">
        <v>1064</v>
      </c>
      <c r="B2" s="621" t="s">
        <v>408</v>
      </c>
      <c r="C2" s="621"/>
      <c r="D2" s="621"/>
      <c r="E2" s="621"/>
      <c r="F2" s="621"/>
      <c r="G2" s="621"/>
      <c r="H2" s="621"/>
      <c r="I2" s="621"/>
      <c r="J2" s="621"/>
      <c r="K2" s="621"/>
      <c r="L2" s="621"/>
      <c r="M2" s="621"/>
      <c r="N2" s="621"/>
      <c r="O2" s="621"/>
      <c r="P2" s="532"/>
      <c r="Q2" s="621" t="s">
        <v>408</v>
      </c>
      <c r="R2" s="621"/>
      <c r="S2" s="621"/>
      <c r="T2" s="621"/>
      <c r="U2" s="621"/>
      <c r="V2" s="621"/>
      <c r="W2" s="621"/>
      <c r="X2" s="621"/>
      <c r="Y2" s="621"/>
      <c r="Z2" s="621"/>
      <c r="AA2" s="621"/>
      <c r="AB2" s="621"/>
      <c r="AC2" s="621"/>
      <c r="AD2" s="621"/>
      <c r="AE2" s="532"/>
      <c r="AF2" s="621" t="s">
        <v>408</v>
      </c>
      <c r="AG2" s="621"/>
      <c r="AH2" s="621"/>
      <c r="AI2" s="621"/>
      <c r="AJ2" s="621"/>
      <c r="AK2" s="621"/>
      <c r="AL2" s="621"/>
      <c r="AM2" s="621"/>
      <c r="AN2" s="621"/>
      <c r="AO2" s="621"/>
      <c r="AP2" s="621"/>
      <c r="AQ2" s="621"/>
      <c r="AR2" s="621"/>
      <c r="AS2" s="621"/>
      <c r="AT2" s="532"/>
      <c r="AU2" s="621" t="s">
        <v>408</v>
      </c>
      <c r="AV2" s="621"/>
      <c r="AW2" s="621"/>
      <c r="AX2" s="621"/>
      <c r="AY2" s="621"/>
      <c r="AZ2" s="621"/>
      <c r="BA2" s="621"/>
      <c r="BB2" s="621"/>
      <c r="BC2" s="621"/>
      <c r="BD2" s="621"/>
      <c r="BE2" s="621"/>
      <c r="BF2" s="621"/>
      <c r="BG2" s="621"/>
      <c r="BH2" s="621"/>
      <c r="BI2" s="532"/>
      <c r="BJ2" s="621" t="s">
        <v>408</v>
      </c>
      <c r="BK2" s="621"/>
      <c r="BL2" s="621"/>
      <c r="BM2" s="621"/>
      <c r="BN2" s="621"/>
      <c r="BO2" s="621"/>
      <c r="BP2" s="621"/>
      <c r="BQ2" s="621"/>
      <c r="BR2" s="621"/>
      <c r="BS2" s="621"/>
      <c r="BT2" s="621"/>
      <c r="BU2" s="621"/>
      <c r="BV2" s="621"/>
      <c r="BW2" s="621"/>
      <c r="BX2" s="532"/>
      <c r="BY2" s="621" t="s">
        <v>408</v>
      </c>
      <c r="BZ2" s="621"/>
      <c r="CA2" s="621"/>
      <c r="CB2" s="621"/>
      <c r="CC2" s="621"/>
      <c r="CD2" s="621"/>
      <c r="CE2" s="621"/>
      <c r="CF2" s="621"/>
      <c r="CG2" s="621"/>
      <c r="CH2" s="621"/>
      <c r="CI2" s="621"/>
      <c r="CJ2" s="621"/>
      <c r="CK2" s="621"/>
      <c r="CL2" s="621"/>
      <c r="CM2" s="532"/>
      <c r="CN2" s="621" t="s">
        <v>408</v>
      </c>
      <c r="CO2" s="621"/>
      <c r="CP2" s="621"/>
      <c r="CQ2" s="621"/>
      <c r="CR2" s="621"/>
      <c r="CS2" s="621"/>
      <c r="CT2" s="621"/>
      <c r="CU2" s="621"/>
      <c r="CV2" s="621"/>
      <c r="CW2" s="621"/>
      <c r="CX2" s="621"/>
      <c r="CY2" s="621"/>
      <c r="CZ2" s="621"/>
      <c r="DA2" s="621"/>
      <c r="DB2" s="532"/>
      <c r="DC2" s="621" t="s">
        <v>408</v>
      </c>
      <c r="DD2" s="621"/>
      <c r="DE2" s="621"/>
      <c r="DF2" s="621"/>
      <c r="DG2" s="621"/>
      <c r="DH2" s="621"/>
      <c r="DI2" s="621"/>
      <c r="DJ2" s="621"/>
      <c r="DK2" s="621"/>
      <c r="DL2" s="621"/>
      <c r="DM2" s="621"/>
      <c r="DN2" s="621"/>
      <c r="DO2" s="621"/>
      <c r="DP2" s="621"/>
    </row>
    <row r="3" spans="1:120" ht="17.5">
      <c r="A3" s="547" t="s">
        <v>1065</v>
      </c>
      <c r="B3" s="620">
        <v>2022</v>
      </c>
      <c r="C3" s="620"/>
      <c r="D3" s="620"/>
      <c r="E3" s="620"/>
      <c r="F3" s="620"/>
      <c r="G3" s="620"/>
      <c r="H3" s="620"/>
      <c r="I3" s="620"/>
      <c r="J3" s="620"/>
      <c r="K3" s="620"/>
      <c r="L3" s="620"/>
      <c r="M3" s="620"/>
      <c r="N3" s="620"/>
      <c r="O3" s="620"/>
      <c r="P3" s="532"/>
      <c r="Q3" s="620">
        <v>2023</v>
      </c>
      <c r="R3" s="620"/>
      <c r="S3" s="620"/>
      <c r="T3" s="620"/>
      <c r="U3" s="620"/>
      <c r="V3" s="620"/>
      <c r="W3" s="620"/>
      <c r="X3" s="620"/>
      <c r="Y3" s="620"/>
      <c r="Z3" s="620"/>
      <c r="AA3" s="620"/>
      <c r="AB3" s="620"/>
      <c r="AC3" s="620"/>
      <c r="AD3" s="620"/>
      <c r="AE3" s="532"/>
      <c r="AF3" s="620">
        <v>2024</v>
      </c>
      <c r="AG3" s="620"/>
      <c r="AH3" s="620"/>
      <c r="AI3" s="620"/>
      <c r="AJ3" s="620"/>
      <c r="AK3" s="620"/>
      <c r="AL3" s="620"/>
      <c r="AM3" s="620"/>
      <c r="AN3" s="620"/>
      <c r="AO3" s="620"/>
      <c r="AP3" s="620"/>
      <c r="AQ3" s="620"/>
      <c r="AR3" s="620"/>
      <c r="AS3" s="620"/>
      <c r="AT3" s="532"/>
      <c r="AU3" s="620">
        <v>2025</v>
      </c>
      <c r="AV3" s="620"/>
      <c r="AW3" s="620"/>
      <c r="AX3" s="620"/>
      <c r="AY3" s="620"/>
      <c r="AZ3" s="620"/>
      <c r="BA3" s="620"/>
      <c r="BB3" s="620"/>
      <c r="BC3" s="620"/>
      <c r="BD3" s="620"/>
      <c r="BE3" s="620"/>
      <c r="BF3" s="620"/>
      <c r="BG3" s="620"/>
      <c r="BH3" s="620"/>
      <c r="BI3" s="532"/>
      <c r="BJ3" s="620">
        <v>2026</v>
      </c>
      <c r="BK3" s="620"/>
      <c r="BL3" s="620"/>
      <c r="BM3" s="620"/>
      <c r="BN3" s="620"/>
      <c r="BO3" s="620"/>
      <c r="BP3" s="620"/>
      <c r="BQ3" s="620"/>
      <c r="BR3" s="620"/>
      <c r="BS3" s="620"/>
      <c r="BT3" s="620"/>
      <c r="BU3" s="620"/>
      <c r="BV3" s="620"/>
      <c r="BW3" s="620"/>
      <c r="BX3" s="532"/>
      <c r="BY3" s="620">
        <v>2027</v>
      </c>
      <c r="BZ3" s="620"/>
      <c r="CA3" s="620"/>
      <c r="CB3" s="620"/>
      <c r="CC3" s="620"/>
      <c r="CD3" s="620"/>
      <c r="CE3" s="620"/>
      <c r="CF3" s="620"/>
      <c r="CG3" s="620"/>
      <c r="CH3" s="620"/>
      <c r="CI3" s="620"/>
      <c r="CJ3" s="620"/>
      <c r="CK3" s="620"/>
      <c r="CL3" s="620"/>
      <c r="CM3" s="532"/>
      <c r="CN3" s="620">
        <v>2028</v>
      </c>
      <c r="CO3" s="620"/>
      <c r="CP3" s="620"/>
      <c r="CQ3" s="620"/>
      <c r="CR3" s="620"/>
      <c r="CS3" s="620"/>
      <c r="CT3" s="620"/>
      <c r="CU3" s="620"/>
      <c r="CV3" s="620"/>
      <c r="CW3" s="620"/>
      <c r="CX3" s="620"/>
      <c r="CY3" s="620"/>
      <c r="CZ3" s="620"/>
      <c r="DA3" s="620"/>
      <c r="DB3" s="532"/>
      <c r="DC3" s="620">
        <v>2029</v>
      </c>
      <c r="DD3" s="620"/>
      <c r="DE3" s="620"/>
      <c r="DF3" s="620"/>
      <c r="DG3" s="620"/>
      <c r="DH3" s="620"/>
      <c r="DI3" s="620"/>
      <c r="DJ3" s="620"/>
      <c r="DK3" s="620"/>
      <c r="DL3" s="620"/>
      <c r="DM3" s="620"/>
      <c r="DN3" s="620"/>
      <c r="DO3" s="620"/>
      <c r="DP3" s="620"/>
    </row>
    <row r="4" spans="1:120">
      <c r="A4" s="532"/>
      <c r="B4" s="532"/>
      <c r="C4" s="532"/>
      <c r="D4" s="532"/>
      <c r="E4" s="532"/>
      <c r="F4" s="532"/>
      <c r="G4" s="532"/>
      <c r="H4" s="532"/>
      <c r="I4" s="532"/>
      <c r="J4" s="532"/>
      <c r="K4" s="532"/>
      <c r="L4" s="532"/>
      <c r="M4" s="532"/>
      <c r="N4" s="534" t="s">
        <v>1062</v>
      </c>
      <c r="O4" s="532"/>
      <c r="P4" s="532"/>
      <c r="Q4" s="532"/>
      <c r="R4" s="532"/>
      <c r="S4" s="532"/>
      <c r="T4" s="532"/>
      <c r="U4" s="532"/>
      <c r="V4" s="532"/>
      <c r="W4" s="532"/>
      <c r="X4" s="532"/>
      <c r="Y4" s="532"/>
      <c r="Z4" s="532"/>
      <c r="AA4" s="532"/>
      <c r="AB4" s="532"/>
      <c r="AC4" s="534" t="s">
        <v>1062</v>
      </c>
      <c r="AD4" s="532"/>
      <c r="AE4" s="532"/>
      <c r="AF4" s="532"/>
      <c r="AG4" s="532"/>
      <c r="AH4" s="532"/>
      <c r="AI4" s="532"/>
      <c r="AJ4" s="532"/>
      <c r="AK4" s="532"/>
      <c r="AL4" s="532"/>
      <c r="AM4" s="532"/>
      <c r="AN4" s="532"/>
      <c r="AO4" s="532"/>
      <c r="AP4" s="532"/>
      <c r="AQ4" s="532"/>
      <c r="AR4" s="534" t="s">
        <v>1062</v>
      </c>
      <c r="AS4" s="532"/>
      <c r="AT4" s="532"/>
      <c r="AU4" s="532"/>
      <c r="AV4" s="532"/>
      <c r="AW4" s="532"/>
      <c r="AX4" s="532"/>
      <c r="AY4" s="532"/>
      <c r="AZ4" s="532"/>
      <c r="BA4" s="532"/>
      <c r="BB4" s="532"/>
      <c r="BC4" s="532"/>
      <c r="BD4" s="532"/>
      <c r="BE4" s="532"/>
      <c r="BF4" s="532"/>
      <c r="BG4" s="534" t="s">
        <v>1062</v>
      </c>
      <c r="BH4" s="532"/>
      <c r="BI4" s="532"/>
      <c r="BJ4" s="532"/>
      <c r="BK4" s="532"/>
      <c r="BL4" s="548"/>
      <c r="BM4" s="532"/>
      <c r="BN4" s="532"/>
      <c r="BO4" s="532"/>
      <c r="BP4" s="532"/>
      <c r="BQ4" s="532"/>
      <c r="BR4" s="532"/>
      <c r="BS4" s="532"/>
      <c r="BT4" s="532"/>
      <c r="BU4" s="532"/>
      <c r="BV4" s="534" t="s">
        <v>1062</v>
      </c>
      <c r="BW4" s="532"/>
      <c r="BX4" s="532"/>
      <c r="BY4" s="532"/>
      <c r="BZ4" s="532"/>
      <c r="CA4" s="532"/>
      <c r="CB4" s="532"/>
      <c r="CC4" s="532"/>
      <c r="CD4" s="532"/>
      <c r="CE4" s="532"/>
      <c r="CF4" s="532"/>
      <c r="CG4" s="532"/>
      <c r="CH4" s="532"/>
      <c r="CI4" s="532"/>
      <c r="CJ4" s="532"/>
      <c r="CK4" s="534" t="s">
        <v>1062</v>
      </c>
      <c r="CL4" s="532"/>
      <c r="CM4" s="532"/>
      <c r="CN4" s="532"/>
      <c r="CO4" s="532"/>
      <c r="CP4" s="532"/>
      <c r="CQ4" s="532"/>
      <c r="CR4" s="532"/>
      <c r="CS4" s="532"/>
      <c r="CT4" s="532"/>
      <c r="CU4" s="532"/>
      <c r="CV4" s="532"/>
      <c r="CW4" s="532"/>
      <c r="CX4" s="532"/>
      <c r="CY4" s="532"/>
      <c r="CZ4" s="534" t="s">
        <v>1062</v>
      </c>
      <c r="DA4" s="532"/>
      <c r="DB4" s="532"/>
      <c r="DC4" s="532"/>
      <c r="DD4" s="532"/>
      <c r="DE4" s="532"/>
      <c r="DF4" s="532"/>
      <c r="DG4" s="532"/>
      <c r="DH4" s="532"/>
      <c r="DI4" s="532"/>
      <c r="DJ4" s="532"/>
      <c r="DK4" s="532"/>
      <c r="DL4" s="532"/>
      <c r="DM4" s="532"/>
      <c r="DN4" s="532"/>
      <c r="DO4" s="534" t="s">
        <v>1062</v>
      </c>
      <c r="DP4" s="532"/>
    </row>
    <row r="5" spans="1:120">
      <c r="A5" s="532" t="s">
        <v>988</v>
      </c>
      <c r="B5" s="532"/>
      <c r="C5" s="532"/>
      <c r="D5" s="532"/>
      <c r="E5" s="532"/>
      <c r="F5" s="532"/>
      <c r="G5" s="532"/>
      <c r="H5" s="532"/>
      <c r="I5" s="532"/>
      <c r="J5" s="532"/>
      <c r="K5" s="532"/>
      <c r="L5" s="532"/>
      <c r="M5" s="532"/>
      <c r="N5" s="534" t="s">
        <v>1063</v>
      </c>
      <c r="O5" s="532"/>
      <c r="P5" s="532"/>
      <c r="Q5" s="532"/>
      <c r="R5" s="532"/>
      <c r="S5" s="532"/>
      <c r="T5" s="532"/>
      <c r="U5" s="532"/>
      <c r="V5" s="532"/>
      <c r="W5" s="532"/>
      <c r="X5" s="532"/>
      <c r="Y5" s="532"/>
      <c r="Z5" s="532"/>
      <c r="AA5" s="532"/>
      <c r="AB5" s="532"/>
      <c r="AC5" s="534" t="s">
        <v>1063</v>
      </c>
      <c r="AD5" s="532"/>
      <c r="AE5" s="532"/>
      <c r="AF5" s="532"/>
      <c r="AG5" s="532"/>
      <c r="AH5" s="532"/>
      <c r="AI5" s="532"/>
      <c r="AJ5" s="532"/>
      <c r="AK5" s="532"/>
      <c r="AL5" s="532"/>
      <c r="AM5" s="532"/>
      <c r="AN5" s="532"/>
      <c r="AO5" s="532"/>
      <c r="AP5" s="532"/>
      <c r="AQ5" s="532"/>
      <c r="AR5" s="534" t="s">
        <v>1063</v>
      </c>
      <c r="AS5" s="532"/>
      <c r="AT5" s="532"/>
      <c r="AU5" s="532"/>
      <c r="AV5" s="532"/>
      <c r="AW5" s="532"/>
      <c r="AX5" s="532"/>
      <c r="AY5" s="532"/>
      <c r="AZ5" s="532"/>
      <c r="BA5" s="532"/>
      <c r="BB5" s="532"/>
      <c r="BC5" s="532"/>
      <c r="BD5" s="532"/>
      <c r="BE5" s="532"/>
      <c r="BF5" s="532"/>
      <c r="BG5" s="534" t="s">
        <v>1063</v>
      </c>
      <c r="BH5" s="532"/>
      <c r="BI5" s="532"/>
      <c r="BJ5" s="532"/>
      <c r="BK5" s="532"/>
      <c r="BL5" s="532"/>
      <c r="BM5" s="532"/>
      <c r="BN5" s="532"/>
      <c r="BO5" s="532"/>
      <c r="BP5" s="532"/>
      <c r="BQ5" s="532"/>
      <c r="BR5" s="532"/>
      <c r="BS5" s="532"/>
      <c r="BT5" s="532"/>
      <c r="BU5" s="532"/>
      <c r="BV5" s="534" t="s">
        <v>1063</v>
      </c>
      <c r="BW5" s="532"/>
      <c r="BX5" s="532"/>
      <c r="BY5" s="532"/>
      <c r="BZ5" s="532"/>
      <c r="CA5" s="532"/>
      <c r="CB5" s="532"/>
      <c r="CC5" s="532"/>
      <c r="CD5" s="532"/>
      <c r="CE5" s="532"/>
      <c r="CF5" s="532"/>
      <c r="CG5" s="532"/>
      <c r="CH5" s="532"/>
      <c r="CI5" s="532"/>
      <c r="CJ5" s="532"/>
      <c r="CK5" s="534" t="s">
        <v>1063</v>
      </c>
      <c r="CL5" s="532"/>
      <c r="CM5" s="532"/>
      <c r="CN5" s="532"/>
      <c r="CO5" s="532"/>
      <c r="CP5" s="532"/>
      <c r="CQ5" s="532"/>
      <c r="CR5" s="532"/>
      <c r="CS5" s="532"/>
      <c r="CT5" s="532"/>
      <c r="CU5" s="532"/>
      <c r="CV5" s="532"/>
      <c r="CW5" s="532"/>
      <c r="CX5" s="532"/>
      <c r="CY5" s="532"/>
      <c r="CZ5" s="534" t="s">
        <v>1063</v>
      </c>
      <c r="DA5" s="532"/>
      <c r="DB5" s="532"/>
      <c r="DC5" s="532"/>
      <c r="DD5" s="532"/>
      <c r="DE5" s="532"/>
      <c r="DF5" s="532"/>
      <c r="DG5" s="532"/>
      <c r="DH5" s="532"/>
      <c r="DI5" s="532"/>
      <c r="DJ5" s="532"/>
      <c r="DK5" s="532"/>
      <c r="DL5" s="532"/>
      <c r="DM5" s="532"/>
      <c r="DN5" s="532"/>
      <c r="DO5" s="534" t="s">
        <v>1063</v>
      </c>
      <c r="DP5" s="532"/>
    </row>
    <row r="6" spans="1:120">
      <c r="A6" s="532" t="s">
        <v>989</v>
      </c>
      <c r="B6" s="532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6"/>
      <c r="O6" s="532"/>
      <c r="P6" s="532"/>
      <c r="Q6" s="532"/>
      <c r="R6" s="532"/>
      <c r="S6" s="532"/>
      <c r="T6" s="532"/>
      <c r="U6" s="532"/>
      <c r="V6" s="532"/>
      <c r="W6" s="532"/>
      <c r="X6" s="532"/>
      <c r="Y6" s="532"/>
      <c r="Z6" s="532"/>
      <c r="AA6" s="532"/>
      <c r="AB6" s="532"/>
      <c r="AC6" s="536"/>
      <c r="AD6" s="532"/>
      <c r="AE6" s="532"/>
      <c r="AF6" s="532"/>
      <c r="AG6" s="532"/>
      <c r="AH6" s="532"/>
      <c r="AI6" s="532"/>
      <c r="AJ6" s="532"/>
      <c r="AK6" s="532"/>
      <c r="AL6" s="532"/>
      <c r="AM6" s="532"/>
      <c r="AN6" s="532"/>
      <c r="AO6" s="532"/>
      <c r="AP6" s="532"/>
      <c r="AQ6" s="532"/>
      <c r="AR6" s="536"/>
      <c r="AS6" s="532"/>
      <c r="AT6" s="532"/>
      <c r="AU6" s="532"/>
      <c r="AV6" s="532"/>
      <c r="AW6" s="532"/>
      <c r="AX6" s="532"/>
      <c r="AY6" s="532"/>
      <c r="AZ6" s="532"/>
      <c r="BA6" s="532"/>
      <c r="BB6" s="532"/>
      <c r="BC6" s="532"/>
      <c r="BD6" s="532"/>
      <c r="BE6" s="532"/>
      <c r="BF6" s="532"/>
      <c r="BG6" s="536"/>
      <c r="BH6" s="532"/>
      <c r="BI6" s="532"/>
      <c r="BJ6" s="532"/>
      <c r="BK6" s="532"/>
      <c r="BL6" s="532"/>
      <c r="BM6" s="532"/>
      <c r="BN6" s="532"/>
      <c r="BO6" s="532"/>
      <c r="BP6" s="532"/>
      <c r="BQ6" s="532"/>
      <c r="BR6" s="532"/>
      <c r="BS6" s="532"/>
      <c r="BT6" s="532"/>
      <c r="BU6" s="532"/>
      <c r="BV6" s="536"/>
      <c r="BW6" s="532"/>
      <c r="BX6" s="532"/>
      <c r="BY6" s="532"/>
      <c r="BZ6" s="532"/>
      <c r="CA6" s="532"/>
      <c r="CB6" s="532"/>
      <c r="CC6" s="532"/>
      <c r="CD6" s="532"/>
      <c r="CE6" s="532"/>
      <c r="CF6" s="532"/>
      <c r="CG6" s="532"/>
      <c r="CH6" s="532"/>
      <c r="CI6" s="532"/>
      <c r="CJ6" s="532"/>
      <c r="CK6" s="536"/>
      <c r="CL6" s="532"/>
      <c r="CM6" s="532"/>
      <c r="CN6" s="532"/>
      <c r="CO6" s="532"/>
      <c r="CP6" s="532"/>
      <c r="CQ6" s="532"/>
      <c r="CR6" s="532"/>
      <c r="CS6" s="532"/>
      <c r="CT6" s="532"/>
      <c r="CU6" s="532"/>
      <c r="CV6" s="532"/>
      <c r="CW6" s="532"/>
      <c r="CX6" s="532"/>
      <c r="CY6" s="532"/>
      <c r="CZ6" s="536"/>
      <c r="DA6" s="532"/>
      <c r="DB6" s="532"/>
      <c r="DC6" s="532"/>
      <c r="DD6" s="532"/>
      <c r="DE6" s="532"/>
      <c r="DF6" s="532"/>
      <c r="DG6" s="532"/>
      <c r="DH6" s="532"/>
      <c r="DI6" s="532"/>
      <c r="DJ6" s="532"/>
      <c r="DK6" s="532"/>
      <c r="DL6" s="532"/>
      <c r="DM6" s="532"/>
      <c r="DN6" s="532"/>
      <c r="DO6" s="536"/>
      <c r="DP6" s="532"/>
    </row>
    <row r="8" spans="1:120">
      <c r="A8" s="532"/>
      <c r="B8" s="532"/>
      <c r="C8" s="537">
        <v>2021</v>
      </c>
      <c r="D8" s="537">
        <v>2022</v>
      </c>
      <c r="E8" s="537">
        <v>2022</v>
      </c>
      <c r="F8" s="537">
        <v>2022</v>
      </c>
      <c r="G8" s="537">
        <v>2022</v>
      </c>
      <c r="H8" s="537">
        <v>2022</v>
      </c>
      <c r="I8" s="537">
        <v>2022</v>
      </c>
      <c r="J8" s="537">
        <v>2022</v>
      </c>
      <c r="K8" s="537">
        <v>2022</v>
      </c>
      <c r="L8" s="537">
        <v>2022</v>
      </c>
      <c r="M8" s="537">
        <v>2022</v>
      </c>
      <c r="N8" s="537">
        <v>2022</v>
      </c>
      <c r="O8" s="537">
        <v>2022</v>
      </c>
      <c r="P8" s="532"/>
      <c r="Q8" s="532"/>
      <c r="R8" s="537">
        <v>2022</v>
      </c>
      <c r="S8" s="537">
        <v>2023</v>
      </c>
      <c r="T8" s="537">
        <v>2023</v>
      </c>
      <c r="U8" s="537">
        <v>2023</v>
      </c>
      <c r="V8" s="537">
        <v>2023</v>
      </c>
      <c r="W8" s="537">
        <v>2023</v>
      </c>
      <c r="X8" s="537">
        <v>2023</v>
      </c>
      <c r="Y8" s="537">
        <v>2023</v>
      </c>
      <c r="Z8" s="537">
        <v>2023</v>
      </c>
      <c r="AA8" s="537">
        <v>2023</v>
      </c>
      <c r="AB8" s="537">
        <v>2023</v>
      </c>
      <c r="AC8" s="537">
        <v>2023</v>
      </c>
      <c r="AD8" s="537">
        <v>2023</v>
      </c>
      <c r="AE8" s="532"/>
      <c r="AF8" s="532"/>
      <c r="AG8" s="537">
        <v>2023</v>
      </c>
      <c r="AH8" s="537">
        <v>2024</v>
      </c>
      <c r="AI8" s="537">
        <v>2024</v>
      </c>
      <c r="AJ8" s="538">
        <v>2024</v>
      </c>
      <c r="AK8" s="538">
        <v>2024</v>
      </c>
      <c r="AL8" s="538">
        <v>2024</v>
      </c>
      <c r="AM8" s="538">
        <v>2024</v>
      </c>
      <c r="AN8" s="538">
        <v>2024</v>
      </c>
      <c r="AO8" s="538">
        <v>2024</v>
      </c>
      <c r="AP8" s="538">
        <v>2024</v>
      </c>
      <c r="AQ8" s="538">
        <v>2024</v>
      </c>
      <c r="AR8" s="538">
        <v>2024</v>
      </c>
      <c r="AS8" s="538">
        <v>2024</v>
      </c>
      <c r="AT8" s="532"/>
      <c r="AU8" s="532"/>
      <c r="AV8" s="538">
        <v>2024</v>
      </c>
      <c r="AW8" s="538">
        <v>2025</v>
      </c>
      <c r="AX8" s="538">
        <v>2025</v>
      </c>
      <c r="AY8" s="538">
        <v>2025</v>
      </c>
      <c r="AZ8" s="538">
        <v>2025</v>
      </c>
      <c r="BA8" s="538">
        <v>2025</v>
      </c>
      <c r="BB8" s="538">
        <v>2025</v>
      </c>
      <c r="BC8" s="538">
        <v>2025</v>
      </c>
      <c r="BD8" s="538">
        <v>2025</v>
      </c>
      <c r="BE8" s="538">
        <v>2025</v>
      </c>
      <c r="BF8" s="538">
        <v>2025</v>
      </c>
      <c r="BG8" s="538">
        <v>2025</v>
      </c>
      <c r="BH8" s="538">
        <v>2025</v>
      </c>
      <c r="BI8" s="532"/>
      <c r="BJ8" s="532"/>
      <c r="BK8" s="538">
        <v>2025</v>
      </c>
      <c r="BL8" s="538">
        <v>2026</v>
      </c>
      <c r="BM8" s="538">
        <v>2026</v>
      </c>
      <c r="BN8" s="538">
        <v>2026</v>
      </c>
      <c r="BO8" s="538">
        <v>2026</v>
      </c>
      <c r="BP8" s="538">
        <v>2026</v>
      </c>
      <c r="BQ8" s="538">
        <v>2026</v>
      </c>
      <c r="BR8" s="538">
        <v>2026</v>
      </c>
      <c r="BS8" s="538">
        <v>2026</v>
      </c>
      <c r="BT8" s="538">
        <v>2026</v>
      </c>
      <c r="BU8" s="538">
        <v>2026</v>
      </c>
      <c r="BV8" s="538">
        <v>2026</v>
      </c>
      <c r="BW8" s="538">
        <v>2026</v>
      </c>
      <c r="BX8" s="532"/>
      <c r="BY8" s="532"/>
      <c r="BZ8" s="538">
        <v>2026</v>
      </c>
      <c r="CA8" s="538">
        <v>2027</v>
      </c>
      <c r="CB8" s="538">
        <v>2027</v>
      </c>
      <c r="CC8" s="538">
        <v>2027</v>
      </c>
      <c r="CD8" s="538">
        <v>2027</v>
      </c>
      <c r="CE8" s="538">
        <v>2027</v>
      </c>
      <c r="CF8" s="538">
        <v>2027</v>
      </c>
      <c r="CG8" s="538">
        <v>2027</v>
      </c>
      <c r="CH8" s="538">
        <v>2027</v>
      </c>
      <c r="CI8" s="538">
        <v>2027</v>
      </c>
      <c r="CJ8" s="538">
        <v>2027</v>
      </c>
      <c r="CK8" s="538">
        <v>2027</v>
      </c>
      <c r="CL8" s="538">
        <v>2027</v>
      </c>
      <c r="CM8" s="532"/>
      <c r="CN8" s="532"/>
      <c r="CO8" s="538">
        <v>2027</v>
      </c>
      <c r="CP8" s="538">
        <v>2028</v>
      </c>
      <c r="CQ8" s="538">
        <v>2028</v>
      </c>
      <c r="CR8" s="538">
        <v>2028</v>
      </c>
      <c r="CS8" s="538">
        <v>2028</v>
      </c>
      <c r="CT8" s="538">
        <v>2028</v>
      </c>
      <c r="CU8" s="538">
        <v>2028</v>
      </c>
      <c r="CV8" s="538">
        <v>2028</v>
      </c>
      <c r="CW8" s="538">
        <v>2028</v>
      </c>
      <c r="CX8" s="538">
        <v>2028</v>
      </c>
      <c r="CY8" s="538">
        <v>2028</v>
      </c>
      <c r="CZ8" s="538">
        <v>2028</v>
      </c>
      <c r="DA8" s="538">
        <v>2028</v>
      </c>
      <c r="DB8" s="532"/>
      <c r="DC8" s="532"/>
      <c r="DD8" s="538">
        <v>2028</v>
      </c>
      <c r="DE8" s="538">
        <v>2029</v>
      </c>
      <c r="DF8" s="538">
        <v>2029</v>
      </c>
      <c r="DG8" s="538">
        <v>2029</v>
      </c>
      <c r="DH8" s="538">
        <v>2029</v>
      </c>
      <c r="DI8" s="538">
        <v>2029</v>
      </c>
      <c r="DJ8" s="538">
        <v>2029</v>
      </c>
      <c r="DK8" s="538">
        <v>2029</v>
      </c>
      <c r="DL8" s="538">
        <v>2029</v>
      </c>
      <c r="DM8" s="538">
        <v>2029</v>
      </c>
      <c r="DN8" s="538">
        <v>2029</v>
      </c>
      <c r="DO8" s="538">
        <v>2029</v>
      </c>
      <c r="DP8" s="538">
        <v>2029</v>
      </c>
    </row>
    <row r="9" spans="1:120">
      <c r="A9" s="539" t="s">
        <v>412</v>
      </c>
      <c r="B9" s="532"/>
      <c r="C9" s="540" t="s">
        <v>413</v>
      </c>
      <c r="D9" s="540" t="s">
        <v>414</v>
      </c>
      <c r="E9" s="540" t="s">
        <v>415</v>
      </c>
      <c r="F9" s="540" t="s">
        <v>416</v>
      </c>
      <c r="G9" s="540" t="s">
        <v>417</v>
      </c>
      <c r="H9" s="541" t="s">
        <v>418</v>
      </c>
      <c r="I9" s="541" t="s">
        <v>419</v>
      </c>
      <c r="J9" s="541" t="s">
        <v>420</v>
      </c>
      <c r="K9" s="540" t="s">
        <v>421</v>
      </c>
      <c r="L9" s="540" t="s">
        <v>422</v>
      </c>
      <c r="M9" s="540" t="s">
        <v>423</v>
      </c>
      <c r="N9" s="540" t="s">
        <v>424</v>
      </c>
      <c r="O9" s="540" t="s">
        <v>413</v>
      </c>
      <c r="P9" s="532"/>
      <c r="Q9" s="532"/>
      <c r="R9" s="540" t="s">
        <v>413</v>
      </c>
      <c r="S9" s="540" t="s">
        <v>414</v>
      </c>
      <c r="T9" s="540" t="s">
        <v>415</v>
      </c>
      <c r="U9" s="540" t="s">
        <v>416</v>
      </c>
      <c r="V9" s="540" t="s">
        <v>417</v>
      </c>
      <c r="W9" s="541" t="s">
        <v>418</v>
      </c>
      <c r="X9" s="541" t="s">
        <v>419</v>
      </c>
      <c r="Y9" s="541" t="s">
        <v>420</v>
      </c>
      <c r="Z9" s="540" t="s">
        <v>421</v>
      </c>
      <c r="AA9" s="540" t="s">
        <v>422</v>
      </c>
      <c r="AB9" s="540" t="s">
        <v>423</v>
      </c>
      <c r="AC9" s="540" t="s">
        <v>424</v>
      </c>
      <c r="AD9" s="540" t="s">
        <v>413</v>
      </c>
      <c r="AE9" s="532"/>
      <c r="AF9" s="532"/>
      <c r="AG9" s="540" t="s">
        <v>413</v>
      </c>
      <c r="AH9" s="540" t="s">
        <v>414</v>
      </c>
      <c r="AI9" s="540" t="s">
        <v>415</v>
      </c>
      <c r="AJ9" s="542" t="s">
        <v>416</v>
      </c>
      <c r="AK9" s="542" t="s">
        <v>417</v>
      </c>
      <c r="AL9" s="543" t="s">
        <v>418</v>
      </c>
      <c r="AM9" s="543" t="s">
        <v>419</v>
      </c>
      <c r="AN9" s="543" t="s">
        <v>420</v>
      </c>
      <c r="AO9" s="542" t="s">
        <v>421</v>
      </c>
      <c r="AP9" s="542" t="s">
        <v>422</v>
      </c>
      <c r="AQ9" s="542" t="s">
        <v>423</v>
      </c>
      <c r="AR9" s="542" t="s">
        <v>424</v>
      </c>
      <c r="AS9" s="542" t="s">
        <v>413</v>
      </c>
      <c r="AT9" s="532"/>
      <c r="AU9" s="532"/>
      <c r="AV9" s="542" t="s">
        <v>413</v>
      </c>
      <c r="AW9" s="542" t="s">
        <v>414</v>
      </c>
      <c r="AX9" s="542" t="s">
        <v>415</v>
      </c>
      <c r="AY9" s="542" t="s">
        <v>416</v>
      </c>
      <c r="AZ9" s="542" t="s">
        <v>417</v>
      </c>
      <c r="BA9" s="543" t="s">
        <v>418</v>
      </c>
      <c r="BB9" s="543" t="s">
        <v>419</v>
      </c>
      <c r="BC9" s="543" t="s">
        <v>420</v>
      </c>
      <c r="BD9" s="542" t="s">
        <v>421</v>
      </c>
      <c r="BE9" s="542" t="s">
        <v>422</v>
      </c>
      <c r="BF9" s="542" t="s">
        <v>423</v>
      </c>
      <c r="BG9" s="542" t="s">
        <v>424</v>
      </c>
      <c r="BH9" s="542" t="s">
        <v>413</v>
      </c>
      <c r="BI9" s="532"/>
      <c r="BJ9" s="532"/>
      <c r="BK9" s="542" t="s">
        <v>413</v>
      </c>
      <c r="BL9" s="542" t="s">
        <v>414</v>
      </c>
      <c r="BM9" s="542" t="s">
        <v>415</v>
      </c>
      <c r="BN9" s="542" t="s">
        <v>416</v>
      </c>
      <c r="BO9" s="542" t="s">
        <v>417</v>
      </c>
      <c r="BP9" s="543" t="s">
        <v>418</v>
      </c>
      <c r="BQ9" s="543" t="s">
        <v>419</v>
      </c>
      <c r="BR9" s="543" t="s">
        <v>420</v>
      </c>
      <c r="BS9" s="542" t="s">
        <v>421</v>
      </c>
      <c r="BT9" s="542" t="s">
        <v>422</v>
      </c>
      <c r="BU9" s="542" t="s">
        <v>423</v>
      </c>
      <c r="BV9" s="542" t="s">
        <v>424</v>
      </c>
      <c r="BW9" s="542" t="s">
        <v>413</v>
      </c>
      <c r="BX9" s="532"/>
      <c r="BY9" s="532"/>
      <c r="BZ9" s="542" t="s">
        <v>413</v>
      </c>
      <c r="CA9" s="542" t="s">
        <v>414</v>
      </c>
      <c r="CB9" s="542" t="s">
        <v>415</v>
      </c>
      <c r="CC9" s="542" t="s">
        <v>416</v>
      </c>
      <c r="CD9" s="542" t="s">
        <v>417</v>
      </c>
      <c r="CE9" s="543" t="s">
        <v>418</v>
      </c>
      <c r="CF9" s="543" t="s">
        <v>419</v>
      </c>
      <c r="CG9" s="543" t="s">
        <v>420</v>
      </c>
      <c r="CH9" s="542" t="s">
        <v>421</v>
      </c>
      <c r="CI9" s="542" t="s">
        <v>422</v>
      </c>
      <c r="CJ9" s="542" t="s">
        <v>423</v>
      </c>
      <c r="CK9" s="542" t="s">
        <v>424</v>
      </c>
      <c r="CL9" s="542" t="s">
        <v>413</v>
      </c>
      <c r="CM9" s="532"/>
      <c r="CN9" s="532"/>
      <c r="CO9" s="542" t="s">
        <v>413</v>
      </c>
      <c r="CP9" s="542" t="s">
        <v>414</v>
      </c>
      <c r="CQ9" s="542" t="s">
        <v>415</v>
      </c>
      <c r="CR9" s="542" t="s">
        <v>416</v>
      </c>
      <c r="CS9" s="542" t="s">
        <v>417</v>
      </c>
      <c r="CT9" s="543" t="s">
        <v>418</v>
      </c>
      <c r="CU9" s="543" t="s">
        <v>419</v>
      </c>
      <c r="CV9" s="543" t="s">
        <v>420</v>
      </c>
      <c r="CW9" s="542" t="s">
        <v>421</v>
      </c>
      <c r="CX9" s="542" t="s">
        <v>422</v>
      </c>
      <c r="CY9" s="542" t="s">
        <v>423</v>
      </c>
      <c r="CZ9" s="542" t="s">
        <v>424</v>
      </c>
      <c r="DA9" s="542" t="s">
        <v>413</v>
      </c>
      <c r="DB9" s="532"/>
      <c r="DC9" s="532"/>
      <c r="DD9" s="542" t="s">
        <v>413</v>
      </c>
      <c r="DE9" s="542" t="s">
        <v>414</v>
      </c>
      <c r="DF9" s="542" t="s">
        <v>415</v>
      </c>
      <c r="DG9" s="542" t="s">
        <v>416</v>
      </c>
      <c r="DH9" s="542" t="s">
        <v>417</v>
      </c>
      <c r="DI9" s="543" t="s">
        <v>418</v>
      </c>
      <c r="DJ9" s="543" t="s">
        <v>419</v>
      </c>
      <c r="DK9" s="543" t="s">
        <v>420</v>
      </c>
      <c r="DL9" s="542" t="s">
        <v>421</v>
      </c>
      <c r="DM9" s="542" t="s">
        <v>422</v>
      </c>
      <c r="DN9" s="542" t="s">
        <v>423</v>
      </c>
      <c r="DO9" s="542" t="s">
        <v>424</v>
      </c>
      <c r="DP9" s="542" t="s">
        <v>413</v>
      </c>
    </row>
    <row r="11" spans="1:120">
      <c r="A11" s="532" t="s">
        <v>990</v>
      </c>
      <c r="B11" s="532"/>
      <c r="C11" s="549">
        <v>9402</v>
      </c>
      <c r="D11" s="532">
        <v>9426</v>
      </c>
      <c r="E11" s="532">
        <v>10552</v>
      </c>
      <c r="F11" s="532">
        <v>11176</v>
      </c>
      <c r="G11" s="532">
        <v>11374</v>
      </c>
      <c r="H11" s="532">
        <v>11882</v>
      </c>
      <c r="I11" s="532">
        <v>13182</v>
      </c>
      <c r="J11" s="532">
        <v>14972</v>
      </c>
      <c r="K11" s="532">
        <v>17274</v>
      </c>
      <c r="L11" s="532">
        <v>18761</v>
      </c>
      <c r="M11" s="532">
        <v>20427</v>
      </c>
      <c r="N11" s="532">
        <v>22265</v>
      </c>
      <c r="O11" s="532">
        <v>25982</v>
      </c>
      <c r="P11" s="532"/>
      <c r="Q11" s="532"/>
      <c r="R11" s="549">
        <v>25982</v>
      </c>
      <c r="S11" s="532">
        <v>25654</v>
      </c>
      <c r="T11" s="532">
        <v>27787</v>
      </c>
      <c r="U11" s="532">
        <v>29748</v>
      </c>
      <c r="V11" s="532">
        <v>32549</v>
      </c>
      <c r="W11" s="532">
        <v>34529</v>
      </c>
      <c r="X11" s="532">
        <v>37535</v>
      </c>
      <c r="Y11" s="532">
        <v>39174</v>
      </c>
      <c r="Z11" s="532">
        <v>41010</v>
      </c>
      <c r="AA11" s="532">
        <v>42674</v>
      </c>
      <c r="AB11" s="532">
        <v>45577</v>
      </c>
      <c r="AC11" s="532">
        <v>46605</v>
      </c>
      <c r="AD11" s="532">
        <v>47799</v>
      </c>
      <c r="AE11" s="532"/>
      <c r="AF11" s="532"/>
      <c r="AG11" s="549">
        <v>47799</v>
      </c>
      <c r="AH11" s="532">
        <v>48751</v>
      </c>
      <c r="AI11" s="532">
        <v>51765</v>
      </c>
      <c r="AJ11" s="532">
        <v>53682.223600738202</v>
      </c>
      <c r="AK11" s="532">
        <v>55623.848406152276</v>
      </c>
      <c r="AL11" s="532">
        <v>57442.912471635107</v>
      </c>
      <c r="AM11" s="532">
        <v>3275.4540482521747</v>
      </c>
      <c r="AN11" s="532">
        <v>4003.0241786327979</v>
      </c>
      <c r="AO11" s="532">
        <v>4915.490445225093</v>
      </c>
      <c r="AP11" s="532">
        <v>5746.8625975511522</v>
      </c>
      <c r="AQ11" s="532">
        <v>4723.1504352630018</v>
      </c>
      <c r="AR11" s="532">
        <v>3686.0419085419439</v>
      </c>
      <c r="AS11" s="532">
        <v>1641.5897398925931</v>
      </c>
      <c r="AT11" s="532"/>
      <c r="AU11" s="532"/>
      <c r="AV11" s="549">
        <v>1641.5897398925931</v>
      </c>
      <c r="AW11" s="532">
        <v>1985.7423372089245</v>
      </c>
      <c r="AX11" s="532">
        <v>2613.9463823717483</v>
      </c>
      <c r="AY11" s="532">
        <v>3401.2046884090169</v>
      </c>
      <c r="AZ11" s="532">
        <v>4208.5353862015581</v>
      </c>
      <c r="BA11" s="532">
        <v>4865.9388450318565</v>
      </c>
      <c r="BB11" s="532">
        <v>5426.4358407370355</v>
      </c>
      <c r="BC11" s="532">
        <v>7324.0319516320969</v>
      </c>
      <c r="BD11" s="532">
        <v>9446.0837382948703</v>
      </c>
      <c r="BE11" s="532">
        <v>11479.634334545603</v>
      </c>
      <c r="BF11" s="532">
        <v>12881.727094237391</v>
      </c>
      <c r="BG11" s="532">
        <v>14302.405592378609</v>
      </c>
      <c r="BH11" s="532">
        <v>10628.338407061057</v>
      </c>
      <c r="BI11" s="532"/>
      <c r="BJ11" s="532"/>
      <c r="BK11" s="550">
        <v>10629.788407061049</v>
      </c>
      <c r="BL11" s="532">
        <v>12456.442624367284</v>
      </c>
      <c r="BM11" s="532">
        <v>14561.132672630643</v>
      </c>
      <c r="BN11" s="532">
        <v>16820.908744479999</v>
      </c>
      <c r="BO11" s="532">
        <v>19196.826560319321</v>
      </c>
      <c r="BP11" s="532">
        <v>21439.397433690789</v>
      </c>
      <c r="BQ11" s="532">
        <v>23601.67743783705</v>
      </c>
      <c r="BR11" s="532">
        <v>25902.722941146865</v>
      </c>
      <c r="BS11" s="532">
        <v>28417.822206319834</v>
      </c>
      <c r="BT11" s="532">
        <v>30323.033415738737</v>
      </c>
      <c r="BU11" s="532">
        <v>31861.630623117624</v>
      </c>
      <c r="BV11" s="532">
        <v>33662.121325255059</v>
      </c>
      <c r="BW11" s="532">
        <v>2086.0800209726776</v>
      </c>
      <c r="BX11" s="532"/>
      <c r="BY11" s="532"/>
      <c r="BZ11" s="549">
        <v>2086.0800209726776</v>
      </c>
      <c r="CA11" s="532">
        <v>2991.2320964645096</v>
      </c>
      <c r="CB11" s="532">
        <v>4180.5251234913057</v>
      </c>
      <c r="CC11" s="532">
        <v>5526.983266903263</v>
      </c>
      <c r="CD11" s="532">
        <v>6994.6337137143901</v>
      </c>
      <c r="CE11" s="532">
        <v>8318.0143615008292</v>
      </c>
      <c r="CF11" s="532">
        <v>8804.1527398546732</v>
      </c>
      <c r="CG11" s="532">
        <v>10004.149891046016</v>
      </c>
      <c r="CH11" s="532">
        <v>11420.294810509558</v>
      </c>
      <c r="CI11" s="532">
        <v>12155.614593946091</v>
      </c>
      <c r="CJ11" s="532">
        <v>12509.025702671865</v>
      </c>
      <c r="CK11" s="532">
        <v>13128.139354093113</v>
      </c>
      <c r="CL11" s="532">
        <v>11396.530630416531</v>
      </c>
      <c r="CM11" s="532"/>
      <c r="CN11" s="532"/>
      <c r="CO11" s="549">
        <v>11396.530630416531</v>
      </c>
      <c r="CP11" s="532">
        <v>13011.185921235387</v>
      </c>
      <c r="CQ11" s="532">
        <v>14887.89897133824</v>
      </c>
      <c r="CR11" s="532">
        <v>16910.717924857126</v>
      </c>
      <c r="CS11" s="532">
        <v>18960.691450478957</v>
      </c>
      <c r="CT11" s="532">
        <v>20883.868477012125</v>
      </c>
      <c r="CU11" s="532">
        <v>22125.298194776784</v>
      </c>
      <c r="CV11" s="532">
        <v>23957.812523477118</v>
      </c>
      <c r="CW11" s="532">
        <v>25991.132388035014</v>
      </c>
      <c r="CX11" s="532">
        <v>27946.304851750854</v>
      </c>
      <c r="CY11" s="532">
        <v>29012.377229466132</v>
      </c>
      <c r="CZ11" s="532">
        <v>30348.397088907866</v>
      </c>
      <c r="DA11" s="532">
        <v>29463.712632229897</v>
      </c>
      <c r="DB11" s="532"/>
      <c r="DC11" s="532"/>
      <c r="DD11" s="549">
        <v>29463.712632229897</v>
      </c>
      <c r="DE11" s="532">
        <v>31091.0016315393</v>
      </c>
      <c r="DF11" s="532">
        <v>32980.185463494825</v>
      </c>
      <c r="DG11" s="532">
        <v>35015.312118967311</v>
      </c>
      <c r="DH11" s="532">
        <v>37077.430120512858</v>
      </c>
      <c r="DI11" s="532">
        <v>39012.58825396443</v>
      </c>
      <c r="DJ11" s="532">
        <v>40868.835569860341</v>
      </c>
      <c r="DK11" s="532">
        <v>42815.210533149861</v>
      </c>
      <c r="DL11" s="532">
        <v>44962.773520949224</v>
      </c>
      <c r="DM11" s="532">
        <v>47032.5743862421</v>
      </c>
      <c r="DN11" s="532">
        <v>48213.663252507737</v>
      </c>
      <c r="DO11" s="532">
        <v>49665.090515188633</v>
      </c>
      <c r="DP11" s="532">
        <v>1527.3456325127618</v>
      </c>
    </row>
    <row r="12" spans="1:120">
      <c r="A12" s="532" t="s">
        <v>991</v>
      </c>
      <c r="B12" s="532"/>
      <c r="C12" s="549">
        <v>57</v>
      </c>
      <c r="D12" s="532">
        <v>58</v>
      </c>
      <c r="E12" s="532">
        <v>58</v>
      </c>
      <c r="F12" s="532">
        <v>55</v>
      </c>
      <c r="G12" s="532">
        <v>69</v>
      </c>
      <c r="H12" s="532">
        <v>74</v>
      </c>
      <c r="I12" s="532">
        <v>74</v>
      </c>
      <c r="J12" s="532">
        <v>103</v>
      </c>
      <c r="K12" s="532">
        <v>116</v>
      </c>
      <c r="L12" s="532">
        <v>120</v>
      </c>
      <c r="M12" s="532">
        <v>179</v>
      </c>
      <c r="N12" s="532">
        <v>65</v>
      </c>
      <c r="O12" s="532">
        <v>76</v>
      </c>
      <c r="P12" s="532"/>
      <c r="Q12" s="532"/>
      <c r="R12" s="549">
        <v>76</v>
      </c>
      <c r="S12" s="532">
        <v>11</v>
      </c>
      <c r="T12" s="532">
        <v>11</v>
      </c>
      <c r="U12" s="532">
        <v>7</v>
      </c>
      <c r="V12" s="532">
        <v>12</v>
      </c>
      <c r="W12" s="532">
        <v>21</v>
      </c>
      <c r="X12" s="532">
        <v>27</v>
      </c>
      <c r="Y12" s="532">
        <v>30</v>
      </c>
      <c r="Z12" s="532">
        <v>147</v>
      </c>
      <c r="AA12" s="532">
        <v>51</v>
      </c>
      <c r="AB12" s="532">
        <v>53</v>
      </c>
      <c r="AC12" s="532">
        <v>46</v>
      </c>
      <c r="AD12" s="532">
        <v>81</v>
      </c>
      <c r="AE12" s="532"/>
      <c r="AF12" s="532"/>
      <c r="AG12" s="549">
        <v>81</v>
      </c>
      <c r="AH12" s="532">
        <v>-15</v>
      </c>
      <c r="AI12" s="532">
        <v>-14</v>
      </c>
      <c r="AJ12" s="532">
        <v>-26.1</v>
      </c>
      <c r="AK12" s="532">
        <v>-62.2</v>
      </c>
      <c r="AL12" s="532">
        <v>-112.30000000000001</v>
      </c>
      <c r="AM12" s="532">
        <v>-72.400000000000006</v>
      </c>
      <c r="AN12" s="532">
        <v>-42.500000000000007</v>
      </c>
      <c r="AO12" s="532">
        <v>-8.6000000000000085</v>
      </c>
      <c r="AP12" s="532">
        <v>18.29999999999999</v>
      </c>
      <c r="AQ12" s="532">
        <v>61.199999999999989</v>
      </c>
      <c r="AR12" s="532">
        <v>54.099999999999994</v>
      </c>
      <c r="AS12" s="532">
        <v>58</v>
      </c>
      <c r="AT12" s="532"/>
      <c r="AU12" s="532"/>
      <c r="AV12" s="549">
        <v>58</v>
      </c>
      <c r="AW12" s="532">
        <v>88</v>
      </c>
      <c r="AX12" s="532">
        <v>143</v>
      </c>
      <c r="AY12" s="532">
        <v>105</v>
      </c>
      <c r="AZ12" s="532">
        <v>28</v>
      </c>
      <c r="BA12" s="532">
        <v>-72</v>
      </c>
      <c r="BB12" s="532">
        <v>-30</v>
      </c>
      <c r="BC12" s="532">
        <v>-1</v>
      </c>
      <c r="BD12" s="532">
        <v>34</v>
      </c>
      <c r="BE12" s="532">
        <v>58</v>
      </c>
      <c r="BF12" s="532">
        <v>107</v>
      </c>
      <c r="BG12" s="532">
        <v>76</v>
      </c>
      <c r="BH12" s="532">
        <v>92</v>
      </c>
      <c r="BI12" s="532"/>
      <c r="BJ12" s="532"/>
      <c r="BK12" s="549">
        <v>92</v>
      </c>
      <c r="BL12" s="532">
        <v>177</v>
      </c>
      <c r="BM12" s="532">
        <v>327</v>
      </c>
      <c r="BN12" s="532">
        <v>230</v>
      </c>
      <c r="BO12" s="532">
        <v>31</v>
      </c>
      <c r="BP12" s="532">
        <v>-229</v>
      </c>
      <c r="BQ12" s="532">
        <v>-106</v>
      </c>
      <c r="BR12" s="532">
        <v>-25</v>
      </c>
      <c r="BS12" s="532">
        <v>72</v>
      </c>
      <c r="BT12" s="532">
        <v>139</v>
      </c>
      <c r="BU12" s="532">
        <v>274</v>
      </c>
      <c r="BV12" s="532">
        <v>197</v>
      </c>
      <c r="BW12" s="532">
        <v>245</v>
      </c>
      <c r="BX12" s="532"/>
      <c r="BY12" s="532"/>
      <c r="BZ12" s="549">
        <v>245</v>
      </c>
      <c r="CA12" s="532">
        <v>273</v>
      </c>
      <c r="CB12" s="532">
        <v>335</v>
      </c>
      <c r="CC12" s="532">
        <v>268</v>
      </c>
      <c r="CD12" s="532">
        <v>147</v>
      </c>
      <c r="CE12" s="532">
        <v>-5</v>
      </c>
      <c r="CF12" s="532">
        <v>43</v>
      </c>
      <c r="CG12" s="532">
        <v>69</v>
      </c>
      <c r="CH12" s="532">
        <v>103</v>
      </c>
      <c r="CI12" s="532">
        <v>122</v>
      </c>
      <c r="CJ12" s="532">
        <v>176</v>
      </c>
      <c r="CK12" s="532">
        <v>119</v>
      </c>
      <c r="CL12" s="532">
        <v>128</v>
      </c>
      <c r="CM12" s="532"/>
      <c r="CN12" s="532"/>
      <c r="CO12" s="549">
        <v>128</v>
      </c>
      <c r="CP12" s="532">
        <v>138</v>
      </c>
      <c r="CQ12" s="532">
        <v>163</v>
      </c>
      <c r="CR12" s="532">
        <v>132</v>
      </c>
      <c r="CS12" s="532">
        <v>77</v>
      </c>
      <c r="CT12" s="532">
        <v>8</v>
      </c>
      <c r="CU12" s="532">
        <v>29</v>
      </c>
      <c r="CV12" s="532">
        <v>38</v>
      </c>
      <c r="CW12" s="532">
        <v>51</v>
      </c>
      <c r="CX12" s="532">
        <v>57</v>
      </c>
      <c r="CY12" s="532">
        <v>74</v>
      </c>
      <c r="CZ12" s="532">
        <v>-20</v>
      </c>
      <c r="DA12" s="532">
        <v>56</v>
      </c>
      <c r="DB12" s="532"/>
      <c r="DC12" s="532"/>
      <c r="DD12" s="549">
        <v>56</v>
      </c>
      <c r="DE12" s="532">
        <v>113</v>
      </c>
      <c r="DF12" s="532">
        <v>185</v>
      </c>
      <c r="DG12" s="532">
        <v>201</v>
      </c>
      <c r="DH12" s="532">
        <v>193</v>
      </c>
      <c r="DI12" s="532">
        <v>171</v>
      </c>
      <c r="DJ12" s="532">
        <v>234</v>
      </c>
      <c r="DK12" s="532">
        <v>290</v>
      </c>
      <c r="DL12" s="532">
        <v>350</v>
      </c>
      <c r="DM12" s="532">
        <v>403</v>
      </c>
      <c r="DN12" s="532">
        <v>467</v>
      </c>
      <c r="DO12" s="532">
        <v>420</v>
      </c>
      <c r="DP12" s="532">
        <v>119</v>
      </c>
    </row>
    <row r="13" spans="1:120" s="129" customFormat="1">
      <c r="A13" s="551" t="s">
        <v>992</v>
      </c>
      <c r="B13" s="551"/>
      <c r="C13" s="549">
        <v>632</v>
      </c>
      <c r="D13" s="551">
        <v>446</v>
      </c>
      <c r="E13" s="551">
        <v>572</v>
      </c>
      <c r="F13" s="551">
        <v>683</v>
      </c>
      <c r="G13" s="551">
        <v>1402</v>
      </c>
      <c r="H13" s="551">
        <v>1743</v>
      </c>
      <c r="I13" s="551">
        <v>1903</v>
      </c>
      <c r="J13" s="551">
        <v>1470</v>
      </c>
      <c r="K13" s="551">
        <v>1231</v>
      </c>
      <c r="L13" s="551">
        <v>1341</v>
      </c>
      <c r="M13" s="551">
        <v>1139</v>
      </c>
      <c r="N13" s="551">
        <v>1738</v>
      </c>
      <c r="O13" s="551">
        <v>3124</v>
      </c>
      <c r="P13" s="551"/>
      <c r="Q13" s="551"/>
      <c r="R13" s="549">
        <v>3124</v>
      </c>
      <c r="S13" s="551">
        <v>3009</v>
      </c>
      <c r="T13" s="551">
        <v>3315</v>
      </c>
      <c r="U13" s="551">
        <v>3557</v>
      </c>
      <c r="V13" s="551">
        <v>3514</v>
      </c>
      <c r="W13" s="551">
        <v>3010</v>
      </c>
      <c r="X13" s="551">
        <v>1512</v>
      </c>
      <c r="Y13" s="551">
        <v>2723</v>
      </c>
      <c r="Z13" s="551">
        <v>4780</v>
      </c>
      <c r="AA13" s="551">
        <v>5598</v>
      </c>
      <c r="AB13" s="551">
        <v>5871</v>
      </c>
      <c r="AC13" s="551">
        <v>5099</v>
      </c>
      <c r="AD13" s="551">
        <v>5798</v>
      </c>
      <c r="AE13" s="551"/>
      <c r="AF13" s="551"/>
      <c r="AG13" s="549">
        <v>5796</v>
      </c>
      <c r="AH13" s="551">
        <v>6097</v>
      </c>
      <c r="AI13" s="551">
        <v>6392</v>
      </c>
      <c r="AJ13" s="551">
        <v>6745.4076370073553</v>
      </c>
      <c r="AK13" s="551">
        <v>7167.9188169567606</v>
      </c>
      <c r="AL13" s="551">
        <v>7615.6060572141369</v>
      </c>
      <c r="AM13" s="551">
        <v>7457.4805466107055</v>
      </c>
      <c r="AN13" s="551">
        <v>8522.7204087399914</v>
      </c>
      <c r="AO13" s="551">
        <v>9652.4770954652104</v>
      </c>
      <c r="AP13" s="551">
        <v>10746.77897310464</v>
      </c>
      <c r="AQ13" s="551">
        <v>11908.654553830029</v>
      </c>
      <c r="AR13" s="551">
        <v>13063.132496416545</v>
      </c>
      <c r="AS13" s="551">
        <v>12593.062206996574</v>
      </c>
      <c r="AT13" s="551"/>
      <c r="AU13" s="551"/>
      <c r="AV13" s="549">
        <v>12593.062206996574</v>
      </c>
      <c r="AW13" s="551">
        <v>772.81809028521275</v>
      </c>
      <c r="AX13" s="551">
        <v>910.21333241696323</v>
      </c>
      <c r="AY13" s="551">
        <v>1038.5109468470591</v>
      </c>
      <c r="AZ13" s="551">
        <v>1297.7155367279372</v>
      </c>
      <c r="BA13" s="551">
        <v>1612.8317286934864</v>
      </c>
      <c r="BB13" s="551">
        <v>722.86417297883099</v>
      </c>
      <c r="BC13" s="551">
        <v>963.35929408418758</v>
      </c>
      <c r="BD13" s="551">
        <v>1343.7521958195691</v>
      </c>
      <c r="BE13" s="551">
        <v>1630.0474579145416</v>
      </c>
      <c r="BF13" s="551">
        <v>2064.247132876782</v>
      </c>
      <c r="BG13" s="551">
        <v>2466.3583848518692</v>
      </c>
      <c r="BH13" s="551">
        <v>882.77198270703275</v>
      </c>
      <c r="BI13" s="551"/>
      <c r="BJ13" s="551"/>
      <c r="BK13" s="551">
        <v>882.77198270703275</v>
      </c>
      <c r="BL13" s="551">
        <v>1413.9337293137683</v>
      </c>
      <c r="BM13" s="551">
        <v>1649.7692691224952</v>
      </c>
      <c r="BN13" s="551">
        <v>1875.2874122811047</v>
      </c>
      <c r="BO13" s="551">
        <v>2258.4970153104255</v>
      </c>
      <c r="BP13" s="551">
        <v>2708.4069813483088</v>
      </c>
      <c r="BQ13" s="551">
        <v>1884.0262603950043</v>
      </c>
      <c r="BR13" s="551">
        <v>2246.5002191307922</v>
      </c>
      <c r="BS13" s="551">
        <v>2776.6706687510277</v>
      </c>
      <c r="BT13" s="551">
        <v>3195.546538874717</v>
      </c>
      <c r="BU13" s="551">
        <v>3791.1368061226485</v>
      </c>
      <c r="BV13" s="551">
        <v>4349.4504943647908</v>
      </c>
      <c r="BW13" s="551">
        <v>1854.4083196176891</v>
      </c>
      <c r="BX13" s="551"/>
      <c r="BY13" s="551"/>
      <c r="BZ13" s="549">
        <v>1854.4083196176891</v>
      </c>
      <c r="CA13" s="551">
        <v>2324.1391340214373</v>
      </c>
      <c r="CB13" s="551">
        <v>2537.4923466141468</v>
      </c>
      <c r="CC13" s="551">
        <v>2742.4764970218394</v>
      </c>
      <c r="CD13" s="551">
        <v>3084.1001698195596</v>
      </c>
      <c r="CE13" s="551">
        <v>3483.3746265590044</v>
      </c>
      <c r="CF13" s="551">
        <v>2569.3059244858987</v>
      </c>
      <c r="CG13" s="551">
        <v>2936.7180755843469</v>
      </c>
      <c r="CH13" s="551">
        <v>3450.0009677097505</v>
      </c>
      <c r="CI13" s="551">
        <v>3867.1670794520774</v>
      </c>
      <c r="CJ13" s="551">
        <v>4438.2263232923433</v>
      </c>
      <c r="CK13" s="551">
        <v>4977.188663886719</v>
      </c>
      <c r="CL13" s="532">
        <v>912.82190662223252</v>
      </c>
      <c r="CM13" s="551"/>
      <c r="CN13" s="551"/>
      <c r="CO13" s="549">
        <v>912.82190662223252</v>
      </c>
      <c r="CP13" s="551">
        <v>1352.1522776597417</v>
      </c>
      <c r="CQ13" s="551">
        <v>1518.8214902534619</v>
      </c>
      <c r="CR13" s="551">
        <v>1675.8393725335511</v>
      </c>
      <c r="CS13" s="551">
        <v>1978.2131327889304</v>
      </c>
      <c r="CT13" s="551">
        <v>2341.9500178349517</v>
      </c>
      <c r="CU13" s="551">
        <v>1306.0573132193122</v>
      </c>
      <c r="CV13" s="551">
        <v>1587.8560735946191</v>
      </c>
      <c r="CW13" s="551">
        <v>2024.0041960555147</v>
      </c>
      <c r="CX13" s="551">
        <v>2356.5088925916143</v>
      </c>
      <c r="CY13" s="551">
        <v>2852.3774137387431</v>
      </c>
      <c r="CZ13" s="551">
        <v>3313.6170487849558</v>
      </c>
      <c r="DA13" s="532">
        <v>969.16768099120623</v>
      </c>
      <c r="DB13" s="551"/>
      <c r="DC13" s="551"/>
      <c r="DD13" s="549">
        <v>969.16768099120623</v>
      </c>
      <c r="DE13" s="551">
        <v>1526.1587770066835</v>
      </c>
      <c r="DF13" s="551">
        <v>1811.5209278610573</v>
      </c>
      <c r="DG13" s="551">
        <v>2088.2669985785815</v>
      </c>
      <c r="DH13" s="551">
        <v>2511.4099239873995</v>
      </c>
      <c r="DI13" s="551">
        <v>2996.9627090982899</v>
      </c>
      <c r="DJ13" s="551">
        <v>1989.9384294854688</v>
      </c>
      <c r="DK13" s="551">
        <v>2395.0524427959676</v>
      </c>
      <c r="DL13" s="551">
        <v>2955.576158935387</v>
      </c>
      <c r="DM13" s="551">
        <v>3413.5226526267702</v>
      </c>
      <c r="DN13" s="551">
        <v>4035.9050695348469</v>
      </c>
      <c r="DO13" s="551">
        <v>4624.7366266509534</v>
      </c>
      <c r="DP13" s="532">
        <v>781.38431563635686</v>
      </c>
    </row>
    <row r="14" spans="1:120">
      <c r="A14" s="532" t="s">
        <v>993</v>
      </c>
      <c r="B14" s="532"/>
      <c r="C14" s="549">
        <v>3207.0204046708677</v>
      </c>
      <c r="D14" s="532">
        <v>4644.0204046708677</v>
      </c>
      <c r="E14" s="532">
        <v>6588.0204046708677</v>
      </c>
      <c r="F14" s="532">
        <v>4860.0204046708677</v>
      </c>
      <c r="G14" s="532">
        <v>3151.0204046708677</v>
      </c>
      <c r="H14" s="532">
        <v>3285.0204046708677</v>
      </c>
      <c r="I14" s="532">
        <v>5352.0204046708677</v>
      </c>
      <c r="J14" s="532">
        <v>3794.0204046708677</v>
      </c>
      <c r="K14" s="532">
        <v>4397.0204046708677</v>
      </c>
      <c r="L14" s="532">
        <v>5202.0204046708677</v>
      </c>
      <c r="M14" s="532">
        <v>5449.0204046708677</v>
      </c>
      <c r="N14" s="532">
        <v>5938.0204046708677</v>
      </c>
      <c r="O14" s="532">
        <v>4956.0204046708677</v>
      </c>
      <c r="P14" s="532"/>
      <c r="Q14" s="532"/>
      <c r="R14" s="549">
        <v>4956.0204046708677</v>
      </c>
      <c r="S14" s="532">
        <v>5403.31672199274</v>
      </c>
      <c r="T14" s="532">
        <v>2990.31672199274</v>
      </c>
      <c r="U14" s="532">
        <v>3870.31672199274</v>
      </c>
      <c r="V14" s="532">
        <v>4490.31672199274</v>
      </c>
      <c r="W14" s="532">
        <v>5764.31672199274</v>
      </c>
      <c r="X14" s="532">
        <v>5068.31672199274</v>
      </c>
      <c r="Y14" s="532">
        <v>5076.31672199274</v>
      </c>
      <c r="Z14" s="532">
        <v>6107.31672199274</v>
      </c>
      <c r="AA14" s="532">
        <v>7472.31672199274</v>
      </c>
      <c r="AB14" s="532">
        <v>7004.31672199274</v>
      </c>
      <c r="AC14" s="532">
        <v>8005.31672199274</v>
      </c>
      <c r="AD14" s="551">
        <v>9203.31672199274</v>
      </c>
      <c r="AE14" s="532"/>
      <c r="AF14" s="532"/>
      <c r="AG14" s="549">
        <v>9201.31672199274</v>
      </c>
      <c r="AH14" s="532">
        <v>8160.31672199274</v>
      </c>
      <c r="AI14" s="532">
        <v>8970.31672199274</v>
      </c>
      <c r="AJ14" s="532">
        <v>8989.2021730275337</v>
      </c>
      <c r="AK14" s="532">
        <v>11328.128476992568</v>
      </c>
      <c r="AL14" s="532">
        <v>14569.89928045357</v>
      </c>
      <c r="AM14" s="532">
        <v>13856.156213602098</v>
      </c>
      <c r="AN14" s="532">
        <v>10586.94070674545</v>
      </c>
      <c r="AO14" s="532">
        <v>12887.533847851702</v>
      </c>
      <c r="AP14" s="532">
        <v>12365.773786872491</v>
      </c>
      <c r="AQ14" s="532">
        <v>14859.695087731745</v>
      </c>
      <c r="AR14" s="532">
        <v>17784.257839029608</v>
      </c>
      <c r="AS14" s="532">
        <v>6717.9762686663935</v>
      </c>
      <c r="AT14" s="532"/>
      <c r="AU14" s="532"/>
      <c r="AV14" s="549">
        <v>6717.9762686663935</v>
      </c>
      <c r="AW14" s="532">
        <v>4905.8935974993956</v>
      </c>
      <c r="AX14" s="532">
        <v>7380.4127951620603</v>
      </c>
      <c r="AY14" s="532">
        <v>5641.4000263125417</v>
      </c>
      <c r="AZ14" s="532">
        <v>6694.8258224602587</v>
      </c>
      <c r="BA14" s="551">
        <v>9053.4709275925416</v>
      </c>
      <c r="BB14" s="532">
        <v>7284.9929739059316</v>
      </c>
      <c r="BC14" s="532">
        <v>9646.8032792430713</v>
      </c>
      <c r="BD14" s="532">
        <v>12020.507183262736</v>
      </c>
      <c r="BE14" s="532">
        <v>10285.164846804204</v>
      </c>
      <c r="BF14" s="532">
        <v>12679.279800595164</v>
      </c>
      <c r="BG14" s="532">
        <v>15085.453145386238</v>
      </c>
      <c r="BH14" s="532">
        <v>12288.745882652882</v>
      </c>
      <c r="BI14" s="532"/>
      <c r="BJ14" s="532"/>
      <c r="BK14" s="550">
        <v>12288.685680317451</v>
      </c>
      <c r="BL14" s="532">
        <v>14910.00499879886</v>
      </c>
      <c r="BM14" s="532">
        <v>17545.121846651949</v>
      </c>
      <c r="BN14" s="532">
        <v>15962.108848304968</v>
      </c>
      <c r="BO14" s="532">
        <v>18602.763531118977</v>
      </c>
      <c r="BP14" s="532">
        <v>21257.317516581737</v>
      </c>
      <c r="BQ14" s="532">
        <v>19699.841333022458</v>
      </c>
      <c r="BR14" s="532">
        <v>18578.16724574468</v>
      </c>
      <c r="BS14" s="532">
        <v>21098.952322012668</v>
      </c>
      <c r="BT14" s="532">
        <v>19402.005757417326</v>
      </c>
      <c r="BU14" s="532">
        <v>21927.127175306188</v>
      </c>
      <c r="BV14" s="532">
        <v>24465.539777021735</v>
      </c>
      <c r="BW14" s="532">
        <v>8868.3161535919207</v>
      </c>
      <c r="BX14" s="532"/>
      <c r="BY14" s="532"/>
      <c r="BZ14" s="549">
        <v>8868.3161535919207</v>
      </c>
      <c r="CA14" s="532">
        <v>10414.992058404876</v>
      </c>
      <c r="CB14" s="532">
        <v>11973.798489186498</v>
      </c>
      <c r="CC14" s="532">
        <v>11818.783505201549</v>
      </c>
      <c r="CD14" s="532">
        <v>9630.0052204984149</v>
      </c>
      <c r="CE14" s="532">
        <v>11117.682433079093</v>
      </c>
      <c r="CF14" s="532">
        <v>10886.163836391152</v>
      </c>
      <c r="CG14" s="532">
        <v>12425.481887707376</v>
      </c>
      <c r="CH14" s="532">
        <v>10762.875945531647</v>
      </c>
      <c r="CI14" s="532">
        <v>10622.489788334315</v>
      </c>
      <c r="CJ14" s="532">
        <v>12070.419962191292</v>
      </c>
      <c r="CK14" s="532">
        <v>10701.945114938173</v>
      </c>
      <c r="CL14" s="532">
        <v>4989.2408675879897</v>
      </c>
      <c r="CM14" s="532"/>
      <c r="CN14" s="532"/>
      <c r="CO14" s="549">
        <v>4989.2408675879897</v>
      </c>
      <c r="CP14" s="532">
        <v>7498.9251375232316</v>
      </c>
      <c r="CQ14" s="532">
        <v>10025.467644138094</v>
      </c>
      <c r="CR14" s="532">
        <v>10304.936423854955</v>
      </c>
      <c r="CS14" s="532">
        <v>12847.053049958866</v>
      </c>
      <c r="CT14" s="532">
        <v>15402.179876183915</v>
      </c>
      <c r="CU14" s="532">
        <v>14473.385751157206</v>
      </c>
      <c r="CV14" s="532">
        <v>16925.781621236147</v>
      </c>
      <c r="CW14" s="532">
        <v>15381.708157202842</v>
      </c>
      <c r="CX14" s="532">
        <v>15351.804581735514</v>
      </c>
      <c r="CY14" s="532">
        <v>17593.895337603757</v>
      </c>
      <c r="CZ14" s="532">
        <v>19847.398077813647</v>
      </c>
      <c r="DA14" s="532">
        <v>16641.370436573572</v>
      </c>
      <c r="DB14" s="532"/>
      <c r="DC14" s="532"/>
      <c r="DD14" s="549">
        <v>16641.370436573572</v>
      </c>
      <c r="DE14" s="532">
        <v>20215.715817247132</v>
      </c>
      <c r="DF14" s="532">
        <v>23813.474105140132</v>
      </c>
      <c r="DG14" s="532">
        <v>25221.753345005542</v>
      </c>
      <c r="DH14" s="532">
        <v>28846.673718378352</v>
      </c>
      <c r="DI14" s="532">
        <v>32491.26242154156</v>
      </c>
      <c r="DJ14" s="532">
        <v>33946.626172203942</v>
      </c>
      <c r="DK14" s="532">
        <v>37618.889243521269</v>
      </c>
      <c r="DL14" s="532">
        <v>41311.077519732564</v>
      </c>
      <c r="DM14" s="532">
        <v>42813.299112316323</v>
      </c>
      <c r="DN14" s="532">
        <v>46533.671556962443</v>
      </c>
      <c r="DO14" s="532">
        <v>50274.230241483485</v>
      </c>
      <c r="DP14" s="532">
        <v>51829.084693698605</v>
      </c>
    </row>
    <row r="15" spans="1:120">
      <c r="A15" s="532" t="s">
        <v>994</v>
      </c>
      <c r="B15" s="532"/>
      <c r="C15" s="549">
        <v>279</v>
      </c>
      <c r="D15" s="532">
        <v>322</v>
      </c>
      <c r="E15" s="532">
        <v>145</v>
      </c>
      <c r="F15" s="532">
        <v>279</v>
      </c>
      <c r="G15" s="532">
        <v>325</v>
      </c>
      <c r="H15" s="532">
        <v>391</v>
      </c>
      <c r="I15" s="532">
        <v>404</v>
      </c>
      <c r="J15" s="532">
        <v>395</v>
      </c>
      <c r="K15" s="532">
        <v>307</v>
      </c>
      <c r="L15" s="532">
        <v>495</v>
      </c>
      <c r="M15" s="532">
        <v>688</v>
      </c>
      <c r="N15" s="532">
        <v>608</v>
      </c>
      <c r="O15" s="532">
        <v>392</v>
      </c>
      <c r="P15" s="532"/>
      <c r="Q15" s="532"/>
      <c r="R15" s="549">
        <v>392</v>
      </c>
      <c r="S15" s="532">
        <v>346</v>
      </c>
      <c r="T15" s="532">
        <v>360</v>
      </c>
      <c r="U15" s="532">
        <v>376</v>
      </c>
      <c r="V15" s="532">
        <v>635</v>
      </c>
      <c r="W15" s="532">
        <v>831</v>
      </c>
      <c r="X15" s="532">
        <v>623</v>
      </c>
      <c r="Y15" s="532">
        <v>660</v>
      </c>
      <c r="Z15" s="532">
        <v>674</v>
      </c>
      <c r="AA15" s="532">
        <v>374</v>
      </c>
      <c r="AB15" s="532">
        <v>392</v>
      </c>
      <c r="AC15" s="532">
        <v>340</v>
      </c>
      <c r="AD15" s="551">
        <v>462</v>
      </c>
      <c r="AE15" s="532"/>
      <c r="AF15" s="532"/>
      <c r="AG15" s="549">
        <v>462</v>
      </c>
      <c r="AH15" s="532">
        <v>381</v>
      </c>
      <c r="AI15" s="532">
        <v>353</v>
      </c>
      <c r="AJ15" s="532">
        <v>456.2</v>
      </c>
      <c r="AK15" s="532">
        <v>531.4</v>
      </c>
      <c r="AL15" s="532">
        <v>583.59999999999991</v>
      </c>
      <c r="AM15" s="532">
        <v>599.79999999999995</v>
      </c>
      <c r="AN15" s="532">
        <v>689</v>
      </c>
      <c r="AO15" s="532">
        <v>648.20000000000005</v>
      </c>
      <c r="AP15" s="532">
        <v>650.40000000000009</v>
      </c>
      <c r="AQ15" s="532">
        <v>693.60000000000014</v>
      </c>
      <c r="AR15" s="532">
        <v>650.80000000000018</v>
      </c>
      <c r="AS15" s="532">
        <v>455.00000000000023</v>
      </c>
      <c r="AT15" s="532"/>
      <c r="AU15" s="532"/>
      <c r="AV15" s="549">
        <v>455.00000000000023</v>
      </c>
      <c r="AW15" s="532">
        <v>418.00000000000023</v>
      </c>
      <c r="AX15" s="532">
        <v>432.00000000000023</v>
      </c>
      <c r="AY15" s="532">
        <v>529.00000000000023</v>
      </c>
      <c r="AZ15" s="532">
        <v>594.00000000000023</v>
      </c>
      <c r="BA15" s="532">
        <v>632.00000000000023</v>
      </c>
      <c r="BB15" s="532">
        <v>627.00000000000023</v>
      </c>
      <c r="BC15" s="532">
        <v>708.00000000000023</v>
      </c>
      <c r="BD15" s="532">
        <v>640.00000000000023</v>
      </c>
      <c r="BE15" s="532">
        <v>622.00000000000023</v>
      </c>
      <c r="BF15" s="532">
        <v>650.00000000000023</v>
      </c>
      <c r="BG15" s="532">
        <v>581.00000000000023</v>
      </c>
      <c r="BH15" s="532">
        <v>504.00000000000023</v>
      </c>
      <c r="BI15" s="532"/>
      <c r="BJ15" s="532"/>
      <c r="BK15" s="549">
        <v>504.00000000000023</v>
      </c>
      <c r="BL15" s="532">
        <v>462.00000000000023</v>
      </c>
      <c r="BM15" s="532">
        <v>475.00000000000023</v>
      </c>
      <c r="BN15" s="532">
        <v>579.00000000000023</v>
      </c>
      <c r="BO15" s="532">
        <v>649.00000000000023</v>
      </c>
      <c r="BP15" s="532">
        <v>689.00000000000023</v>
      </c>
      <c r="BQ15" s="532">
        <v>684.00000000000023</v>
      </c>
      <c r="BR15" s="532">
        <v>772.00000000000023</v>
      </c>
      <c r="BS15" s="532">
        <v>696.00000000000023</v>
      </c>
      <c r="BT15" s="532">
        <v>674.00000000000023</v>
      </c>
      <c r="BU15" s="532">
        <v>704.00000000000023</v>
      </c>
      <c r="BV15" s="532">
        <v>626.00000000000023</v>
      </c>
      <c r="BW15" s="532">
        <v>543.00000000000023</v>
      </c>
      <c r="BX15" s="532"/>
      <c r="BY15" s="532"/>
      <c r="BZ15" s="549">
        <v>543.00000000000023</v>
      </c>
      <c r="CA15" s="532">
        <v>496.00000000000023</v>
      </c>
      <c r="CB15" s="532">
        <v>515.00000000000023</v>
      </c>
      <c r="CC15" s="532">
        <v>642.00000000000023</v>
      </c>
      <c r="CD15" s="532">
        <v>729.00000000000023</v>
      </c>
      <c r="CE15" s="532">
        <v>780.00000000000023</v>
      </c>
      <c r="CF15" s="532">
        <v>775.00000000000023</v>
      </c>
      <c r="CG15" s="532">
        <v>882.00000000000023</v>
      </c>
      <c r="CH15" s="532">
        <v>795.00000000000023</v>
      </c>
      <c r="CI15" s="532">
        <v>772.00000000000023</v>
      </c>
      <c r="CJ15" s="532">
        <v>811.00000000000023</v>
      </c>
      <c r="CK15" s="532">
        <v>722.00000000000023</v>
      </c>
      <c r="CL15" s="532">
        <v>625.00000000000023</v>
      </c>
      <c r="CM15" s="532"/>
      <c r="CN15" s="532"/>
      <c r="CO15" s="549">
        <v>625.00000000000023</v>
      </c>
      <c r="CP15" s="532">
        <v>572.00000000000023</v>
      </c>
      <c r="CQ15" s="532">
        <v>580.00000000000023</v>
      </c>
      <c r="CR15" s="532">
        <v>687.00000000000023</v>
      </c>
      <c r="CS15" s="532">
        <v>757.00000000000023</v>
      </c>
      <c r="CT15" s="532">
        <v>794.00000000000023</v>
      </c>
      <c r="CU15" s="532">
        <v>779.00000000000023</v>
      </c>
      <c r="CV15" s="532">
        <v>868.00000000000023</v>
      </c>
      <c r="CW15" s="532">
        <v>779.00000000000023</v>
      </c>
      <c r="CX15" s="532">
        <v>749.00000000000023</v>
      </c>
      <c r="CY15" s="532">
        <v>764.00000000000023</v>
      </c>
      <c r="CZ15" s="532">
        <v>651.00000000000023</v>
      </c>
      <c r="DA15" s="532">
        <v>582.00000000000023</v>
      </c>
      <c r="DB15" s="532"/>
      <c r="DC15" s="532"/>
      <c r="DD15" s="549">
        <v>582.00000000000023</v>
      </c>
      <c r="DE15" s="532">
        <v>522.00000000000023</v>
      </c>
      <c r="DF15" s="532">
        <v>523.00000000000023</v>
      </c>
      <c r="DG15" s="532">
        <v>623.00000000000023</v>
      </c>
      <c r="DH15" s="532">
        <v>686.00000000000023</v>
      </c>
      <c r="DI15" s="532">
        <v>716.00000000000023</v>
      </c>
      <c r="DJ15" s="532">
        <v>697.00000000000023</v>
      </c>
      <c r="DK15" s="532">
        <v>779.00000000000023</v>
      </c>
      <c r="DL15" s="532">
        <v>683.00000000000023</v>
      </c>
      <c r="DM15" s="532">
        <v>646.00000000000023</v>
      </c>
      <c r="DN15" s="532">
        <v>654.00000000000023</v>
      </c>
      <c r="DO15" s="532">
        <v>534.00000000000023</v>
      </c>
      <c r="DP15" s="532">
        <v>556.00000000000023</v>
      </c>
    </row>
    <row r="16" spans="1:120">
      <c r="A16" s="532" t="s">
        <v>995</v>
      </c>
      <c r="B16" s="532"/>
      <c r="C16" s="549">
        <v>3674</v>
      </c>
      <c r="D16" s="532">
        <v>2340</v>
      </c>
      <c r="E16" s="532">
        <v>2548</v>
      </c>
      <c r="F16" s="532">
        <v>2817</v>
      </c>
      <c r="G16" s="532">
        <v>3209</v>
      </c>
      <c r="H16" s="532">
        <v>2619</v>
      </c>
      <c r="I16" s="532">
        <v>2985</v>
      </c>
      <c r="J16" s="532">
        <v>2820</v>
      </c>
      <c r="K16" s="532">
        <v>2693</v>
      </c>
      <c r="L16" s="532">
        <v>2752</v>
      </c>
      <c r="M16" s="532">
        <v>2836</v>
      </c>
      <c r="N16" s="532">
        <v>2628</v>
      </c>
      <c r="O16" s="532">
        <v>2909</v>
      </c>
      <c r="P16" s="532"/>
      <c r="Q16" s="532"/>
      <c r="R16" s="549">
        <v>2909</v>
      </c>
      <c r="S16" s="532">
        <v>2457</v>
      </c>
      <c r="T16" s="532">
        <v>2707</v>
      </c>
      <c r="U16" s="532">
        <v>2791</v>
      </c>
      <c r="V16" s="532">
        <v>2913</v>
      </c>
      <c r="W16" s="532">
        <v>3741</v>
      </c>
      <c r="X16" s="532">
        <v>3670</v>
      </c>
      <c r="Y16" s="532">
        <v>3686</v>
      </c>
      <c r="Z16" s="532">
        <v>3936</v>
      </c>
      <c r="AA16" s="532">
        <v>3287</v>
      </c>
      <c r="AB16" s="532">
        <v>3492</v>
      </c>
      <c r="AC16" s="532">
        <v>3799</v>
      </c>
      <c r="AD16" s="532">
        <v>4222</v>
      </c>
      <c r="AE16" s="532"/>
      <c r="AF16" s="532"/>
      <c r="AG16" s="549">
        <v>4222</v>
      </c>
      <c r="AH16" s="532">
        <v>4241</v>
      </c>
      <c r="AI16" s="532">
        <v>4369</v>
      </c>
      <c r="AJ16" s="532">
        <v>4598.5196629676293</v>
      </c>
      <c r="AK16" s="532">
        <v>4929.2441469374398</v>
      </c>
      <c r="AL16" s="532">
        <v>5136.1847886219202</v>
      </c>
      <c r="AM16" s="532">
        <v>5355.3478412408722</v>
      </c>
      <c r="AN16" s="532">
        <v>5885.7344483831939</v>
      </c>
      <c r="AO16" s="532">
        <v>6499.8574438987489</v>
      </c>
      <c r="AP16" s="532">
        <v>7098.7206141372044</v>
      </c>
      <c r="AQ16" s="532">
        <v>7471.3380484840345</v>
      </c>
      <c r="AR16" s="532">
        <v>7965.7239087692851</v>
      </c>
      <c r="AS16" s="532">
        <v>2266.2662296400686</v>
      </c>
      <c r="AT16" s="532"/>
      <c r="AU16" s="532"/>
      <c r="AV16" s="549">
        <v>2266.2662296400686</v>
      </c>
      <c r="AW16" s="532">
        <v>2670.2761382994399</v>
      </c>
      <c r="AX16" s="532">
        <v>3230.1121444194246</v>
      </c>
      <c r="AY16" s="532">
        <v>3784.7886643971524</v>
      </c>
      <c r="AZ16" s="532">
        <v>4429.3201881702125</v>
      </c>
      <c r="BA16" s="532">
        <v>4966.7212795917958</v>
      </c>
      <c r="BB16" s="532">
        <v>5519.0065768077502</v>
      </c>
      <c r="BC16" s="532">
        <v>6087.1907926355625</v>
      </c>
      <c r="BD16" s="532">
        <v>6732.2887149452672</v>
      </c>
      <c r="BE16" s="532">
        <v>7364.3152070423048</v>
      </c>
      <c r="BF16" s="532">
        <v>7796.2852080523298</v>
      </c>
      <c r="BG16" s="532">
        <v>8336.2137333079827</v>
      </c>
      <c r="BH16" s="532">
        <v>2006.206449497633</v>
      </c>
      <c r="BI16" s="532"/>
      <c r="BJ16" s="532"/>
      <c r="BK16" s="549">
        <v>2006.206449497633</v>
      </c>
      <c r="BL16" s="532">
        <v>3021.2106186480223</v>
      </c>
      <c r="BM16" s="532">
        <v>4201.2310840522159</v>
      </c>
      <c r="BN16" s="532">
        <v>5379.2995129793198</v>
      </c>
      <c r="BO16" s="532">
        <v>6654.4477393817106</v>
      </c>
      <c r="BP16" s="532">
        <v>7820.7077647723836</v>
      </c>
      <c r="BQ16" s="532">
        <v>9011.1117591069269</v>
      </c>
      <c r="BR16" s="532">
        <v>10215.710484207382</v>
      </c>
      <c r="BS16" s="532">
        <v>11503.518124010301</v>
      </c>
      <c r="BT16" s="532">
        <v>12780.567359647803</v>
      </c>
      <c r="BU16" s="532">
        <v>13851.891044271826</v>
      </c>
      <c r="BV16" s="532">
        <v>15039.522203959574</v>
      </c>
      <c r="BW16" s="532">
        <v>2081.5693441186681</v>
      </c>
      <c r="BX16" s="532"/>
      <c r="BY16" s="532"/>
      <c r="BZ16" s="549">
        <v>2081.5693441186681</v>
      </c>
      <c r="CA16" s="532">
        <v>2554.5723952269896</v>
      </c>
      <c r="CB16" s="532">
        <v>3151.8178289518764</v>
      </c>
      <c r="CC16" s="532">
        <v>3746.3227118403424</v>
      </c>
      <c r="CD16" s="532">
        <v>4412.1042002705726</v>
      </c>
      <c r="CE16" s="532">
        <v>4995.1795409247543</v>
      </c>
      <c r="CF16" s="532">
        <v>5590.5660712644049</v>
      </c>
      <c r="CG16" s="532">
        <v>6200.2864835902647</v>
      </c>
      <c r="CH16" s="532">
        <v>6871.3530624817167</v>
      </c>
      <c r="CI16" s="532">
        <v>7532.7834207611077</v>
      </c>
      <c r="CJ16" s="532">
        <v>8037.5952639573215</v>
      </c>
      <c r="CK16" s="532">
        <v>8628.8063907937449</v>
      </c>
      <c r="CL16" s="532">
        <v>1580.7773614873804</v>
      </c>
      <c r="CM16" s="532"/>
      <c r="CN16" s="532"/>
      <c r="CO16" s="549">
        <v>1580.7773614873804</v>
      </c>
      <c r="CP16" s="532">
        <v>1874.7743952283854</v>
      </c>
      <c r="CQ16" s="532">
        <v>2270.9093091457062</v>
      </c>
      <c r="CR16" s="532">
        <v>2664.1935296531974</v>
      </c>
      <c r="CS16" s="532">
        <v>3115.6358718658889</v>
      </c>
      <c r="CT16" s="532">
        <v>3498.2505427533838</v>
      </c>
      <c r="CU16" s="532">
        <v>3887.0491528478069</v>
      </c>
      <c r="CV16" s="532">
        <v>4290.0166510361832</v>
      </c>
      <c r="CW16" s="532">
        <v>4743.1913531620048</v>
      </c>
      <c r="CX16" s="532">
        <v>5187.5850561566112</v>
      </c>
      <c r="CY16" s="532">
        <v>5463.2096200028727</v>
      </c>
      <c r="CZ16" s="532">
        <v>5824.0769680721869</v>
      </c>
      <c r="DA16" s="532">
        <v>1317.26448990112</v>
      </c>
      <c r="DB16" s="532"/>
      <c r="DC16" s="532"/>
      <c r="DD16" s="549">
        <v>1317.26448990112</v>
      </c>
      <c r="DE16" s="532">
        <v>1356.2664797797154</v>
      </c>
      <c r="DF16" s="532">
        <v>1496.0660826591411</v>
      </c>
      <c r="DG16" s="532">
        <v>1631.6676262801279</v>
      </c>
      <c r="DH16" s="532">
        <v>1824.0727489324781</v>
      </c>
      <c r="DI16" s="532">
        <v>1946.2885236604675</v>
      </c>
      <c r="DJ16" s="532">
        <v>2075.3193489530909</v>
      </c>
      <c r="DK16" s="532">
        <v>2215.1696471649516</v>
      </c>
      <c r="DL16" s="532">
        <v>2403.8438646457539</v>
      </c>
      <c r="DM16" s="532">
        <v>2582.3464718704968</v>
      </c>
      <c r="DN16" s="532">
        <v>2690.6792506377078</v>
      </c>
      <c r="DO16" s="532">
        <v>2782.8494182790469</v>
      </c>
      <c r="DP16" s="532">
        <v>1165.338032653189</v>
      </c>
    </row>
    <row r="17" spans="1:121">
      <c r="A17" s="532" t="s">
        <v>996</v>
      </c>
      <c r="B17" s="532"/>
      <c r="C17" s="549">
        <v>0</v>
      </c>
      <c r="D17" s="532">
        <v>0</v>
      </c>
      <c r="E17" s="532">
        <v>0</v>
      </c>
      <c r="F17" s="532">
        <v>0</v>
      </c>
      <c r="G17" s="532">
        <v>0</v>
      </c>
      <c r="H17" s="532">
        <v>0</v>
      </c>
      <c r="I17" s="532">
        <v>0</v>
      </c>
      <c r="J17" s="532">
        <v>0</v>
      </c>
      <c r="K17" s="532">
        <v>0</v>
      </c>
      <c r="L17" s="532">
        <v>0</v>
      </c>
      <c r="M17" s="532">
        <v>0</v>
      </c>
      <c r="N17" s="532">
        <v>0</v>
      </c>
      <c r="O17" s="532">
        <v>0</v>
      </c>
      <c r="P17" s="532"/>
      <c r="Q17" s="532"/>
      <c r="R17" s="549">
        <v>0</v>
      </c>
      <c r="S17" s="532">
        <v>0</v>
      </c>
      <c r="T17" s="532">
        <v>0</v>
      </c>
      <c r="U17" s="532">
        <v>0</v>
      </c>
      <c r="V17" s="532">
        <v>0</v>
      </c>
      <c r="W17" s="532">
        <v>0</v>
      </c>
      <c r="X17" s="532">
        <v>0</v>
      </c>
      <c r="Y17" s="532">
        <v>0</v>
      </c>
      <c r="Z17" s="532">
        <v>0</v>
      </c>
      <c r="AA17" s="532">
        <v>0</v>
      </c>
      <c r="AB17" s="532">
        <v>0</v>
      </c>
      <c r="AC17" s="532">
        <v>0</v>
      </c>
      <c r="AD17" s="532">
        <v>0</v>
      </c>
      <c r="AE17" s="532"/>
      <c r="AF17" s="532"/>
      <c r="AG17" s="549">
        <v>0</v>
      </c>
      <c r="AH17" s="532">
        <v>0</v>
      </c>
      <c r="AI17" s="532">
        <v>0</v>
      </c>
      <c r="AJ17" s="532">
        <v>0</v>
      </c>
      <c r="AK17" s="532">
        <v>0</v>
      </c>
      <c r="AL17" s="532">
        <v>0</v>
      </c>
      <c r="AM17" s="532">
        <v>0</v>
      </c>
      <c r="AN17" s="532">
        <v>0</v>
      </c>
      <c r="AO17" s="532">
        <v>0</v>
      </c>
      <c r="AP17" s="532">
        <v>0</v>
      </c>
      <c r="AQ17" s="532">
        <v>0</v>
      </c>
      <c r="AR17" s="532">
        <v>0</v>
      </c>
      <c r="AS17" s="532">
        <v>0</v>
      </c>
      <c r="AT17" s="532"/>
      <c r="AU17" s="532"/>
      <c r="AV17" s="549">
        <v>0</v>
      </c>
      <c r="AW17" s="532">
        <v>0</v>
      </c>
      <c r="AX17" s="532">
        <v>0</v>
      </c>
      <c r="AY17" s="532">
        <v>0</v>
      </c>
      <c r="AZ17" s="532">
        <v>0</v>
      </c>
      <c r="BA17" s="532">
        <v>0</v>
      </c>
      <c r="BB17" s="532">
        <v>0</v>
      </c>
      <c r="BC17" s="532">
        <v>0</v>
      </c>
      <c r="BD17" s="532">
        <v>0</v>
      </c>
      <c r="BE17" s="532">
        <v>0</v>
      </c>
      <c r="BF17" s="532">
        <v>0</v>
      </c>
      <c r="BG17" s="532">
        <v>0</v>
      </c>
      <c r="BH17" s="532">
        <v>0</v>
      </c>
      <c r="BI17" s="532"/>
      <c r="BJ17" s="532"/>
      <c r="BK17" s="549">
        <v>0</v>
      </c>
      <c r="BL17" s="532">
        <v>0</v>
      </c>
      <c r="BM17" s="532">
        <v>0</v>
      </c>
      <c r="BN17" s="532">
        <v>0</v>
      </c>
      <c r="BO17" s="532">
        <v>0</v>
      </c>
      <c r="BP17" s="532">
        <v>0</v>
      </c>
      <c r="BQ17" s="532">
        <v>0</v>
      </c>
      <c r="BR17" s="532">
        <v>0</v>
      </c>
      <c r="BS17" s="532">
        <v>0</v>
      </c>
      <c r="BT17" s="532">
        <v>0</v>
      </c>
      <c r="BU17" s="532">
        <v>0</v>
      </c>
      <c r="BV17" s="532">
        <v>0</v>
      </c>
      <c r="BW17" s="532">
        <v>0</v>
      </c>
      <c r="BX17" s="532"/>
      <c r="BY17" s="532"/>
      <c r="BZ17" s="549">
        <v>0</v>
      </c>
      <c r="CA17" s="532">
        <v>0</v>
      </c>
      <c r="CB17" s="532">
        <v>0</v>
      </c>
      <c r="CC17" s="532">
        <v>0</v>
      </c>
      <c r="CD17" s="532">
        <v>0</v>
      </c>
      <c r="CE17" s="532">
        <v>0</v>
      </c>
      <c r="CF17" s="532">
        <v>0</v>
      </c>
      <c r="CG17" s="532">
        <v>0</v>
      </c>
      <c r="CH17" s="532">
        <v>0</v>
      </c>
      <c r="CI17" s="532">
        <v>0</v>
      </c>
      <c r="CJ17" s="532">
        <v>0</v>
      </c>
      <c r="CK17" s="532">
        <v>0</v>
      </c>
      <c r="CL17" s="532">
        <v>0</v>
      </c>
      <c r="CM17" s="532"/>
      <c r="CN17" s="532"/>
      <c r="CO17" s="549">
        <v>0</v>
      </c>
      <c r="CP17" s="532">
        <v>0</v>
      </c>
      <c r="CQ17" s="532">
        <v>0</v>
      </c>
      <c r="CR17" s="532">
        <v>0</v>
      </c>
      <c r="CS17" s="532">
        <v>0</v>
      </c>
      <c r="CT17" s="532">
        <v>0</v>
      </c>
      <c r="CU17" s="532">
        <v>0</v>
      </c>
      <c r="CV17" s="532">
        <v>0</v>
      </c>
      <c r="CW17" s="532">
        <v>0</v>
      </c>
      <c r="CX17" s="532">
        <v>0</v>
      </c>
      <c r="CY17" s="532">
        <v>0</v>
      </c>
      <c r="CZ17" s="532">
        <v>0</v>
      </c>
      <c r="DA17" s="532">
        <v>0</v>
      </c>
      <c r="DB17" s="532"/>
      <c r="DC17" s="532"/>
      <c r="DD17" s="549">
        <v>0</v>
      </c>
      <c r="DE17" s="532">
        <v>0</v>
      </c>
      <c r="DF17" s="532">
        <v>0</v>
      </c>
      <c r="DG17" s="532">
        <v>0</v>
      </c>
      <c r="DH17" s="532">
        <v>0</v>
      </c>
      <c r="DI17" s="532">
        <v>0</v>
      </c>
      <c r="DJ17" s="532">
        <v>0</v>
      </c>
      <c r="DK17" s="532">
        <v>0</v>
      </c>
      <c r="DL17" s="532">
        <v>0</v>
      </c>
      <c r="DM17" s="532">
        <v>0</v>
      </c>
      <c r="DN17" s="532">
        <v>0</v>
      </c>
      <c r="DO17" s="532">
        <v>0</v>
      </c>
      <c r="DP17" s="532">
        <v>0</v>
      </c>
      <c r="DQ17" s="532"/>
    </row>
    <row r="18" spans="1:121">
      <c r="A18" s="532" t="s">
        <v>997</v>
      </c>
      <c r="B18" s="532"/>
      <c r="C18" s="549">
        <v>292</v>
      </c>
      <c r="D18" s="532">
        <v>397</v>
      </c>
      <c r="E18" s="532">
        <v>283</v>
      </c>
      <c r="F18" s="532">
        <v>327</v>
      </c>
      <c r="G18" s="532">
        <v>429</v>
      </c>
      <c r="H18" s="532">
        <v>219</v>
      </c>
      <c r="I18" s="532">
        <v>335</v>
      </c>
      <c r="J18" s="532">
        <v>336</v>
      </c>
      <c r="K18" s="532">
        <v>377</v>
      </c>
      <c r="L18" s="532">
        <v>708</v>
      </c>
      <c r="M18" s="532">
        <v>983</v>
      </c>
      <c r="N18" s="532">
        <v>584</v>
      </c>
      <c r="O18" s="532">
        <v>203</v>
      </c>
      <c r="P18" s="532"/>
      <c r="Q18" s="532"/>
      <c r="R18" s="549">
        <v>203</v>
      </c>
      <c r="S18" s="532">
        <v>277</v>
      </c>
      <c r="T18" s="532">
        <v>424</v>
      </c>
      <c r="U18" s="532">
        <v>529</v>
      </c>
      <c r="V18" s="532">
        <v>548</v>
      </c>
      <c r="W18" s="532">
        <v>517</v>
      </c>
      <c r="X18" s="532">
        <v>905</v>
      </c>
      <c r="Y18" s="532">
        <v>1146</v>
      </c>
      <c r="Z18" s="532">
        <v>1702</v>
      </c>
      <c r="AA18" s="532">
        <v>1447</v>
      </c>
      <c r="AB18" s="532">
        <v>1169</v>
      </c>
      <c r="AC18" s="532">
        <v>817</v>
      </c>
      <c r="AD18" s="532">
        <v>1254</v>
      </c>
      <c r="AE18" s="532"/>
      <c r="AF18" s="532"/>
      <c r="AG18" s="549">
        <v>1254</v>
      </c>
      <c r="AH18" s="532">
        <v>1421</v>
      </c>
      <c r="AI18" s="532">
        <v>1647</v>
      </c>
      <c r="AJ18" s="532">
        <v>1843.95</v>
      </c>
      <c r="AK18" s="532">
        <v>2019.9</v>
      </c>
      <c r="AL18" s="532">
        <v>1758.85</v>
      </c>
      <c r="AM18" s="532">
        <v>1524.8</v>
      </c>
      <c r="AN18" s="532">
        <v>1553.3333333333335</v>
      </c>
      <c r="AO18" s="532">
        <v>2113.8666666666668</v>
      </c>
      <c r="AP18" s="532">
        <v>1751.4</v>
      </c>
      <c r="AQ18" s="532">
        <v>2142.9333333333334</v>
      </c>
      <c r="AR18" s="532">
        <v>2227.4666666666667</v>
      </c>
      <c r="AS18" s="532">
        <v>1494</v>
      </c>
      <c r="AT18" s="532"/>
      <c r="AU18" s="532"/>
      <c r="AV18" s="549">
        <v>1494</v>
      </c>
      <c r="AW18" s="532">
        <v>1926</v>
      </c>
      <c r="AX18" s="532">
        <v>2176</v>
      </c>
      <c r="AY18" s="532">
        <v>2594</v>
      </c>
      <c r="AZ18" s="532">
        <v>2989</v>
      </c>
      <c r="BA18" s="532">
        <v>2898</v>
      </c>
      <c r="BB18" s="532">
        <v>2834</v>
      </c>
      <c r="BC18" s="532">
        <v>2674</v>
      </c>
      <c r="BD18" s="532">
        <v>3104</v>
      </c>
      <c r="BE18" s="532">
        <v>2509</v>
      </c>
      <c r="BF18" s="532">
        <v>2752</v>
      </c>
      <c r="BG18" s="532">
        <v>2653</v>
      </c>
      <c r="BH18" s="532">
        <v>1643</v>
      </c>
      <c r="BI18" s="532"/>
      <c r="BJ18" s="532"/>
      <c r="BK18" s="549">
        <v>1643</v>
      </c>
      <c r="BL18" s="532">
        <v>2084</v>
      </c>
      <c r="BM18" s="532">
        <v>2336</v>
      </c>
      <c r="BN18" s="532">
        <v>2762</v>
      </c>
      <c r="BO18" s="532">
        <v>3164</v>
      </c>
      <c r="BP18" s="532">
        <v>3061</v>
      </c>
      <c r="BQ18" s="532">
        <v>2987</v>
      </c>
      <c r="BR18" s="532">
        <v>2812</v>
      </c>
      <c r="BS18" s="532">
        <v>3251</v>
      </c>
      <c r="BT18" s="532">
        <v>2625</v>
      </c>
      <c r="BU18" s="532">
        <v>2869</v>
      </c>
      <c r="BV18" s="532">
        <v>2758</v>
      </c>
      <c r="BW18" s="532">
        <v>1700</v>
      </c>
      <c r="BX18" s="532"/>
      <c r="BY18" s="532"/>
      <c r="BZ18" s="549">
        <v>1700</v>
      </c>
      <c r="CA18" s="532">
        <v>2149</v>
      </c>
      <c r="CB18" s="532">
        <v>2404</v>
      </c>
      <c r="CC18" s="532">
        <v>2838</v>
      </c>
      <c r="CD18" s="532">
        <v>3247</v>
      </c>
      <c r="CE18" s="532">
        <v>3140</v>
      </c>
      <c r="CF18" s="532">
        <v>3064</v>
      </c>
      <c r="CG18" s="532">
        <v>2883</v>
      </c>
      <c r="CH18" s="532">
        <v>3330</v>
      </c>
      <c r="CI18" s="532">
        <v>2687</v>
      </c>
      <c r="CJ18" s="532">
        <v>2934</v>
      </c>
      <c r="CK18" s="532">
        <v>2819</v>
      </c>
      <c r="CL18" s="532">
        <v>1736</v>
      </c>
      <c r="CM18" s="532"/>
      <c r="CN18" s="532"/>
      <c r="CO18" s="549">
        <v>1736</v>
      </c>
      <c r="CP18" s="532">
        <v>2194</v>
      </c>
      <c r="CQ18" s="532">
        <v>2455</v>
      </c>
      <c r="CR18" s="532">
        <v>2898</v>
      </c>
      <c r="CS18" s="532">
        <v>3315</v>
      </c>
      <c r="CT18" s="532">
        <v>3205</v>
      </c>
      <c r="CU18" s="532">
        <v>3125</v>
      </c>
      <c r="CV18" s="532">
        <v>2940</v>
      </c>
      <c r="CW18" s="532">
        <v>3396</v>
      </c>
      <c r="CX18" s="532">
        <v>2740</v>
      </c>
      <c r="CY18" s="532">
        <v>2992</v>
      </c>
      <c r="CZ18" s="532">
        <v>2874</v>
      </c>
      <c r="DA18" s="532">
        <v>1767</v>
      </c>
      <c r="DB18" s="532"/>
      <c r="DC18" s="532"/>
      <c r="DD18" s="549">
        <v>1767</v>
      </c>
      <c r="DE18" s="532">
        <v>2232</v>
      </c>
      <c r="DF18" s="532">
        <v>2500</v>
      </c>
      <c r="DG18" s="532">
        <v>2950</v>
      </c>
      <c r="DH18" s="532">
        <v>3374</v>
      </c>
      <c r="DI18" s="532">
        <v>3271</v>
      </c>
      <c r="DJ18" s="532">
        <v>3201</v>
      </c>
      <c r="DK18" s="532">
        <v>3023</v>
      </c>
      <c r="DL18" s="532">
        <v>3486</v>
      </c>
      <c r="DM18" s="532">
        <v>2837</v>
      </c>
      <c r="DN18" s="532">
        <v>3096</v>
      </c>
      <c r="DO18" s="532">
        <v>2985</v>
      </c>
      <c r="DP18" s="532">
        <v>1795</v>
      </c>
      <c r="DQ18" s="532"/>
    </row>
    <row r="19" spans="1:121">
      <c r="A19" s="532" t="s">
        <v>998</v>
      </c>
      <c r="B19" s="532"/>
      <c r="C19" s="549">
        <v>1092</v>
      </c>
      <c r="D19" s="532">
        <v>1094</v>
      </c>
      <c r="E19" s="532">
        <v>915</v>
      </c>
      <c r="F19" s="532">
        <v>1052</v>
      </c>
      <c r="G19" s="532">
        <v>1307</v>
      </c>
      <c r="H19" s="532">
        <v>704</v>
      </c>
      <c r="I19" s="532">
        <v>1246</v>
      </c>
      <c r="J19" s="532">
        <v>984</v>
      </c>
      <c r="K19" s="532">
        <v>1992</v>
      </c>
      <c r="L19" s="532">
        <v>2462</v>
      </c>
      <c r="M19" s="532">
        <v>4046</v>
      </c>
      <c r="N19" s="532">
        <v>3545</v>
      </c>
      <c r="O19" s="532">
        <v>1929</v>
      </c>
      <c r="P19" s="532"/>
      <c r="Q19" s="532"/>
      <c r="R19" s="549">
        <v>1929</v>
      </c>
      <c r="S19" s="532">
        <v>1934</v>
      </c>
      <c r="T19" s="532">
        <v>1939</v>
      </c>
      <c r="U19" s="532">
        <v>2041</v>
      </c>
      <c r="V19" s="532">
        <v>1788</v>
      </c>
      <c r="W19" s="532">
        <v>1388</v>
      </c>
      <c r="X19" s="532">
        <v>1847</v>
      </c>
      <c r="Y19" s="532">
        <v>2471</v>
      </c>
      <c r="Z19" s="532">
        <v>3611</v>
      </c>
      <c r="AA19" s="532">
        <v>3201</v>
      </c>
      <c r="AB19" s="532">
        <v>2703</v>
      </c>
      <c r="AC19" s="532">
        <v>2143</v>
      </c>
      <c r="AD19" s="532">
        <v>3655</v>
      </c>
      <c r="AE19" s="532"/>
      <c r="AF19" s="532"/>
      <c r="AG19" s="549">
        <v>3655</v>
      </c>
      <c r="AH19" s="532">
        <v>3746</v>
      </c>
      <c r="AI19" s="532">
        <v>4074.0833333333335</v>
      </c>
      <c r="AJ19" s="532">
        <v>4338.8166666666666</v>
      </c>
      <c r="AK19" s="532">
        <v>4662.5499999999993</v>
      </c>
      <c r="AL19" s="532">
        <v>4499.2833333333319</v>
      </c>
      <c r="AM19" s="532">
        <v>4824.0166666666646</v>
      </c>
      <c r="AN19" s="532">
        <v>5447.8333333333312</v>
      </c>
      <c r="AO19" s="532">
        <v>6313.6499999999978</v>
      </c>
      <c r="AP19" s="532">
        <v>6888.4666666666644</v>
      </c>
      <c r="AQ19" s="532">
        <v>7040.283333333331</v>
      </c>
      <c r="AR19" s="532">
        <v>6631.0999999999976</v>
      </c>
      <c r="AS19" s="532">
        <v>3977.9166666666647</v>
      </c>
      <c r="AT19" s="532"/>
      <c r="AU19" s="532"/>
      <c r="AV19" s="549">
        <v>3977.9166666666647</v>
      </c>
      <c r="AW19" s="532">
        <v>4538.9999999999973</v>
      </c>
      <c r="AX19" s="532">
        <v>5099.0833333333303</v>
      </c>
      <c r="AY19" s="532">
        <v>5682.1666666666633</v>
      </c>
      <c r="AZ19" s="532">
        <v>6329.2499999999964</v>
      </c>
      <c r="BA19" s="532">
        <v>6438.3333333333294</v>
      </c>
      <c r="BB19" s="532">
        <v>7087.4166666666624</v>
      </c>
      <c r="BC19" s="532">
        <v>7468.4999999999955</v>
      </c>
      <c r="BD19" s="532">
        <v>8117.5833333333285</v>
      </c>
      <c r="BE19" s="532">
        <v>8443.6666666666624</v>
      </c>
      <c r="BF19" s="532">
        <v>8301.7499999999964</v>
      </c>
      <c r="BG19" s="532">
        <v>7539.8333333333294</v>
      </c>
      <c r="BH19" s="532">
        <v>4384.9166666666624</v>
      </c>
      <c r="BI19" s="532"/>
      <c r="BJ19" s="532"/>
      <c r="BK19" s="549">
        <v>4384.9166666666624</v>
      </c>
      <c r="BL19" s="532">
        <v>4958.9166666666624</v>
      </c>
      <c r="BM19" s="532">
        <v>5531.9166666666624</v>
      </c>
      <c r="BN19" s="532">
        <v>6127.9166666666624</v>
      </c>
      <c r="BO19" s="532">
        <v>6787.9166666666624</v>
      </c>
      <c r="BP19" s="532">
        <v>6909.9166666666624</v>
      </c>
      <c r="BQ19" s="532">
        <v>7573.9166666666624</v>
      </c>
      <c r="BR19" s="532">
        <v>7967.9166666666624</v>
      </c>
      <c r="BS19" s="532">
        <v>8629.9166666666624</v>
      </c>
      <c r="BT19" s="532">
        <v>8968.9166666666624</v>
      </c>
      <c r="BU19" s="532">
        <v>8839.9166666666624</v>
      </c>
      <c r="BV19" s="532">
        <v>8090.9166666666624</v>
      </c>
      <c r="BW19" s="532">
        <v>4585.9166666666624</v>
      </c>
      <c r="BX19" s="532"/>
      <c r="BY19" s="532"/>
      <c r="BZ19" s="549">
        <v>4585.9166666666624</v>
      </c>
      <c r="CA19" s="532">
        <v>5165.9999999999955</v>
      </c>
      <c r="CB19" s="532">
        <v>5745.0833333333285</v>
      </c>
      <c r="CC19" s="532">
        <v>6349.1666666666615</v>
      </c>
      <c r="CD19" s="532">
        <v>7022.2499999999945</v>
      </c>
      <c r="CE19" s="532">
        <v>7113.3333333333276</v>
      </c>
      <c r="CF19" s="532">
        <v>7788.4166666666606</v>
      </c>
      <c r="CG19" s="532">
        <v>8173.4999999999936</v>
      </c>
      <c r="CH19" s="532">
        <v>8848.5833333333267</v>
      </c>
      <c r="CI19" s="532">
        <v>9174.6666666666606</v>
      </c>
      <c r="CJ19" s="532">
        <v>8995.7499999999945</v>
      </c>
      <c r="CK19" s="532">
        <v>8145.8333333333276</v>
      </c>
      <c r="CL19" s="532">
        <v>4709.9166666666615</v>
      </c>
      <c r="CM19" s="532"/>
      <c r="CN19" s="532"/>
      <c r="CO19" s="549">
        <v>4709.9166666666615</v>
      </c>
      <c r="CP19" s="532">
        <v>5300.9999999999945</v>
      </c>
      <c r="CQ19" s="532">
        <v>5891.0833333333276</v>
      </c>
      <c r="CR19" s="532">
        <v>6506.1666666666606</v>
      </c>
      <c r="CS19" s="532">
        <v>7192.2499999999936</v>
      </c>
      <c r="CT19" s="532">
        <v>7282.3333333333267</v>
      </c>
      <c r="CU19" s="532">
        <v>7969.4166666666597</v>
      </c>
      <c r="CV19" s="532">
        <v>8360.4999999999945</v>
      </c>
      <c r="CW19" s="532">
        <v>9048.5833333333285</v>
      </c>
      <c r="CX19" s="532">
        <v>9379.6666666666624</v>
      </c>
      <c r="CY19" s="532">
        <v>9192.7499999999964</v>
      </c>
      <c r="CZ19" s="532">
        <v>8319.8333333333303</v>
      </c>
      <c r="DA19" s="532">
        <v>4798.9166666666633</v>
      </c>
      <c r="DB19" s="532"/>
      <c r="DC19" s="532"/>
      <c r="DD19" s="549">
        <v>4798.9166666666633</v>
      </c>
      <c r="DE19" s="532">
        <v>5401.0833333333303</v>
      </c>
      <c r="DF19" s="532">
        <v>6002.2499999999973</v>
      </c>
      <c r="DG19" s="532">
        <v>6628.4166666666642</v>
      </c>
      <c r="DH19" s="532">
        <v>7325.5833333333312</v>
      </c>
      <c r="DI19" s="532">
        <v>7426.7499999999982</v>
      </c>
      <c r="DJ19" s="532">
        <v>8127.9166666666652</v>
      </c>
      <c r="DK19" s="532">
        <v>8530.0833333333303</v>
      </c>
      <c r="DL19" s="532">
        <v>9229.2499999999964</v>
      </c>
      <c r="DM19" s="532">
        <v>9571.4166666666624</v>
      </c>
      <c r="DN19" s="532">
        <v>9395.5833333333285</v>
      </c>
      <c r="DO19" s="532">
        <v>8533.7499999999945</v>
      </c>
      <c r="DP19" s="532">
        <v>4868.9166666666615</v>
      </c>
      <c r="DQ19" s="532"/>
    </row>
    <row r="20" spans="1:121">
      <c r="A20" s="532" t="s">
        <v>609</v>
      </c>
      <c r="B20" s="532"/>
      <c r="C20" s="549">
        <v>0</v>
      </c>
      <c r="D20" s="532">
        <v>0</v>
      </c>
      <c r="E20" s="532">
        <v>0</v>
      </c>
      <c r="F20" s="532">
        <v>0</v>
      </c>
      <c r="G20" s="532">
        <v>0</v>
      </c>
      <c r="H20" s="532">
        <v>0</v>
      </c>
      <c r="I20" s="532">
        <v>0</v>
      </c>
      <c r="J20" s="532">
        <v>0</v>
      </c>
      <c r="K20" s="532">
        <v>0</v>
      </c>
      <c r="L20" s="532">
        <v>0</v>
      </c>
      <c r="M20" s="532">
        <v>0</v>
      </c>
      <c r="N20" s="532">
        <v>0</v>
      </c>
      <c r="O20" s="532">
        <v>0</v>
      </c>
      <c r="P20" s="532"/>
      <c r="Q20" s="532"/>
      <c r="R20" s="549">
        <v>0</v>
      </c>
      <c r="S20" s="532">
        <v>0</v>
      </c>
      <c r="T20" s="532">
        <v>0</v>
      </c>
      <c r="U20" s="532">
        <v>0</v>
      </c>
      <c r="V20" s="532">
        <v>0</v>
      </c>
      <c r="W20" s="532">
        <v>0</v>
      </c>
      <c r="X20" s="532">
        <v>0</v>
      </c>
      <c r="Y20" s="532">
        <v>0</v>
      </c>
      <c r="Z20" s="532">
        <v>0</v>
      </c>
      <c r="AA20" s="532">
        <v>0</v>
      </c>
      <c r="AB20" s="532">
        <v>0</v>
      </c>
      <c r="AC20" s="532">
        <v>0</v>
      </c>
      <c r="AD20" s="532">
        <v>0</v>
      </c>
      <c r="AE20" s="532"/>
      <c r="AF20" s="532"/>
      <c r="AG20" s="549">
        <v>0</v>
      </c>
      <c r="AH20" s="532">
        <v>0</v>
      </c>
      <c r="AI20" s="532">
        <v>0</v>
      </c>
      <c r="AJ20" s="532">
        <v>0</v>
      </c>
      <c r="AK20" s="532">
        <v>0</v>
      </c>
      <c r="AL20" s="532">
        <v>0</v>
      </c>
      <c r="AM20" s="532">
        <v>0</v>
      </c>
      <c r="AN20" s="532">
        <v>0</v>
      </c>
      <c r="AO20" s="532">
        <v>0</v>
      </c>
      <c r="AP20" s="532">
        <v>0</v>
      </c>
      <c r="AQ20" s="532">
        <v>0</v>
      </c>
      <c r="AR20" s="532">
        <v>0</v>
      </c>
      <c r="AS20" s="532">
        <v>0</v>
      </c>
      <c r="AT20" s="532"/>
      <c r="AU20" s="532"/>
      <c r="AV20" s="549">
        <v>0</v>
      </c>
      <c r="AW20" s="532">
        <v>0</v>
      </c>
      <c r="AX20" s="532">
        <v>0</v>
      </c>
      <c r="AY20" s="532">
        <v>0</v>
      </c>
      <c r="AZ20" s="532">
        <v>0</v>
      </c>
      <c r="BA20" s="532">
        <v>0</v>
      </c>
      <c r="BB20" s="532">
        <v>0</v>
      </c>
      <c r="BC20" s="532">
        <v>0</v>
      </c>
      <c r="BD20" s="532">
        <v>0</v>
      </c>
      <c r="BE20" s="532">
        <v>0</v>
      </c>
      <c r="BF20" s="532">
        <v>0</v>
      </c>
      <c r="BG20" s="532">
        <v>0</v>
      </c>
      <c r="BH20" s="532">
        <v>0</v>
      </c>
      <c r="BI20" s="532"/>
      <c r="BJ20" s="532"/>
      <c r="BK20" s="549">
        <v>0</v>
      </c>
      <c r="BL20" s="532">
        <v>0</v>
      </c>
      <c r="BM20" s="532">
        <v>0</v>
      </c>
      <c r="BN20" s="532">
        <v>0</v>
      </c>
      <c r="BO20" s="532">
        <v>0</v>
      </c>
      <c r="BP20" s="532">
        <v>0</v>
      </c>
      <c r="BQ20" s="532">
        <v>0</v>
      </c>
      <c r="BR20" s="532">
        <v>0</v>
      </c>
      <c r="BS20" s="532">
        <v>0</v>
      </c>
      <c r="BT20" s="532">
        <v>0</v>
      </c>
      <c r="BU20" s="532">
        <v>0</v>
      </c>
      <c r="BV20" s="532">
        <v>0</v>
      </c>
      <c r="BW20" s="532">
        <v>0</v>
      </c>
      <c r="BX20" s="532"/>
      <c r="BY20" s="532"/>
      <c r="BZ20" s="549">
        <v>0</v>
      </c>
      <c r="CA20" s="532">
        <v>0</v>
      </c>
      <c r="CB20" s="532">
        <v>0</v>
      </c>
      <c r="CC20" s="532">
        <v>0</v>
      </c>
      <c r="CD20" s="532">
        <v>0</v>
      </c>
      <c r="CE20" s="532">
        <v>0</v>
      </c>
      <c r="CF20" s="532">
        <v>0</v>
      </c>
      <c r="CG20" s="532">
        <v>0</v>
      </c>
      <c r="CH20" s="532">
        <v>0</v>
      </c>
      <c r="CI20" s="532">
        <v>0</v>
      </c>
      <c r="CJ20" s="532">
        <v>0</v>
      </c>
      <c r="CK20" s="532">
        <v>0</v>
      </c>
      <c r="CL20" s="532">
        <v>0</v>
      </c>
      <c r="CM20" s="532"/>
      <c r="CN20" s="532"/>
      <c r="CO20" s="549">
        <v>0</v>
      </c>
      <c r="CP20" s="532">
        <v>0</v>
      </c>
      <c r="CQ20" s="532">
        <v>0</v>
      </c>
      <c r="CR20" s="532">
        <v>0</v>
      </c>
      <c r="CS20" s="532">
        <v>0</v>
      </c>
      <c r="CT20" s="532">
        <v>0</v>
      </c>
      <c r="CU20" s="532">
        <v>0</v>
      </c>
      <c r="CV20" s="532">
        <v>0</v>
      </c>
      <c r="CW20" s="532">
        <v>0</v>
      </c>
      <c r="CX20" s="532">
        <v>0</v>
      </c>
      <c r="CY20" s="532">
        <v>0</v>
      </c>
      <c r="CZ20" s="532">
        <v>0</v>
      </c>
      <c r="DA20" s="532">
        <v>0</v>
      </c>
      <c r="DB20" s="532"/>
      <c r="DC20" s="532"/>
      <c r="DD20" s="549">
        <v>0</v>
      </c>
      <c r="DE20" s="532">
        <v>0</v>
      </c>
      <c r="DF20" s="532">
        <v>0</v>
      </c>
      <c r="DG20" s="532">
        <v>0</v>
      </c>
      <c r="DH20" s="532">
        <v>0</v>
      </c>
      <c r="DI20" s="532">
        <v>0</v>
      </c>
      <c r="DJ20" s="532">
        <v>0</v>
      </c>
      <c r="DK20" s="532">
        <v>0</v>
      </c>
      <c r="DL20" s="532">
        <v>0</v>
      </c>
      <c r="DM20" s="532">
        <v>0</v>
      </c>
      <c r="DN20" s="532">
        <v>0</v>
      </c>
      <c r="DO20" s="532">
        <v>0</v>
      </c>
      <c r="DP20" s="532">
        <v>0</v>
      </c>
      <c r="DQ20" s="532"/>
    </row>
    <row r="21" spans="1:121">
      <c r="A21" s="532" t="s">
        <v>999</v>
      </c>
      <c r="B21" s="532"/>
      <c r="C21" s="549">
        <v>514</v>
      </c>
      <c r="D21" s="532">
        <v>1408</v>
      </c>
      <c r="E21" s="532">
        <v>1797</v>
      </c>
      <c r="F21" s="532">
        <v>3451</v>
      </c>
      <c r="G21" s="532">
        <v>2501</v>
      </c>
      <c r="H21" s="532">
        <v>2683</v>
      </c>
      <c r="I21" s="532">
        <v>2965</v>
      </c>
      <c r="J21" s="532">
        <v>2363</v>
      </c>
      <c r="K21" s="532">
        <v>1409</v>
      </c>
      <c r="L21" s="532">
        <v>1076</v>
      </c>
      <c r="M21" s="532">
        <v>99</v>
      </c>
      <c r="N21" s="532">
        <v>-807</v>
      </c>
      <c r="O21" s="532">
        <v>508</v>
      </c>
      <c r="P21" s="532"/>
      <c r="Q21" s="532"/>
      <c r="R21" s="549">
        <v>508</v>
      </c>
      <c r="S21" s="532">
        <v>420</v>
      </c>
      <c r="T21" s="532">
        <v>381</v>
      </c>
      <c r="U21" s="532">
        <v>1043</v>
      </c>
      <c r="V21" s="532">
        <v>1009</v>
      </c>
      <c r="W21" s="532">
        <v>298</v>
      </c>
      <c r="X21" s="532">
        <v>654</v>
      </c>
      <c r="Y21" s="532">
        <v>345</v>
      </c>
      <c r="Z21" s="532">
        <v>-205</v>
      </c>
      <c r="AA21" s="532">
        <v>859</v>
      </c>
      <c r="AB21" s="532">
        <v>284</v>
      </c>
      <c r="AC21" s="532">
        <v>-590</v>
      </c>
      <c r="AD21" s="532">
        <v>413</v>
      </c>
      <c r="AE21" s="532"/>
      <c r="AF21" s="532"/>
      <c r="AG21" s="549">
        <v>413</v>
      </c>
      <c r="AH21" s="532">
        <v>-131</v>
      </c>
      <c r="AI21" s="532">
        <v>-466</v>
      </c>
      <c r="AJ21" s="532">
        <v>413</v>
      </c>
      <c r="AK21" s="532">
        <v>413</v>
      </c>
      <c r="AL21" s="532">
        <v>413</v>
      </c>
      <c r="AM21" s="532">
        <v>413</v>
      </c>
      <c r="AN21" s="532">
        <v>413</v>
      </c>
      <c r="AO21" s="532">
        <v>413</v>
      </c>
      <c r="AP21" s="532">
        <v>413</v>
      </c>
      <c r="AQ21" s="532">
        <v>413</v>
      </c>
      <c r="AR21" s="532">
        <v>413</v>
      </c>
      <c r="AS21" s="532">
        <v>413</v>
      </c>
      <c r="AT21" s="532"/>
      <c r="AU21" s="532"/>
      <c r="AV21" s="549">
        <v>413</v>
      </c>
      <c r="AW21" s="532">
        <v>413</v>
      </c>
      <c r="AX21" s="532">
        <v>413</v>
      </c>
      <c r="AY21" s="532">
        <v>413</v>
      </c>
      <c r="AZ21" s="532">
        <v>413</v>
      </c>
      <c r="BA21" s="532">
        <v>413</v>
      </c>
      <c r="BB21" s="532">
        <v>413</v>
      </c>
      <c r="BC21" s="532">
        <v>413</v>
      </c>
      <c r="BD21" s="532">
        <v>413</v>
      </c>
      <c r="BE21" s="532">
        <v>413</v>
      </c>
      <c r="BF21" s="532">
        <v>413</v>
      </c>
      <c r="BG21" s="532">
        <v>413</v>
      </c>
      <c r="BH21" s="532">
        <v>413</v>
      </c>
      <c r="BI21" s="532"/>
      <c r="BJ21" s="532"/>
      <c r="BK21" s="549">
        <v>413</v>
      </c>
      <c r="BL21" s="532">
        <v>413</v>
      </c>
      <c r="BM21" s="532">
        <v>413</v>
      </c>
      <c r="BN21" s="532">
        <v>413</v>
      </c>
      <c r="BO21" s="532">
        <v>413</v>
      </c>
      <c r="BP21" s="532">
        <v>413</v>
      </c>
      <c r="BQ21" s="532">
        <v>413</v>
      </c>
      <c r="BR21" s="532">
        <v>413</v>
      </c>
      <c r="BS21" s="532">
        <v>413</v>
      </c>
      <c r="BT21" s="532">
        <v>413</v>
      </c>
      <c r="BU21" s="532">
        <v>413</v>
      </c>
      <c r="BV21" s="532">
        <v>413</v>
      </c>
      <c r="BW21" s="532">
        <v>413</v>
      </c>
      <c r="BX21" s="532"/>
      <c r="BY21" s="532"/>
      <c r="BZ21" s="549">
        <v>413</v>
      </c>
      <c r="CA21" s="532">
        <v>413</v>
      </c>
      <c r="CB21" s="532">
        <v>413</v>
      </c>
      <c r="CC21" s="532">
        <v>413</v>
      </c>
      <c r="CD21" s="532">
        <v>413</v>
      </c>
      <c r="CE21" s="532">
        <v>413</v>
      </c>
      <c r="CF21" s="532">
        <v>413</v>
      </c>
      <c r="CG21" s="532">
        <v>413</v>
      </c>
      <c r="CH21" s="532">
        <v>413</v>
      </c>
      <c r="CI21" s="532">
        <v>413</v>
      </c>
      <c r="CJ21" s="532">
        <v>413</v>
      </c>
      <c r="CK21" s="532">
        <v>413</v>
      </c>
      <c r="CL21" s="532">
        <v>413</v>
      </c>
      <c r="CM21" s="532"/>
      <c r="CN21" s="532"/>
      <c r="CO21" s="549">
        <v>413</v>
      </c>
      <c r="CP21" s="532">
        <v>413</v>
      </c>
      <c r="CQ21" s="532">
        <v>413</v>
      </c>
      <c r="CR21" s="532">
        <v>413</v>
      </c>
      <c r="CS21" s="532">
        <v>413</v>
      </c>
      <c r="CT21" s="532">
        <v>413</v>
      </c>
      <c r="CU21" s="532">
        <v>413</v>
      </c>
      <c r="CV21" s="532">
        <v>413</v>
      </c>
      <c r="CW21" s="532">
        <v>413</v>
      </c>
      <c r="CX21" s="532">
        <v>413</v>
      </c>
      <c r="CY21" s="532">
        <v>413</v>
      </c>
      <c r="CZ21" s="532">
        <v>413</v>
      </c>
      <c r="DA21" s="532">
        <v>413</v>
      </c>
      <c r="DB21" s="532"/>
      <c r="DC21" s="532"/>
      <c r="DD21" s="549">
        <v>413</v>
      </c>
      <c r="DE21" s="532">
        <v>413</v>
      </c>
      <c r="DF21" s="532">
        <v>413</v>
      </c>
      <c r="DG21" s="532">
        <v>413</v>
      </c>
      <c r="DH21" s="532">
        <v>413</v>
      </c>
      <c r="DI21" s="532">
        <v>413</v>
      </c>
      <c r="DJ21" s="532">
        <v>413</v>
      </c>
      <c r="DK21" s="532">
        <v>413</v>
      </c>
      <c r="DL21" s="532">
        <v>413</v>
      </c>
      <c r="DM21" s="532">
        <v>413</v>
      </c>
      <c r="DN21" s="532">
        <v>413</v>
      </c>
      <c r="DO21" s="532">
        <v>413</v>
      </c>
      <c r="DP21" s="532">
        <v>413</v>
      </c>
      <c r="DQ21" s="532"/>
    </row>
    <row r="22" spans="1:121">
      <c r="A22" t="s">
        <v>1093</v>
      </c>
      <c r="B22" s="532"/>
      <c r="C22" s="549">
        <v>3232.05</v>
      </c>
      <c r="D22" s="551">
        <v>0</v>
      </c>
      <c r="E22" s="551">
        <v>34</v>
      </c>
      <c r="F22" s="551">
        <v>49</v>
      </c>
      <c r="G22" s="551">
        <v>48</v>
      </c>
      <c r="H22" s="551">
        <v>321</v>
      </c>
      <c r="I22" s="551">
        <v>360</v>
      </c>
      <c r="J22" s="551">
        <v>399</v>
      </c>
      <c r="K22" s="551">
        <v>460</v>
      </c>
      <c r="L22" s="551">
        <v>609</v>
      </c>
      <c r="M22" s="551">
        <v>601</v>
      </c>
      <c r="N22" s="551">
        <v>651</v>
      </c>
      <c r="O22" s="551">
        <v>757</v>
      </c>
      <c r="P22" s="532"/>
      <c r="Q22" s="532"/>
      <c r="R22" s="549">
        <v>757</v>
      </c>
      <c r="S22" s="551">
        <v>849</v>
      </c>
      <c r="T22" s="551">
        <v>909</v>
      </c>
      <c r="U22" s="551">
        <v>954</v>
      </c>
      <c r="V22" s="551">
        <v>807.9950613779688</v>
      </c>
      <c r="W22" s="551">
        <v>988.9950613779688</v>
      </c>
      <c r="X22" s="551">
        <v>1091.9950613779688</v>
      </c>
      <c r="Y22" s="551">
        <v>1221.9950613779688</v>
      </c>
      <c r="Z22" s="551">
        <v>1379.9950613779688</v>
      </c>
      <c r="AA22" s="551">
        <v>1929.9950613779688</v>
      </c>
      <c r="AB22" s="551">
        <v>1674.9950613779688</v>
      </c>
      <c r="AC22" s="551">
        <v>2640.9950613779688</v>
      </c>
      <c r="AD22" s="551">
        <v>2283.9950613779688</v>
      </c>
      <c r="AE22" s="532"/>
      <c r="AF22" s="532"/>
      <c r="AG22" s="549">
        <v>2283.9950613779688</v>
      </c>
      <c r="AH22" s="551">
        <v>2368.9950613779688</v>
      </c>
      <c r="AI22" s="551">
        <v>2361.9950613779688</v>
      </c>
      <c r="AJ22" s="551">
        <v>2687.139928867768</v>
      </c>
      <c r="AK22" s="551">
        <v>2755.9566209075938</v>
      </c>
      <c r="AL22" s="551">
        <v>3009.1271534865364</v>
      </c>
      <c r="AM22" s="551">
        <v>2724.5994341600322</v>
      </c>
      <c r="AN22" s="551">
        <v>2944.6087348701499</v>
      </c>
      <c r="AO22" s="551">
        <v>3165.7492757963614</v>
      </c>
      <c r="AP22" s="551">
        <v>3388.0268735310683</v>
      </c>
      <c r="AQ22" s="551">
        <v>3611.4473745743303</v>
      </c>
      <c r="AR22" s="551">
        <v>3836.016655487645</v>
      </c>
      <c r="AS22" s="551">
        <v>4060.2406230485176</v>
      </c>
      <c r="AT22" s="532"/>
      <c r="AU22" s="532"/>
      <c r="AV22" s="549">
        <v>4060.2406230485176</v>
      </c>
      <c r="AW22" s="551">
        <v>1668.955142019448</v>
      </c>
      <c r="AX22" s="551">
        <v>1917.4713126938791</v>
      </c>
      <c r="AY22" s="551">
        <v>2167.2552060351563</v>
      </c>
      <c r="AZ22" s="551">
        <v>2418.3132889092199</v>
      </c>
      <c r="BA22" s="551">
        <v>2670.6520611705796</v>
      </c>
      <c r="BB22" s="551">
        <v>2926.2780558305926</v>
      </c>
      <c r="BC22" s="551">
        <v>3322.2080415620344</v>
      </c>
      <c r="BD22" s="551">
        <v>1385.1577325546418</v>
      </c>
      <c r="BE22" s="551">
        <v>1613.2262050459162</v>
      </c>
      <c r="BF22" s="551">
        <v>1842.9580930661898</v>
      </c>
      <c r="BG22" s="551">
        <v>2073.3593313931992</v>
      </c>
      <c r="BH22" s="551">
        <v>2307.2358850789788</v>
      </c>
      <c r="BI22" s="532"/>
      <c r="BJ22" s="532"/>
      <c r="BK22" s="551">
        <v>2307.2358850789788</v>
      </c>
      <c r="BL22" s="551">
        <v>2767.880210521258</v>
      </c>
      <c r="BM22" s="551">
        <v>3231.4491751768433</v>
      </c>
      <c r="BN22" s="551">
        <v>3697.9581731242679</v>
      </c>
      <c r="BO22" s="551">
        <v>4166.4226794700589</v>
      </c>
      <c r="BP22" s="551">
        <v>3900.3529871931664</v>
      </c>
      <c r="BQ22" s="551">
        <v>4162.8828152539045</v>
      </c>
      <c r="BR22" s="551">
        <v>4512.7944906111843</v>
      </c>
      <c r="BS22" s="551">
        <v>4864.5479547899149</v>
      </c>
      <c r="BT22" s="551">
        <v>5218.1529021967199</v>
      </c>
      <c r="BU22" s="551">
        <v>5573.6190782655267</v>
      </c>
      <c r="BV22" s="551">
        <v>5930.956279726156</v>
      </c>
      <c r="BW22" s="551">
        <v>1128.1743548743143</v>
      </c>
      <c r="BX22" s="532"/>
      <c r="BY22" s="532"/>
      <c r="BZ22" s="549">
        <v>1128.1743548743143</v>
      </c>
      <c r="CA22" s="551">
        <v>1398.6125931835531</v>
      </c>
      <c r="CB22" s="551">
        <v>1670.9743053557393</v>
      </c>
      <c r="CC22" s="551">
        <v>1944.7696157534153</v>
      </c>
      <c r="CD22" s="551">
        <v>2220.0060702384999</v>
      </c>
      <c r="CE22" s="551">
        <v>2496.6912543911767</v>
      </c>
      <c r="CF22" s="551">
        <v>2065.8327937189511</v>
      </c>
      <c r="CG22" s="551">
        <v>2368.7064741772442</v>
      </c>
      <c r="CH22" s="551">
        <v>2674.1743551103013</v>
      </c>
      <c r="CI22" s="551">
        <v>2980.2500913052354</v>
      </c>
      <c r="CJ22" s="551">
        <v>3287.936882258105</v>
      </c>
      <c r="CK22" s="551">
        <v>3597.2432078878523</v>
      </c>
      <c r="CL22" s="551">
        <v>270.17759274816865</v>
      </c>
      <c r="CM22" s="532"/>
      <c r="CN22" s="532"/>
      <c r="CO22" s="549">
        <v>270.17759274816865</v>
      </c>
      <c r="CP22" s="551">
        <v>273.07336872280024</v>
      </c>
      <c r="CQ22" s="551">
        <v>274.53287490016407</v>
      </c>
      <c r="CR22" s="551">
        <v>276.00018175868456</v>
      </c>
      <c r="CS22" s="551">
        <v>277.4753309909749</v>
      </c>
      <c r="CT22" s="551">
        <v>278.95836451248431</v>
      </c>
      <c r="CU22" s="551">
        <v>307.44932446268933</v>
      </c>
      <c r="CV22" s="551">
        <v>336.0925611883298</v>
      </c>
      <c r="CW22" s="551">
        <v>364.8888885691897</v>
      </c>
      <c r="CX22" s="551">
        <v>393.83912483502928</v>
      </c>
      <c r="CY22" s="551">
        <v>422.94409258883388</v>
      </c>
      <c r="CZ22" s="551">
        <v>287.70461883018839</v>
      </c>
      <c r="DA22" s="551">
        <v>0</v>
      </c>
      <c r="DB22" s="532"/>
      <c r="DC22" s="532"/>
      <c r="DD22" s="549">
        <v>0</v>
      </c>
      <c r="DE22" s="551">
        <v>1291.3190263835681</v>
      </c>
      <c r="DF22" s="551">
        <v>1708.3255495232463</v>
      </c>
      <c r="DG22" s="551">
        <v>2127.5946939006508</v>
      </c>
      <c r="DH22" s="551">
        <v>2549.1387361939164</v>
      </c>
      <c r="DI22" s="551">
        <v>2981.9700196927843</v>
      </c>
      <c r="DJ22" s="551">
        <v>3417.1497874480201</v>
      </c>
      <c r="DK22" s="551">
        <v>3854.6907820189381</v>
      </c>
      <c r="DL22" s="551">
        <v>4294.6058151042607</v>
      </c>
      <c r="DM22" s="551">
        <v>4736.907767917266</v>
      </c>
      <c r="DN22" s="551">
        <v>55.10959156295457</v>
      </c>
      <c r="DO22" s="551">
        <v>0</v>
      </c>
      <c r="DP22" s="551">
        <v>0</v>
      </c>
      <c r="DQ22" s="532"/>
    </row>
    <row r="24" spans="1:121">
      <c r="A24" s="543" t="s">
        <v>58</v>
      </c>
      <c r="B24" s="532"/>
      <c r="C24" s="532">
        <v>22381.070404670867</v>
      </c>
      <c r="D24" s="532">
        <v>20135.020404670868</v>
      </c>
      <c r="E24" s="532">
        <v>23492.020404670868</v>
      </c>
      <c r="F24" s="532">
        <v>24749.020404670868</v>
      </c>
      <c r="G24" s="532">
        <v>23815.020404670868</v>
      </c>
      <c r="H24" s="532">
        <v>23921.020404670868</v>
      </c>
      <c r="I24" s="532">
        <v>28806.020404670868</v>
      </c>
      <c r="J24" s="532">
        <v>27636.020404670868</v>
      </c>
      <c r="K24" s="532">
        <v>30256.020404670868</v>
      </c>
      <c r="L24" s="532">
        <v>33526.020404670868</v>
      </c>
      <c r="M24" s="532">
        <v>36447.020404670868</v>
      </c>
      <c r="N24" s="532">
        <v>37215.020404670868</v>
      </c>
      <c r="O24" s="532">
        <v>40836.020404670868</v>
      </c>
      <c r="P24" s="532"/>
      <c r="Q24" s="532"/>
      <c r="R24" s="532">
        <v>40836.020404670868</v>
      </c>
      <c r="S24" s="532">
        <v>40360.316721992742</v>
      </c>
      <c r="T24" s="532">
        <v>40823.316721992742</v>
      </c>
      <c r="U24" s="532">
        <v>44916.316721992742</v>
      </c>
      <c r="V24" s="532">
        <v>48266.311783370707</v>
      </c>
      <c r="W24" s="532">
        <v>51088.311783370707</v>
      </c>
      <c r="X24" s="532">
        <v>52933.311783370707</v>
      </c>
      <c r="Y24" s="532">
        <v>56533.311783370707</v>
      </c>
      <c r="Z24" s="532">
        <v>63142.311783370707</v>
      </c>
      <c r="AA24" s="532">
        <v>66893.311783370707</v>
      </c>
      <c r="AB24" s="532">
        <v>68220.311783370707</v>
      </c>
      <c r="AC24" s="532">
        <v>68905.311783370707</v>
      </c>
      <c r="AD24" s="532">
        <v>75171.311783370707</v>
      </c>
      <c r="AE24" s="532"/>
      <c r="AF24" s="532"/>
      <c r="AG24" s="532">
        <v>75167.311783370707</v>
      </c>
      <c r="AH24" s="532">
        <v>75020.311783370707</v>
      </c>
      <c r="AI24" s="532">
        <v>79452.395116704036</v>
      </c>
      <c r="AJ24" s="532">
        <v>83728.359669275145</v>
      </c>
      <c r="AK24" s="532">
        <v>89369.74646794665</v>
      </c>
      <c r="AL24" s="532">
        <v>94916.163084744607</v>
      </c>
      <c r="AM24" s="532">
        <v>39958.254750532542</v>
      </c>
      <c r="AN24" s="532">
        <v>40003.69514403824</v>
      </c>
      <c r="AO24" s="532">
        <v>46601.224774903778</v>
      </c>
      <c r="AP24" s="532">
        <v>49067.729511863225</v>
      </c>
      <c r="AQ24" s="532">
        <v>52925.302166549802</v>
      </c>
      <c r="AR24" s="532">
        <v>56311.639474911703</v>
      </c>
      <c r="AS24" s="532">
        <v>33677.051734910812</v>
      </c>
      <c r="AT24" s="532"/>
      <c r="AU24" s="532"/>
      <c r="AV24" s="532">
        <v>33677.051734910812</v>
      </c>
      <c r="AW24" s="532">
        <v>19387.685305312418</v>
      </c>
      <c r="AX24" s="532">
        <v>24315.239300397407</v>
      </c>
      <c r="AY24" s="532">
        <v>25356.32619866759</v>
      </c>
      <c r="AZ24" s="532">
        <v>29401.960222469181</v>
      </c>
      <c r="BA24" s="532">
        <v>33478.948175413585</v>
      </c>
      <c r="BB24" s="532">
        <v>32810.994286926798</v>
      </c>
      <c r="BC24" s="532">
        <v>38606.093359156948</v>
      </c>
      <c r="BD24" s="532">
        <v>43236.372898210408</v>
      </c>
      <c r="BE24" s="532">
        <v>44418.054718019237</v>
      </c>
      <c r="BF24" s="532">
        <v>49488.247328827856</v>
      </c>
      <c r="BG24" s="532">
        <v>53526.623520651228</v>
      </c>
      <c r="BH24" s="532">
        <v>35150.215273664246</v>
      </c>
      <c r="BI24" s="532"/>
      <c r="BJ24" s="532"/>
      <c r="BK24" s="532">
        <v>35151.605071328799</v>
      </c>
      <c r="BL24" s="532">
        <v>42664.388848315859</v>
      </c>
      <c r="BM24" s="532">
        <v>50271.620714300814</v>
      </c>
      <c r="BN24" s="532">
        <v>53847.479357836317</v>
      </c>
      <c r="BO24" s="532">
        <v>61923.874192267162</v>
      </c>
      <c r="BP24" s="532">
        <v>67970.099350253047</v>
      </c>
      <c r="BQ24" s="532">
        <v>69911.456272282012</v>
      </c>
      <c r="BR24" s="532">
        <v>73395.81204750757</v>
      </c>
      <c r="BS24" s="532">
        <v>81723.427942550406</v>
      </c>
      <c r="BT24" s="532">
        <v>83739.22264054195</v>
      </c>
      <c r="BU24" s="532">
        <v>90105.321393750477</v>
      </c>
      <c r="BV24" s="532">
        <v>95532.506746993968</v>
      </c>
      <c r="BW24" s="532">
        <v>23505.464859841934</v>
      </c>
      <c r="BX24" s="532"/>
      <c r="BY24" s="532"/>
      <c r="BZ24" s="532">
        <v>23505.464859841934</v>
      </c>
      <c r="CA24" s="532">
        <v>28180.548277301365</v>
      </c>
      <c r="CB24" s="532">
        <v>32926.691426932892</v>
      </c>
      <c r="CC24" s="532">
        <v>36289.502263387069</v>
      </c>
      <c r="CD24" s="532">
        <v>37899.099374541431</v>
      </c>
      <c r="CE24" s="532">
        <v>41852.275549788181</v>
      </c>
      <c r="CF24" s="532">
        <v>41999.438032381739</v>
      </c>
      <c r="CG24" s="532">
        <v>46355.842812105242</v>
      </c>
      <c r="CH24" s="532">
        <v>48668.2824746763</v>
      </c>
      <c r="CI24" s="532">
        <v>50326.97164046549</v>
      </c>
      <c r="CJ24" s="532">
        <v>53672.954134370913</v>
      </c>
      <c r="CK24" s="532">
        <v>53252.156064932933</v>
      </c>
      <c r="CL24" s="532">
        <v>26761.465025528963</v>
      </c>
      <c r="CM24" s="532"/>
      <c r="CN24" s="532"/>
      <c r="CO24" s="532">
        <v>26761.465025528963</v>
      </c>
      <c r="CP24" s="532">
        <v>32628.111100369541</v>
      </c>
      <c r="CQ24" s="532">
        <v>38479.71362310899</v>
      </c>
      <c r="CR24" s="532">
        <v>42467.85409932417</v>
      </c>
      <c r="CS24" s="532">
        <v>48933.318836083607</v>
      </c>
      <c r="CT24" s="532">
        <v>54107.540611630189</v>
      </c>
      <c r="CU24" s="532">
        <v>54414.656403130459</v>
      </c>
      <c r="CV24" s="532">
        <v>59717.05943053239</v>
      </c>
      <c r="CW24" s="532">
        <v>62192.508316357889</v>
      </c>
      <c r="CX24" s="532">
        <v>64574.709173736286</v>
      </c>
      <c r="CY24" s="532">
        <v>68780.553693400347</v>
      </c>
      <c r="CZ24" s="532">
        <v>71859.027135742173</v>
      </c>
      <c r="DA24" s="532">
        <v>56008.431906362464</v>
      </c>
      <c r="DB24" s="532"/>
      <c r="DC24" s="532"/>
      <c r="DD24" s="532">
        <v>56008.431906362464</v>
      </c>
      <c r="DE24" s="532">
        <v>64161.545065289734</v>
      </c>
      <c r="DF24" s="532">
        <v>71432.822128678396</v>
      </c>
      <c r="DG24" s="532">
        <v>76900.011449398866</v>
      </c>
      <c r="DH24" s="532">
        <v>84800.308581338322</v>
      </c>
      <c r="DI24" s="532">
        <v>91426.821927957528</v>
      </c>
      <c r="DJ24" s="532">
        <v>94970.785974617553</v>
      </c>
      <c r="DK24" s="532">
        <v>101934.09598198431</v>
      </c>
      <c r="DL24" s="532">
        <v>110089.12687936719</v>
      </c>
      <c r="DM24" s="532">
        <v>114449.06705763961</v>
      </c>
      <c r="DN24" s="532">
        <v>115554.61205453903</v>
      </c>
      <c r="DO24" s="532">
        <v>120232.65680160212</v>
      </c>
      <c r="DP24" s="532">
        <v>63055.069341167582</v>
      </c>
      <c r="DQ24" s="532"/>
    </row>
    <row r="25" spans="1:121">
      <c r="A25" s="552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2"/>
      <c r="AA25" s="532"/>
      <c r="AB25" s="532"/>
      <c r="AC25" s="532"/>
      <c r="AD25" s="532"/>
      <c r="AE25" s="532"/>
      <c r="AF25" s="532"/>
      <c r="AG25" s="532"/>
      <c r="AH25" s="532"/>
      <c r="AI25" s="532"/>
      <c r="AJ25" s="532"/>
      <c r="AK25" s="532"/>
      <c r="AL25" s="532"/>
      <c r="AM25" s="532"/>
      <c r="AN25" s="532"/>
      <c r="AO25" s="532"/>
      <c r="AP25" s="532"/>
      <c r="AQ25" s="532"/>
      <c r="AR25" s="532"/>
      <c r="AS25" s="532"/>
      <c r="AT25" s="532"/>
      <c r="AU25" s="532"/>
      <c r="AV25" s="532"/>
      <c r="AW25" s="532"/>
      <c r="AX25" s="532"/>
      <c r="AY25" s="532"/>
      <c r="AZ25" s="532"/>
      <c r="BA25" s="532"/>
      <c r="BB25" s="532"/>
      <c r="BC25" s="532"/>
      <c r="BD25" s="532"/>
      <c r="BE25" s="532"/>
      <c r="BF25" s="532"/>
      <c r="BG25" s="532"/>
      <c r="BH25" s="532"/>
      <c r="BI25" s="532"/>
      <c r="BJ25" s="532"/>
      <c r="BK25" s="532"/>
      <c r="BL25" s="532"/>
      <c r="BM25" s="532"/>
      <c r="BN25" s="532"/>
      <c r="BO25" s="532"/>
      <c r="BP25" s="532"/>
      <c r="BQ25" s="532"/>
      <c r="BR25" s="532"/>
      <c r="BS25" s="532"/>
      <c r="BT25" s="532"/>
      <c r="BU25" s="532"/>
      <c r="BV25" s="532"/>
      <c r="BW25" s="532"/>
      <c r="BX25" s="532"/>
      <c r="BY25" s="532"/>
      <c r="BZ25" s="532"/>
      <c r="CA25" s="532"/>
      <c r="CB25" s="532"/>
      <c r="CC25" s="532"/>
      <c r="CD25" s="532"/>
      <c r="CE25" s="532"/>
      <c r="CF25" s="532"/>
      <c r="CG25" s="532"/>
      <c r="CH25" s="532"/>
      <c r="CI25" s="532"/>
      <c r="CJ25" s="532"/>
      <c r="CK25" s="532"/>
      <c r="CL25" s="532"/>
      <c r="CM25" s="532"/>
      <c r="CN25" s="532"/>
      <c r="CO25" s="532"/>
      <c r="CP25" s="532"/>
      <c r="CQ25" s="532"/>
      <c r="CR25" s="532"/>
      <c r="CS25" s="532"/>
      <c r="CT25" s="532"/>
      <c r="CU25" s="532"/>
      <c r="CV25" s="532"/>
      <c r="CW25" s="532"/>
      <c r="CX25" s="532"/>
      <c r="CY25" s="532"/>
      <c r="CZ25" s="532"/>
      <c r="DA25" s="532"/>
      <c r="DB25" s="532"/>
      <c r="DC25" s="532"/>
      <c r="DD25" s="532"/>
      <c r="DE25" s="532"/>
      <c r="DF25" s="532"/>
      <c r="DG25" s="532"/>
      <c r="DH25" s="532"/>
      <c r="DI25" s="532"/>
      <c r="DJ25" s="532"/>
      <c r="DK25" s="532"/>
      <c r="DL25" s="532"/>
      <c r="DM25" s="532"/>
      <c r="DN25" s="532"/>
      <c r="DO25" s="532"/>
      <c r="DP25" s="532"/>
      <c r="DQ25" s="532"/>
    </row>
    <row r="27" spans="1:121">
      <c r="A27" s="534" t="s">
        <v>433</v>
      </c>
      <c r="B27" s="532"/>
      <c r="C27" s="540" t="s">
        <v>434</v>
      </c>
      <c r="D27" s="540" t="s">
        <v>435</v>
      </c>
      <c r="E27" s="540" t="s">
        <v>436</v>
      </c>
      <c r="F27" s="540" t="s">
        <v>437</v>
      </c>
      <c r="G27" s="540" t="s">
        <v>438</v>
      </c>
      <c r="H27" s="540" t="s">
        <v>439</v>
      </c>
      <c r="I27" s="540" t="s">
        <v>440</v>
      </c>
      <c r="J27" s="540" t="s">
        <v>441</v>
      </c>
      <c r="K27" s="540" t="s">
        <v>442</v>
      </c>
      <c r="L27" s="540" t="s">
        <v>443</v>
      </c>
      <c r="M27" s="540" t="s">
        <v>444</v>
      </c>
      <c r="N27" s="540" t="s">
        <v>445</v>
      </c>
      <c r="O27" s="542" t="s">
        <v>58</v>
      </c>
      <c r="P27" s="532"/>
      <c r="Q27" s="532"/>
      <c r="R27" s="540" t="s">
        <v>434</v>
      </c>
      <c r="S27" s="540" t="s">
        <v>435</v>
      </c>
      <c r="T27" s="540" t="s">
        <v>436</v>
      </c>
      <c r="U27" s="540" t="s">
        <v>437</v>
      </c>
      <c r="V27" s="540" t="s">
        <v>438</v>
      </c>
      <c r="W27" s="540" t="s">
        <v>439</v>
      </c>
      <c r="X27" s="540" t="s">
        <v>440</v>
      </c>
      <c r="Y27" s="540" t="s">
        <v>441</v>
      </c>
      <c r="Z27" s="540" t="s">
        <v>442</v>
      </c>
      <c r="AA27" s="540" t="s">
        <v>443</v>
      </c>
      <c r="AB27" s="540" t="s">
        <v>444</v>
      </c>
      <c r="AC27" s="540" t="s">
        <v>445</v>
      </c>
      <c r="AD27" s="542" t="s">
        <v>58</v>
      </c>
      <c r="AE27" s="532"/>
      <c r="AF27" s="532"/>
      <c r="AG27" s="540" t="s">
        <v>434</v>
      </c>
      <c r="AH27" s="540" t="s">
        <v>435</v>
      </c>
      <c r="AI27" s="542" t="s">
        <v>436</v>
      </c>
      <c r="AJ27" s="542" t="s">
        <v>437</v>
      </c>
      <c r="AK27" s="542" t="s">
        <v>438</v>
      </c>
      <c r="AL27" s="542" t="s">
        <v>439</v>
      </c>
      <c r="AM27" s="542" t="s">
        <v>440</v>
      </c>
      <c r="AN27" s="542" t="s">
        <v>441</v>
      </c>
      <c r="AO27" s="542" t="s">
        <v>442</v>
      </c>
      <c r="AP27" s="542" t="s">
        <v>443</v>
      </c>
      <c r="AQ27" s="542" t="s">
        <v>444</v>
      </c>
      <c r="AR27" s="542" t="s">
        <v>445</v>
      </c>
      <c r="AS27" s="542" t="s">
        <v>58</v>
      </c>
      <c r="AT27" s="542" t="s">
        <v>1000</v>
      </c>
      <c r="AU27" s="532"/>
      <c r="AV27" s="542" t="s">
        <v>434</v>
      </c>
      <c r="AW27" s="542" t="s">
        <v>435</v>
      </c>
      <c r="AX27" s="542" t="s">
        <v>436</v>
      </c>
      <c r="AY27" s="542" t="s">
        <v>437</v>
      </c>
      <c r="AZ27" s="542" t="s">
        <v>438</v>
      </c>
      <c r="BA27" s="542" t="s">
        <v>439</v>
      </c>
      <c r="BB27" s="542" t="s">
        <v>440</v>
      </c>
      <c r="BC27" s="542" t="s">
        <v>441</v>
      </c>
      <c r="BD27" s="542" t="s">
        <v>442</v>
      </c>
      <c r="BE27" s="542" t="s">
        <v>443</v>
      </c>
      <c r="BF27" s="542" t="s">
        <v>444</v>
      </c>
      <c r="BG27" s="542" t="s">
        <v>445</v>
      </c>
      <c r="BH27" s="542" t="s">
        <v>58</v>
      </c>
      <c r="BI27" s="542" t="s">
        <v>1000</v>
      </c>
      <c r="BJ27" s="532"/>
      <c r="BK27" s="542" t="s">
        <v>434</v>
      </c>
      <c r="BL27" s="542" t="s">
        <v>435</v>
      </c>
      <c r="BM27" s="542" t="s">
        <v>436</v>
      </c>
      <c r="BN27" s="542" t="s">
        <v>437</v>
      </c>
      <c r="BO27" s="542" t="s">
        <v>438</v>
      </c>
      <c r="BP27" s="542" t="s">
        <v>439</v>
      </c>
      <c r="BQ27" s="542" t="s">
        <v>440</v>
      </c>
      <c r="BR27" s="542" t="s">
        <v>441</v>
      </c>
      <c r="BS27" s="542" t="s">
        <v>442</v>
      </c>
      <c r="BT27" s="542" t="s">
        <v>443</v>
      </c>
      <c r="BU27" s="542" t="s">
        <v>444</v>
      </c>
      <c r="BV27" s="542" t="s">
        <v>445</v>
      </c>
      <c r="BW27" s="542" t="s">
        <v>58</v>
      </c>
      <c r="BX27" s="532"/>
      <c r="BY27" s="532"/>
      <c r="BZ27" s="542" t="s">
        <v>434</v>
      </c>
      <c r="CA27" s="542" t="s">
        <v>435</v>
      </c>
      <c r="CB27" s="542" t="s">
        <v>436</v>
      </c>
      <c r="CC27" s="542" t="s">
        <v>437</v>
      </c>
      <c r="CD27" s="542" t="s">
        <v>438</v>
      </c>
      <c r="CE27" s="542" t="s">
        <v>439</v>
      </c>
      <c r="CF27" s="542" t="s">
        <v>440</v>
      </c>
      <c r="CG27" s="542" t="s">
        <v>441</v>
      </c>
      <c r="CH27" s="542" t="s">
        <v>442</v>
      </c>
      <c r="CI27" s="542" t="s">
        <v>443</v>
      </c>
      <c r="CJ27" s="542" t="s">
        <v>444</v>
      </c>
      <c r="CK27" s="542" t="s">
        <v>445</v>
      </c>
      <c r="CL27" s="542" t="s">
        <v>58</v>
      </c>
      <c r="CM27" s="532"/>
      <c r="CN27" s="532"/>
      <c r="CO27" s="542" t="s">
        <v>434</v>
      </c>
      <c r="CP27" s="542" t="s">
        <v>435</v>
      </c>
      <c r="CQ27" s="542" t="s">
        <v>436</v>
      </c>
      <c r="CR27" s="542" t="s">
        <v>437</v>
      </c>
      <c r="CS27" s="542" t="s">
        <v>438</v>
      </c>
      <c r="CT27" s="542" t="s">
        <v>439</v>
      </c>
      <c r="CU27" s="542" t="s">
        <v>440</v>
      </c>
      <c r="CV27" s="542" t="s">
        <v>441</v>
      </c>
      <c r="CW27" s="542" t="s">
        <v>442</v>
      </c>
      <c r="CX27" s="542" t="s">
        <v>443</v>
      </c>
      <c r="CY27" s="542" t="s">
        <v>444</v>
      </c>
      <c r="CZ27" s="542" t="s">
        <v>445</v>
      </c>
      <c r="DA27" s="542" t="s">
        <v>58</v>
      </c>
      <c r="DB27" s="532"/>
      <c r="DC27" s="532"/>
      <c r="DD27" s="542" t="s">
        <v>434</v>
      </c>
      <c r="DE27" s="542" t="s">
        <v>435</v>
      </c>
      <c r="DF27" s="542" t="s">
        <v>436</v>
      </c>
      <c r="DG27" s="542" t="s">
        <v>437</v>
      </c>
      <c r="DH27" s="542" t="s">
        <v>438</v>
      </c>
      <c r="DI27" s="542" t="s">
        <v>439</v>
      </c>
      <c r="DJ27" s="542" t="s">
        <v>440</v>
      </c>
      <c r="DK27" s="542" t="s">
        <v>441</v>
      </c>
      <c r="DL27" s="542" t="s">
        <v>442</v>
      </c>
      <c r="DM27" s="542" t="s">
        <v>443</v>
      </c>
      <c r="DN27" s="542" t="s">
        <v>444</v>
      </c>
      <c r="DO27" s="542" t="s">
        <v>445</v>
      </c>
      <c r="DP27" s="542" t="s">
        <v>58</v>
      </c>
      <c r="DQ27" s="532"/>
    </row>
    <row r="28" spans="1:121">
      <c r="A28" s="532"/>
      <c r="B28" s="532"/>
      <c r="C28" s="532"/>
      <c r="D28" s="532"/>
      <c r="E28" s="532"/>
      <c r="F28" s="532"/>
      <c r="G28" s="532"/>
      <c r="H28" s="532"/>
      <c r="I28" s="532"/>
      <c r="J28" s="532"/>
      <c r="K28" s="532"/>
      <c r="L28" s="532"/>
      <c r="M28" s="532"/>
      <c r="N28" s="532"/>
      <c r="O28" s="532"/>
      <c r="P28" s="543"/>
      <c r="Q28" s="532"/>
      <c r="R28" s="532"/>
      <c r="S28" s="532"/>
      <c r="T28" s="532"/>
      <c r="U28" s="532"/>
      <c r="V28" s="532"/>
      <c r="W28" s="532"/>
      <c r="X28" s="532"/>
      <c r="Y28" s="532"/>
      <c r="Z28" s="532"/>
      <c r="AA28" s="532"/>
      <c r="AB28" s="532"/>
      <c r="AC28" s="532"/>
      <c r="AD28" s="532"/>
      <c r="AE28" s="532"/>
      <c r="AF28" s="532"/>
      <c r="AG28" s="532"/>
      <c r="AH28" s="532"/>
      <c r="AI28" s="532"/>
      <c r="AJ28" s="532"/>
      <c r="AK28" s="532"/>
      <c r="AL28" s="532"/>
      <c r="AM28" s="532"/>
      <c r="AN28" s="532"/>
      <c r="AO28" s="532"/>
      <c r="AP28" s="532"/>
      <c r="AQ28" s="532"/>
      <c r="AR28" s="532"/>
      <c r="AS28" s="532"/>
      <c r="AT28" s="532"/>
      <c r="AU28" s="532"/>
      <c r="AV28" s="532"/>
      <c r="AW28" s="532"/>
      <c r="AX28" s="532"/>
      <c r="AY28" s="532"/>
      <c r="AZ28" s="532"/>
      <c r="BA28" s="532"/>
      <c r="BB28" s="532"/>
      <c r="BC28" s="532"/>
      <c r="BD28" s="532"/>
      <c r="BE28" s="532"/>
      <c r="BF28" s="532"/>
      <c r="BG28" s="532"/>
      <c r="BH28" s="532"/>
      <c r="BI28" s="532"/>
      <c r="BJ28" s="532"/>
      <c r="BK28" s="532"/>
      <c r="BL28" s="532"/>
      <c r="BM28" s="532"/>
      <c r="BN28" s="532"/>
      <c r="BO28" s="532"/>
      <c r="BP28" s="532"/>
      <c r="BQ28" s="532"/>
      <c r="BR28" s="532"/>
      <c r="BS28" s="532"/>
      <c r="BT28" s="532"/>
      <c r="BU28" s="532"/>
      <c r="BV28" s="532"/>
      <c r="BW28" s="532"/>
      <c r="BX28" s="532"/>
      <c r="BY28" s="532"/>
      <c r="BZ28" s="532"/>
      <c r="CA28" s="532"/>
      <c r="CB28" s="532"/>
      <c r="CC28" s="532"/>
      <c r="CD28" s="532"/>
      <c r="CE28" s="532"/>
      <c r="CF28" s="532"/>
      <c r="CG28" s="532"/>
      <c r="CH28" s="532"/>
      <c r="CI28" s="532"/>
      <c r="CJ28" s="532"/>
      <c r="CK28" s="532"/>
      <c r="CL28" s="532"/>
      <c r="CM28" s="532"/>
      <c r="CN28" s="532"/>
      <c r="CO28" s="532"/>
      <c r="CP28" s="532"/>
      <c r="CQ28" s="532"/>
      <c r="CR28" s="532"/>
      <c r="CS28" s="532"/>
      <c r="CT28" s="532"/>
      <c r="CU28" s="532"/>
      <c r="CV28" s="532"/>
      <c r="CW28" s="532"/>
      <c r="CX28" s="532"/>
      <c r="CY28" s="532"/>
      <c r="CZ28" s="532"/>
      <c r="DA28" s="532"/>
      <c r="DB28" s="532"/>
      <c r="DC28" s="532"/>
      <c r="DD28" s="532"/>
      <c r="DE28" s="532"/>
      <c r="DF28" s="532"/>
      <c r="DG28" s="532"/>
      <c r="DH28" s="532"/>
      <c r="DI28" s="532"/>
      <c r="DJ28" s="532"/>
      <c r="DK28" s="532"/>
      <c r="DL28" s="532"/>
      <c r="DM28" s="532"/>
      <c r="DN28" s="532"/>
      <c r="DO28" s="532"/>
      <c r="DP28" s="532"/>
      <c r="DQ28" s="532"/>
    </row>
    <row r="29" spans="1:121">
      <c r="A29" s="532" t="s">
        <v>990</v>
      </c>
      <c r="B29" s="532"/>
      <c r="C29" s="550">
        <v>154</v>
      </c>
      <c r="D29" s="550">
        <v>511</v>
      </c>
      <c r="E29" s="550">
        <v>609</v>
      </c>
      <c r="F29" s="550">
        <v>473</v>
      </c>
      <c r="G29" s="550">
        <v>484</v>
      </c>
      <c r="H29" s="550">
        <v>1558</v>
      </c>
      <c r="I29" s="550">
        <v>2441</v>
      </c>
      <c r="J29" s="550">
        <v>2333</v>
      </c>
      <c r="K29" s="550">
        <v>1589</v>
      </c>
      <c r="L29" s="550">
        <v>2417</v>
      </c>
      <c r="M29" s="550">
        <v>1945</v>
      </c>
      <c r="N29" s="550">
        <v>3835</v>
      </c>
      <c r="O29" s="532">
        <v>18349</v>
      </c>
      <c r="P29" s="532">
        <v>17532</v>
      </c>
      <c r="Q29" s="532"/>
      <c r="R29" s="550">
        <v>152</v>
      </c>
      <c r="S29" s="550">
        <v>2055</v>
      </c>
      <c r="T29" s="550">
        <v>1993</v>
      </c>
      <c r="U29" s="550">
        <v>2729</v>
      </c>
      <c r="V29" s="550">
        <v>1824</v>
      </c>
      <c r="W29" s="550">
        <v>3062</v>
      </c>
      <c r="X29" s="550">
        <v>1879</v>
      </c>
      <c r="Y29" s="550">
        <v>1744</v>
      </c>
      <c r="Z29" s="550">
        <v>1506</v>
      </c>
      <c r="AA29" s="550">
        <v>3088</v>
      </c>
      <c r="AB29" s="550">
        <v>965</v>
      </c>
      <c r="AC29" s="550">
        <v>2166</v>
      </c>
      <c r="AD29" s="532">
        <v>23163</v>
      </c>
      <c r="AE29" s="532">
        <v>23317</v>
      </c>
      <c r="AF29" s="532"/>
      <c r="AG29" s="550">
        <v>1051</v>
      </c>
      <c r="AH29" s="550">
        <v>3051</v>
      </c>
      <c r="AI29" s="550">
        <v>1820.8</v>
      </c>
      <c r="AJ29" s="550">
        <v>1820.8</v>
      </c>
      <c r="AK29" s="550">
        <v>1820.8</v>
      </c>
      <c r="AL29" s="550">
        <v>1819.8</v>
      </c>
      <c r="AM29" s="550">
        <v>1340.8</v>
      </c>
      <c r="AN29" s="550">
        <v>1340.8</v>
      </c>
      <c r="AO29" s="550">
        <v>1339.8</v>
      </c>
      <c r="AP29" s="550">
        <v>1005.8</v>
      </c>
      <c r="AQ29" s="550">
        <v>844.8</v>
      </c>
      <c r="AR29" s="550">
        <v>644.79999999999995</v>
      </c>
      <c r="AS29" s="532">
        <v>17900.999999999996</v>
      </c>
      <c r="AT29" s="535">
        <v>16513</v>
      </c>
      <c r="AU29" s="532"/>
      <c r="AV29" s="550">
        <v>976</v>
      </c>
      <c r="AW29" s="550">
        <v>974</v>
      </c>
      <c r="AX29" s="550">
        <v>976</v>
      </c>
      <c r="AY29" s="550">
        <v>974</v>
      </c>
      <c r="AZ29" s="550">
        <v>976</v>
      </c>
      <c r="BA29" s="550">
        <v>973</v>
      </c>
      <c r="BB29" s="550">
        <v>2219</v>
      </c>
      <c r="BC29" s="550">
        <v>2219</v>
      </c>
      <c r="BD29" s="550">
        <v>2219</v>
      </c>
      <c r="BE29" s="550">
        <v>2219</v>
      </c>
      <c r="BF29" s="550">
        <v>2219</v>
      </c>
      <c r="BG29" s="550">
        <v>2210</v>
      </c>
      <c r="BH29" s="532">
        <v>19154</v>
      </c>
      <c r="BI29" s="532">
        <v>19154</v>
      </c>
      <c r="BJ29" s="532"/>
      <c r="BK29" s="550">
        <v>2374</v>
      </c>
      <c r="BL29" s="550">
        <v>2374</v>
      </c>
      <c r="BM29" s="550">
        <v>2374</v>
      </c>
      <c r="BN29" s="550">
        <v>2461</v>
      </c>
      <c r="BO29" s="550">
        <v>2461</v>
      </c>
      <c r="BP29" s="550">
        <v>2461</v>
      </c>
      <c r="BQ29" s="550">
        <v>2505</v>
      </c>
      <c r="BR29" s="550">
        <v>2505</v>
      </c>
      <c r="BS29" s="550">
        <v>2504</v>
      </c>
      <c r="BT29" s="550">
        <v>2444</v>
      </c>
      <c r="BU29" s="550">
        <v>2444</v>
      </c>
      <c r="BV29" s="550">
        <v>2442</v>
      </c>
      <c r="BW29" s="532">
        <v>29349</v>
      </c>
      <c r="BX29" s="532">
        <v>29349</v>
      </c>
      <c r="BY29" s="532"/>
      <c r="BZ29" s="550">
        <v>1699</v>
      </c>
      <c r="CA29" s="550">
        <v>1699</v>
      </c>
      <c r="CB29" s="550">
        <v>1699</v>
      </c>
      <c r="CC29" s="550">
        <v>1619</v>
      </c>
      <c r="CD29" s="550">
        <v>1619</v>
      </c>
      <c r="CE29" s="550">
        <v>1624</v>
      </c>
      <c r="CF29" s="550">
        <v>1495</v>
      </c>
      <c r="CG29" s="550">
        <v>1495</v>
      </c>
      <c r="CH29" s="550">
        <v>1496</v>
      </c>
      <c r="CI29" s="550">
        <v>1398</v>
      </c>
      <c r="CJ29" s="550">
        <v>1398</v>
      </c>
      <c r="CK29" s="550">
        <v>1404</v>
      </c>
      <c r="CL29" s="532">
        <v>18645</v>
      </c>
      <c r="CM29" s="532">
        <v>18645</v>
      </c>
      <c r="CN29" s="532"/>
      <c r="CO29" s="550">
        <v>2124</v>
      </c>
      <c r="CP29" s="550">
        <v>2124</v>
      </c>
      <c r="CQ29" s="550">
        <v>2124</v>
      </c>
      <c r="CR29" s="550">
        <v>2124</v>
      </c>
      <c r="CS29" s="550">
        <v>2124</v>
      </c>
      <c r="CT29" s="550">
        <v>2123</v>
      </c>
      <c r="CU29" s="550">
        <v>2025</v>
      </c>
      <c r="CV29" s="550">
        <v>2025</v>
      </c>
      <c r="CW29" s="550">
        <v>2025</v>
      </c>
      <c r="CX29" s="550">
        <v>2025</v>
      </c>
      <c r="CY29" s="550">
        <v>2025</v>
      </c>
      <c r="CZ29" s="550">
        <v>2022</v>
      </c>
      <c r="DA29" s="532">
        <v>24890</v>
      </c>
      <c r="DB29" s="532">
        <v>24890</v>
      </c>
      <c r="DC29" s="532"/>
      <c r="DD29" s="550">
        <v>2036</v>
      </c>
      <c r="DE29" s="550">
        <v>2036</v>
      </c>
      <c r="DF29" s="550">
        <v>2036</v>
      </c>
      <c r="DG29" s="550">
        <v>2036</v>
      </c>
      <c r="DH29" s="550">
        <v>2036</v>
      </c>
      <c r="DI29" s="550">
        <v>2034</v>
      </c>
      <c r="DJ29" s="550">
        <v>2036</v>
      </c>
      <c r="DK29" s="550">
        <v>2036</v>
      </c>
      <c r="DL29" s="550">
        <v>2036</v>
      </c>
      <c r="DM29" s="550">
        <v>2036</v>
      </c>
      <c r="DN29" s="550">
        <v>2036</v>
      </c>
      <c r="DO29" s="550">
        <v>2033</v>
      </c>
      <c r="DP29" s="532">
        <v>24427</v>
      </c>
      <c r="DQ29" s="532">
        <v>24427</v>
      </c>
    </row>
    <row r="30" spans="1:121">
      <c r="A30" s="532" t="s">
        <v>991</v>
      </c>
      <c r="B30" s="532"/>
      <c r="C30" s="549">
        <v>1</v>
      </c>
      <c r="D30" s="549">
        <v>0</v>
      </c>
      <c r="E30" s="549">
        <v>11</v>
      </c>
      <c r="F30" s="549">
        <v>14</v>
      </c>
      <c r="G30" s="549">
        <v>5</v>
      </c>
      <c r="H30" s="549">
        <v>0</v>
      </c>
      <c r="I30" s="549">
        <v>62</v>
      </c>
      <c r="J30" s="549">
        <v>13</v>
      </c>
      <c r="K30" s="549">
        <v>6</v>
      </c>
      <c r="L30" s="549">
        <v>59</v>
      </c>
      <c r="M30" s="549">
        <v>3</v>
      </c>
      <c r="N30" s="549">
        <v>-3</v>
      </c>
      <c r="O30" s="532">
        <v>171</v>
      </c>
      <c r="P30" s="532">
        <v>225</v>
      </c>
      <c r="Q30" s="532"/>
      <c r="R30" s="549">
        <v>2</v>
      </c>
      <c r="S30" s="549">
        <v>71</v>
      </c>
      <c r="T30" s="549">
        <v>7</v>
      </c>
      <c r="U30" s="549">
        <v>5</v>
      </c>
      <c r="V30" s="549">
        <v>9</v>
      </c>
      <c r="W30" s="549">
        <v>6</v>
      </c>
      <c r="X30" s="549">
        <v>3</v>
      </c>
      <c r="Y30" s="549">
        <v>130</v>
      </c>
      <c r="Z30" s="549">
        <v>-96</v>
      </c>
      <c r="AA30" s="549">
        <v>2</v>
      </c>
      <c r="AB30" s="549">
        <v>19</v>
      </c>
      <c r="AC30" s="549">
        <v>35</v>
      </c>
      <c r="AD30" s="532">
        <v>193</v>
      </c>
      <c r="AE30" s="532">
        <v>200</v>
      </c>
      <c r="AF30" s="532"/>
      <c r="AG30" s="549">
        <v>14</v>
      </c>
      <c r="AH30" s="549">
        <v>1</v>
      </c>
      <c r="AI30" s="549">
        <v>45.9</v>
      </c>
      <c r="AJ30" s="549">
        <v>45.9</v>
      </c>
      <c r="AK30" s="549">
        <v>45.9</v>
      </c>
      <c r="AL30" s="549">
        <v>45.9</v>
      </c>
      <c r="AM30" s="549">
        <v>45.9</v>
      </c>
      <c r="AN30" s="549">
        <v>45.9</v>
      </c>
      <c r="AO30" s="549">
        <v>45.9</v>
      </c>
      <c r="AP30" s="549">
        <v>45.9</v>
      </c>
      <c r="AQ30" s="549">
        <v>45.9</v>
      </c>
      <c r="AR30" s="549">
        <v>44.9</v>
      </c>
      <c r="AS30" s="532">
        <v>472.99999999999989</v>
      </c>
      <c r="AT30" s="535">
        <v>473</v>
      </c>
      <c r="AU30" s="532"/>
      <c r="AV30" s="549">
        <v>55</v>
      </c>
      <c r="AW30" s="549">
        <v>55</v>
      </c>
      <c r="AX30" s="549">
        <v>55</v>
      </c>
      <c r="AY30" s="549">
        <v>55</v>
      </c>
      <c r="AZ30" s="549">
        <v>55</v>
      </c>
      <c r="BA30" s="549">
        <v>52</v>
      </c>
      <c r="BB30" s="549">
        <v>55</v>
      </c>
      <c r="BC30" s="549">
        <v>55</v>
      </c>
      <c r="BD30" s="549">
        <v>55</v>
      </c>
      <c r="BE30" s="549">
        <v>55</v>
      </c>
      <c r="BF30" s="549">
        <v>55</v>
      </c>
      <c r="BG30" s="549">
        <v>53</v>
      </c>
      <c r="BH30" s="532">
        <v>655</v>
      </c>
      <c r="BI30" s="535">
        <v>655</v>
      </c>
      <c r="BJ30" s="532"/>
      <c r="BK30" s="549">
        <v>150</v>
      </c>
      <c r="BL30" s="549">
        <v>150</v>
      </c>
      <c r="BM30" s="549">
        <v>150</v>
      </c>
      <c r="BN30" s="549">
        <v>150</v>
      </c>
      <c r="BO30" s="549">
        <v>150</v>
      </c>
      <c r="BP30" s="549">
        <v>148</v>
      </c>
      <c r="BQ30" s="549">
        <v>150</v>
      </c>
      <c r="BR30" s="549">
        <v>150</v>
      </c>
      <c r="BS30" s="549">
        <v>150</v>
      </c>
      <c r="BT30" s="549">
        <v>150</v>
      </c>
      <c r="BU30" s="549">
        <v>150</v>
      </c>
      <c r="BV30" s="549">
        <v>147</v>
      </c>
      <c r="BW30" s="532">
        <v>1795</v>
      </c>
      <c r="BX30" s="535">
        <v>1795</v>
      </c>
      <c r="BY30" s="532"/>
      <c r="BZ30" s="549">
        <v>62</v>
      </c>
      <c r="CA30" s="549">
        <v>62</v>
      </c>
      <c r="CB30" s="549">
        <v>62</v>
      </c>
      <c r="CC30" s="549">
        <v>62</v>
      </c>
      <c r="CD30" s="549">
        <v>62</v>
      </c>
      <c r="CE30" s="549">
        <v>61</v>
      </c>
      <c r="CF30" s="549">
        <v>62</v>
      </c>
      <c r="CG30" s="549">
        <v>62</v>
      </c>
      <c r="CH30" s="549">
        <v>62</v>
      </c>
      <c r="CI30" s="549">
        <v>62</v>
      </c>
      <c r="CJ30" s="549">
        <v>62</v>
      </c>
      <c r="CK30" s="549">
        <v>61</v>
      </c>
      <c r="CL30" s="532">
        <v>742</v>
      </c>
      <c r="CM30" s="535">
        <v>742</v>
      </c>
      <c r="CN30" s="532"/>
      <c r="CO30" s="549">
        <v>25</v>
      </c>
      <c r="CP30" s="549">
        <v>25</v>
      </c>
      <c r="CQ30" s="549">
        <v>25</v>
      </c>
      <c r="CR30" s="549">
        <v>25</v>
      </c>
      <c r="CS30" s="549">
        <v>25</v>
      </c>
      <c r="CT30" s="549">
        <v>27</v>
      </c>
      <c r="CU30" s="549">
        <v>25</v>
      </c>
      <c r="CV30" s="549">
        <v>25</v>
      </c>
      <c r="CW30" s="549">
        <v>25</v>
      </c>
      <c r="CX30" s="549">
        <v>25</v>
      </c>
      <c r="CY30" s="549">
        <v>25</v>
      </c>
      <c r="CZ30" s="549">
        <v>26</v>
      </c>
      <c r="DA30" s="532">
        <v>303</v>
      </c>
      <c r="DB30" s="535">
        <v>303</v>
      </c>
      <c r="DC30" s="532"/>
      <c r="DD30" s="549">
        <v>72</v>
      </c>
      <c r="DE30" s="549">
        <v>72</v>
      </c>
      <c r="DF30" s="549">
        <v>72</v>
      </c>
      <c r="DG30" s="549">
        <v>72</v>
      </c>
      <c r="DH30" s="549">
        <v>72</v>
      </c>
      <c r="DI30" s="549">
        <v>69</v>
      </c>
      <c r="DJ30" s="549">
        <v>72</v>
      </c>
      <c r="DK30" s="549">
        <v>72</v>
      </c>
      <c r="DL30" s="549">
        <v>72</v>
      </c>
      <c r="DM30" s="549">
        <v>72</v>
      </c>
      <c r="DN30" s="549">
        <v>72</v>
      </c>
      <c r="DO30" s="549">
        <v>70</v>
      </c>
      <c r="DP30" s="532">
        <v>859</v>
      </c>
      <c r="DQ30" s="535">
        <v>859</v>
      </c>
    </row>
    <row r="31" spans="1:121" s="129" customFormat="1">
      <c r="A31" s="551" t="s">
        <v>992</v>
      </c>
      <c r="B31" s="551"/>
      <c r="C31" s="551">
        <v>18</v>
      </c>
      <c r="D31" s="551">
        <v>170</v>
      </c>
      <c r="E31" s="551">
        <v>140</v>
      </c>
      <c r="F31" s="551">
        <v>805</v>
      </c>
      <c r="G31" s="551">
        <v>350</v>
      </c>
      <c r="H31" s="551">
        <v>161</v>
      </c>
      <c r="I31" s="551">
        <v>264</v>
      </c>
      <c r="J31" s="551">
        <v>47</v>
      </c>
      <c r="K31" s="551">
        <v>122</v>
      </c>
      <c r="L31" s="551">
        <v>33</v>
      </c>
      <c r="M31" s="551">
        <v>355</v>
      </c>
      <c r="N31" s="551">
        <v>1390</v>
      </c>
      <c r="O31" s="551">
        <v>3855</v>
      </c>
      <c r="P31" s="551">
        <v>3727</v>
      </c>
      <c r="Q31" s="551"/>
      <c r="R31" s="551">
        <v>92</v>
      </c>
      <c r="S31" s="551">
        <v>295</v>
      </c>
      <c r="T31" s="551">
        <v>287</v>
      </c>
      <c r="U31" s="551">
        <v>-56</v>
      </c>
      <c r="V31" s="551">
        <v>806</v>
      </c>
      <c r="W31" s="551">
        <v>357</v>
      </c>
      <c r="X31" s="551">
        <v>1249</v>
      </c>
      <c r="Y31" s="551">
        <v>2375</v>
      </c>
      <c r="Z31" s="551">
        <v>1069</v>
      </c>
      <c r="AA31" s="551">
        <v>338</v>
      </c>
      <c r="AB31" s="551">
        <v>278</v>
      </c>
      <c r="AC31" s="551">
        <v>1179</v>
      </c>
      <c r="AD31" s="551">
        <v>8269</v>
      </c>
      <c r="AE31" s="532">
        <v>8495</v>
      </c>
      <c r="AF31" s="551"/>
      <c r="AG31" s="551">
        <v>278</v>
      </c>
      <c r="AH31" s="551">
        <v>353</v>
      </c>
      <c r="AI31" s="551">
        <v>1708.3</v>
      </c>
      <c r="AJ31" s="551">
        <v>470.3</v>
      </c>
      <c r="AK31" s="551">
        <v>470.3</v>
      </c>
      <c r="AL31" s="551">
        <v>466.3</v>
      </c>
      <c r="AM31" s="551">
        <v>1116.3</v>
      </c>
      <c r="AN31" s="551">
        <v>1116.3</v>
      </c>
      <c r="AO31" s="551">
        <v>1116.3</v>
      </c>
      <c r="AP31" s="551">
        <v>1116.3</v>
      </c>
      <c r="AQ31" s="551">
        <v>1116.3</v>
      </c>
      <c r="AR31" s="551">
        <v>1118.3</v>
      </c>
      <c r="AS31" s="532">
        <v>10446</v>
      </c>
      <c r="AT31" s="532">
        <v>11709</v>
      </c>
      <c r="AU31" s="551"/>
      <c r="AV31" s="551">
        <v>522.5</v>
      </c>
      <c r="AW31" s="551">
        <v>444.5</v>
      </c>
      <c r="AX31" s="551">
        <v>444.5</v>
      </c>
      <c r="AY31" s="551">
        <v>444.5</v>
      </c>
      <c r="AZ31" s="551">
        <v>444.5</v>
      </c>
      <c r="BA31" s="551">
        <v>441.5</v>
      </c>
      <c r="BB31" s="551">
        <v>444.5</v>
      </c>
      <c r="BC31" s="551">
        <v>444.5</v>
      </c>
      <c r="BD31" s="551">
        <v>444.5</v>
      </c>
      <c r="BE31" s="551">
        <v>444.5</v>
      </c>
      <c r="BF31" s="551">
        <v>444.5</v>
      </c>
      <c r="BG31" s="551">
        <v>442.5</v>
      </c>
      <c r="BH31" s="551">
        <v>5407</v>
      </c>
      <c r="BI31" s="532">
        <v>5294</v>
      </c>
      <c r="BJ31" s="551"/>
      <c r="BK31" s="551">
        <v>602.16666666666674</v>
      </c>
      <c r="BL31" s="551">
        <v>602.16666666666674</v>
      </c>
      <c r="BM31" s="551">
        <v>602.16666666666674</v>
      </c>
      <c r="BN31" s="551">
        <v>602.16666666666674</v>
      </c>
      <c r="BO31" s="551">
        <v>602.16666666666674</v>
      </c>
      <c r="BP31" s="551">
        <v>609.16666666666674</v>
      </c>
      <c r="BQ31" s="551">
        <v>602.16666666666674</v>
      </c>
      <c r="BR31" s="551">
        <v>602.16666666666674</v>
      </c>
      <c r="BS31" s="551">
        <v>602.16666666666674</v>
      </c>
      <c r="BT31" s="551">
        <v>602.16666666666674</v>
      </c>
      <c r="BU31" s="551">
        <v>602.16666666666674</v>
      </c>
      <c r="BV31" s="551">
        <v>609.16666666666674</v>
      </c>
      <c r="BW31" s="551">
        <v>7240.0000000000027</v>
      </c>
      <c r="BX31" s="532">
        <v>6943</v>
      </c>
      <c r="BY31" s="551"/>
      <c r="BZ31" s="551">
        <v>527.5</v>
      </c>
      <c r="CA31" s="551">
        <v>527.5</v>
      </c>
      <c r="CB31" s="551">
        <v>527.5</v>
      </c>
      <c r="CC31" s="551">
        <v>527.5</v>
      </c>
      <c r="CD31" s="551">
        <v>527.5</v>
      </c>
      <c r="CE31" s="551">
        <v>536.5</v>
      </c>
      <c r="CF31" s="551">
        <v>571.5</v>
      </c>
      <c r="CG31" s="551">
        <v>571.5</v>
      </c>
      <c r="CH31" s="551">
        <v>571.5</v>
      </c>
      <c r="CI31" s="551">
        <v>571.5</v>
      </c>
      <c r="CJ31" s="551">
        <v>571.5</v>
      </c>
      <c r="CK31" s="551">
        <v>582.5</v>
      </c>
      <c r="CL31" s="532">
        <v>6614</v>
      </c>
      <c r="CM31" s="532">
        <v>6225</v>
      </c>
      <c r="CN31" s="551"/>
      <c r="CO31" s="551">
        <v>505.33333333333337</v>
      </c>
      <c r="CP31" s="551">
        <v>505.33333333333337</v>
      </c>
      <c r="CQ31" s="551">
        <v>505.33333333333337</v>
      </c>
      <c r="CR31" s="551">
        <v>505.33333333333337</v>
      </c>
      <c r="CS31" s="551">
        <v>505.33333333333337</v>
      </c>
      <c r="CT31" s="551">
        <v>501.33333333333337</v>
      </c>
      <c r="CU31" s="551">
        <v>505.33333333333337</v>
      </c>
      <c r="CV31" s="551">
        <v>505.33333333333337</v>
      </c>
      <c r="CW31" s="551">
        <v>505.33333333333337</v>
      </c>
      <c r="CX31" s="551">
        <v>505.33333333333337</v>
      </c>
      <c r="CY31" s="551">
        <v>505.33333333333337</v>
      </c>
      <c r="CZ31" s="551">
        <v>501.33333333333337</v>
      </c>
      <c r="DA31" s="532">
        <v>6056</v>
      </c>
      <c r="DB31" s="532">
        <v>5593</v>
      </c>
      <c r="DC31" s="551"/>
      <c r="DD31" s="551">
        <v>623</v>
      </c>
      <c r="DE31" s="551">
        <v>623</v>
      </c>
      <c r="DF31" s="551">
        <v>623</v>
      </c>
      <c r="DG31" s="551">
        <v>623</v>
      </c>
      <c r="DH31" s="551">
        <v>623</v>
      </c>
      <c r="DI31" s="551">
        <v>619</v>
      </c>
      <c r="DJ31" s="551">
        <v>623</v>
      </c>
      <c r="DK31" s="551">
        <v>623</v>
      </c>
      <c r="DL31" s="551">
        <v>623</v>
      </c>
      <c r="DM31" s="551">
        <v>623</v>
      </c>
      <c r="DN31" s="551">
        <v>623</v>
      </c>
      <c r="DO31" s="551">
        <v>619</v>
      </c>
      <c r="DP31" s="532">
        <v>7468</v>
      </c>
      <c r="DQ31" s="532">
        <v>6775</v>
      </c>
    </row>
    <row r="32" spans="1:121">
      <c r="A32" s="532" t="s">
        <v>993</v>
      </c>
      <c r="B32" s="532"/>
      <c r="C32" s="550">
        <v>707</v>
      </c>
      <c r="D32" s="550">
        <v>3389</v>
      </c>
      <c r="E32" s="550">
        <v>2490</v>
      </c>
      <c r="F32" s="550">
        <v>559</v>
      </c>
      <c r="G32" s="550">
        <v>706</v>
      </c>
      <c r="H32" s="550">
        <v>2441</v>
      </c>
      <c r="I32" s="550">
        <v>457</v>
      </c>
      <c r="J32" s="550">
        <v>619</v>
      </c>
      <c r="K32" s="550">
        <v>871</v>
      </c>
      <c r="L32" s="550">
        <v>399</v>
      </c>
      <c r="M32" s="550">
        <v>701</v>
      </c>
      <c r="N32" s="550">
        <v>550</v>
      </c>
      <c r="O32" s="532">
        <v>13889</v>
      </c>
      <c r="P32" s="551">
        <v>15455</v>
      </c>
      <c r="Q32" s="532"/>
      <c r="R32" s="550">
        <v>2737</v>
      </c>
      <c r="S32" s="550">
        <v>565</v>
      </c>
      <c r="T32" s="550">
        <v>981</v>
      </c>
      <c r="U32" s="550">
        <v>929</v>
      </c>
      <c r="V32" s="550">
        <v>1419</v>
      </c>
      <c r="W32" s="550">
        <v>1408</v>
      </c>
      <c r="X32" s="550">
        <v>888</v>
      </c>
      <c r="Y32" s="550">
        <v>1065</v>
      </c>
      <c r="Z32" s="550">
        <v>1539</v>
      </c>
      <c r="AA32" s="550">
        <v>1432</v>
      </c>
      <c r="AB32" s="550">
        <v>2035</v>
      </c>
      <c r="AC32" s="550">
        <v>3300</v>
      </c>
      <c r="AD32" s="532">
        <v>18298</v>
      </c>
      <c r="AE32" s="532">
        <v>20005.70368267813</v>
      </c>
      <c r="AF32" s="532"/>
      <c r="AG32" s="550">
        <v>630</v>
      </c>
      <c r="AH32" s="550">
        <v>921</v>
      </c>
      <c r="AI32" s="550">
        <v>3453.2</v>
      </c>
      <c r="AJ32" s="550">
        <v>3339.2</v>
      </c>
      <c r="AK32" s="550">
        <v>3188.2</v>
      </c>
      <c r="AL32" s="550">
        <v>3192.2</v>
      </c>
      <c r="AM32" s="550">
        <v>3301.0333333333333</v>
      </c>
      <c r="AN32" s="550">
        <v>2599.8333333333335</v>
      </c>
      <c r="AO32" s="550">
        <v>2437.8333333333335</v>
      </c>
      <c r="AP32" s="550">
        <v>2434.8333333333335</v>
      </c>
      <c r="AQ32" s="550">
        <v>2852.8333333333335</v>
      </c>
      <c r="AR32" s="550">
        <v>2569.8333333333335</v>
      </c>
      <c r="AS32" s="551">
        <v>30919.999999999993</v>
      </c>
      <c r="AT32" s="532">
        <v>30780</v>
      </c>
      <c r="AU32" s="532"/>
      <c r="AV32" s="550">
        <v>2450</v>
      </c>
      <c r="AW32" s="550">
        <v>3267</v>
      </c>
      <c r="AX32" s="550">
        <v>2450</v>
      </c>
      <c r="AY32" s="550">
        <v>2450</v>
      </c>
      <c r="AZ32" s="550">
        <v>2325</v>
      </c>
      <c r="BA32" s="550">
        <v>2312</v>
      </c>
      <c r="BB32" s="550">
        <v>2836</v>
      </c>
      <c r="BC32" s="550">
        <v>2325</v>
      </c>
      <c r="BD32" s="550">
        <v>2325</v>
      </c>
      <c r="BE32" s="550">
        <v>2342</v>
      </c>
      <c r="BF32" s="550">
        <v>2342</v>
      </c>
      <c r="BG32" s="550">
        <v>10909</v>
      </c>
      <c r="BH32" s="551">
        <v>38333</v>
      </c>
      <c r="BI32" s="532">
        <v>37531</v>
      </c>
      <c r="BJ32" s="532"/>
      <c r="BK32" s="550">
        <v>2557</v>
      </c>
      <c r="BL32" s="550">
        <v>2557</v>
      </c>
      <c r="BM32" s="550">
        <v>2557</v>
      </c>
      <c r="BN32" s="550">
        <v>2557</v>
      </c>
      <c r="BO32" s="550">
        <v>2557</v>
      </c>
      <c r="BP32" s="550">
        <v>2555</v>
      </c>
      <c r="BQ32" s="550">
        <v>2558</v>
      </c>
      <c r="BR32" s="550">
        <v>2423</v>
      </c>
      <c r="BS32" s="550">
        <v>2423</v>
      </c>
      <c r="BT32" s="550">
        <v>2423</v>
      </c>
      <c r="BU32" s="550">
        <v>3049</v>
      </c>
      <c r="BV32" s="550">
        <v>2891</v>
      </c>
      <c r="BW32" s="532">
        <v>31107</v>
      </c>
      <c r="BX32" s="532">
        <v>30829</v>
      </c>
      <c r="BY32" s="532"/>
      <c r="BZ32" s="550">
        <v>1504</v>
      </c>
      <c r="CA32" s="550">
        <v>1504</v>
      </c>
      <c r="CB32" s="550">
        <v>1504</v>
      </c>
      <c r="CC32" s="550">
        <v>1502</v>
      </c>
      <c r="CD32" s="550">
        <v>1437</v>
      </c>
      <c r="CE32" s="550">
        <v>1956</v>
      </c>
      <c r="CF32" s="550">
        <v>1482</v>
      </c>
      <c r="CG32" s="550">
        <v>1485</v>
      </c>
      <c r="CH32" s="550">
        <v>1392</v>
      </c>
      <c r="CI32" s="550">
        <v>1392</v>
      </c>
      <c r="CJ32" s="550">
        <v>1390</v>
      </c>
      <c r="CK32" s="550">
        <v>1282</v>
      </c>
      <c r="CL32" s="550">
        <v>17830</v>
      </c>
      <c r="CM32" s="532">
        <v>18092</v>
      </c>
      <c r="CN32" s="532"/>
      <c r="CO32" s="550">
        <v>2487</v>
      </c>
      <c r="CP32" s="550">
        <v>3028</v>
      </c>
      <c r="CQ32" s="550">
        <v>2487</v>
      </c>
      <c r="CR32" s="550">
        <v>2487</v>
      </c>
      <c r="CS32" s="550">
        <v>2487</v>
      </c>
      <c r="CT32" s="550">
        <v>2491</v>
      </c>
      <c r="CU32" s="550">
        <v>2375</v>
      </c>
      <c r="CV32" s="550">
        <v>2370</v>
      </c>
      <c r="CW32" s="550">
        <v>2151</v>
      </c>
      <c r="CX32" s="550">
        <v>2160</v>
      </c>
      <c r="CY32" s="550">
        <v>2160</v>
      </c>
      <c r="CZ32" s="550">
        <v>2167</v>
      </c>
      <c r="DA32" s="550">
        <v>28850</v>
      </c>
      <c r="DB32" s="532">
        <v>26644</v>
      </c>
      <c r="DC32" s="532"/>
      <c r="DD32" s="550">
        <v>3488</v>
      </c>
      <c r="DE32" s="550">
        <v>3488</v>
      </c>
      <c r="DF32" s="550">
        <v>3488</v>
      </c>
      <c r="DG32" s="550">
        <v>3488</v>
      </c>
      <c r="DH32" s="550">
        <v>3488</v>
      </c>
      <c r="DI32" s="550">
        <v>4036</v>
      </c>
      <c r="DJ32" s="550">
        <v>3488</v>
      </c>
      <c r="DK32" s="550">
        <v>3488</v>
      </c>
      <c r="DL32" s="550">
        <v>3488</v>
      </c>
      <c r="DM32" s="550">
        <v>3488</v>
      </c>
      <c r="DN32" s="550">
        <v>4205</v>
      </c>
      <c r="DO32" s="550">
        <v>3484</v>
      </c>
      <c r="DP32" s="550">
        <v>43117</v>
      </c>
      <c r="DQ32" s="532">
        <v>39115</v>
      </c>
    </row>
    <row r="33" spans="1:121">
      <c r="A33" s="532" t="s">
        <v>994</v>
      </c>
      <c r="B33" s="532"/>
      <c r="C33" s="549">
        <v>43</v>
      </c>
      <c r="D33" s="549">
        <v>20</v>
      </c>
      <c r="E33" s="549">
        <v>134</v>
      </c>
      <c r="F33" s="549">
        <v>45</v>
      </c>
      <c r="G33" s="549">
        <v>97</v>
      </c>
      <c r="H33" s="549">
        <v>99</v>
      </c>
      <c r="I33" s="549">
        <v>122</v>
      </c>
      <c r="J33" s="549">
        <v>142</v>
      </c>
      <c r="K33" s="549">
        <v>188</v>
      </c>
      <c r="L33" s="549">
        <v>375</v>
      </c>
      <c r="M33" s="549">
        <v>100</v>
      </c>
      <c r="N33" s="549">
        <v>118</v>
      </c>
      <c r="O33" s="532">
        <v>1483</v>
      </c>
      <c r="P33" s="532">
        <v>1500</v>
      </c>
      <c r="Q33" s="532"/>
      <c r="R33" s="549">
        <v>197</v>
      </c>
      <c r="S33" s="549">
        <v>61</v>
      </c>
      <c r="T33" s="549">
        <v>122</v>
      </c>
      <c r="U33" s="549">
        <v>259</v>
      </c>
      <c r="V33" s="549">
        <v>214</v>
      </c>
      <c r="W33" s="549">
        <v>53</v>
      </c>
      <c r="X33" s="549">
        <v>168</v>
      </c>
      <c r="Y33" s="549">
        <v>240</v>
      </c>
      <c r="Z33" s="549">
        <v>44</v>
      </c>
      <c r="AA33" s="549">
        <v>187</v>
      </c>
      <c r="AB33" s="549">
        <v>55</v>
      </c>
      <c r="AC33" s="549">
        <v>271</v>
      </c>
      <c r="AD33" s="532">
        <v>1871</v>
      </c>
      <c r="AE33" s="532">
        <v>1937</v>
      </c>
      <c r="AF33" s="532"/>
      <c r="AG33" s="549">
        <v>82</v>
      </c>
      <c r="AH33" s="549">
        <v>126</v>
      </c>
      <c r="AI33" s="549">
        <v>133.19999999999999</v>
      </c>
      <c r="AJ33" s="549">
        <v>133.19999999999999</v>
      </c>
      <c r="AK33" s="549">
        <v>133.19999999999999</v>
      </c>
      <c r="AL33" s="549">
        <v>133.19999999999999</v>
      </c>
      <c r="AM33" s="549">
        <v>133.19999999999999</v>
      </c>
      <c r="AN33" s="549">
        <v>133.19999999999999</v>
      </c>
      <c r="AO33" s="549">
        <v>133.19999999999999</v>
      </c>
      <c r="AP33" s="549">
        <v>133.19999999999999</v>
      </c>
      <c r="AQ33" s="549">
        <v>133.19999999999999</v>
      </c>
      <c r="AR33" s="549">
        <v>133.19999999999999</v>
      </c>
      <c r="AS33" s="551">
        <v>1540.0000000000002</v>
      </c>
      <c r="AT33" s="535">
        <v>1540</v>
      </c>
      <c r="AU33" s="532"/>
      <c r="AV33" s="549">
        <v>131</v>
      </c>
      <c r="AW33" s="549">
        <v>131</v>
      </c>
      <c r="AX33" s="549">
        <v>131</v>
      </c>
      <c r="AY33" s="549">
        <v>131</v>
      </c>
      <c r="AZ33" s="549">
        <v>131</v>
      </c>
      <c r="BA33" s="549">
        <v>129</v>
      </c>
      <c r="BB33" s="549">
        <v>131</v>
      </c>
      <c r="BC33" s="549">
        <v>131</v>
      </c>
      <c r="BD33" s="549">
        <v>131</v>
      </c>
      <c r="BE33" s="549">
        <v>131</v>
      </c>
      <c r="BF33" s="549">
        <v>131</v>
      </c>
      <c r="BG33" s="549">
        <v>129</v>
      </c>
      <c r="BH33" s="551">
        <v>1568</v>
      </c>
      <c r="BI33" s="535">
        <v>1568</v>
      </c>
      <c r="BJ33" s="532"/>
      <c r="BK33" s="549">
        <v>142</v>
      </c>
      <c r="BL33" s="549">
        <v>142</v>
      </c>
      <c r="BM33" s="549">
        <v>142</v>
      </c>
      <c r="BN33" s="549">
        <v>142</v>
      </c>
      <c r="BO33" s="549">
        <v>142</v>
      </c>
      <c r="BP33" s="549">
        <v>142</v>
      </c>
      <c r="BQ33" s="549">
        <v>142</v>
      </c>
      <c r="BR33" s="549">
        <v>142</v>
      </c>
      <c r="BS33" s="549">
        <v>142</v>
      </c>
      <c r="BT33" s="549">
        <v>142</v>
      </c>
      <c r="BU33" s="549">
        <v>142</v>
      </c>
      <c r="BV33" s="549">
        <v>143</v>
      </c>
      <c r="BW33" s="532">
        <v>1705</v>
      </c>
      <c r="BX33" s="535">
        <v>1705</v>
      </c>
      <c r="BY33" s="532"/>
      <c r="BZ33" s="549">
        <v>172</v>
      </c>
      <c r="CA33" s="549">
        <v>172</v>
      </c>
      <c r="CB33" s="549">
        <v>172</v>
      </c>
      <c r="CC33" s="549">
        <v>172</v>
      </c>
      <c r="CD33" s="549">
        <v>172</v>
      </c>
      <c r="CE33" s="549">
        <v>169</v>
      </c>
      <c r="CF33" s="549">
        <v>172</v>
      </c>
      <c r="CG33" s="549">
        <v>172</v>
      </c>
      <c r="CH33" s="549">
        <v>172</v>
      </c>
      <c r="CI33" s="549">
        <v>172</v>
      </c>
      <c r="CJ33" s="549">
        <v>172</v>
      </c>
      <c r="CK33" s="549">
        <v>170</v>
      </c>
      <c r="CL33" s="532">
        <v>2059</v>
      </c>
      <c r="CM33" s="535">
        <v>2059</v>
      </c>
      <c r="CN33" s="532"/>
      <c r="CO33" s="549">
        <v>148</v>
      </c>
      <c r="CP33" s="549">
        <v>148</v>
      </c>
      <c r="CQ33" s="549">
        <v>148</v>
      </c>
      <c r="CR33" s="549">
        <v>148</v>
      </c>
      <c r="CS33" s="549">
        <v>148</v>
      </c>
      <c r="CT33" s="549">
        <v>145</v>
      </c>
      <c r="CU33" s="549">
        <v>148</v>
      </c>
      <c r="CV33" s="549">
        <v>148</v>
      </c>
      <c r="CW33" s="549">
        <v>148</v>
      </c>
      <c r="CX33" s="549">
        <v>148</v>
      </c>
      <c r="CY33" s="549">
        <v>148</v>
      </c>
      <c r="CZ33" s="549">
        <v>145</v>
      </c>
      <c r="DA33" s="532">
        <v>1770</v>
      </c>
      <c r="DB33" s="535">
        <v>1770</v>
      </c>
      <c r="DC33" s="532"/>
      <c r="DD33" s="549">
        <v>141</v>
      </c>
      <c r="DE33" s="549">
        <v>141</v>
      </c>
      <c r="DF33" s="549">
        <v>141</v>
      </c>
      <c r="DG33" s="549">
        <v>141</v>
      </c>
      <c r="DH33" s="549">
        <v>141</v>
      </c>
      <c r="DI33" s="549">
        <v>141</v>
      </c>
      <c r="DJ33" s="549">
        <v>141</v>
      </c>
      <c r="DK33" s="549">
        <v>141</v>
      </c>
      <c r="DL33" s="549">
        <v>141</v>
      </c>
      <c r="DM33" s="549">
        <v>141</v>
      </c>
      <c r="DN33" s="549">
        <v>141</v>
      </c>
      <c r="DO33" s="549">
        <v>141</v>
      </c>
      <c r="DP33" s="532">
        <v>1692</v>
      </c>
      <c r="DQ33" s="535">
        <v>1692</v>
      </c>
    </row>
    <row r="34" spans="1:121">
      <c r="A34" s="532" t="s">
        <v>995</v>
      </c>
      <c r="B34" s="532"/>
      <c r="C34" s="532">
        <v>14</v>
      </c>
      <c r="D34" s="532">
        <v>214</v>
      </c>
      <c r="E34" s="532">
        <v>364</v>
      </c>
      <c r="F34" s="532">
        <v>380</v>
      </c>
      <c r="G34" s="532">
        <v>274</v>
      </c>
      <c r="H34" s="532">
        <v>641</v>
      </c>
      <c r="I34" s="532">
        <v>236</v>
      </c>
      <c r="J34" s="532">
        <v>87</v>
      </c>
      <c r="K34" s="532">
        <v>261</v>
      </c>
      <c r="L34" s="532">
        <v>250</v>
      </c>
      <c r="M34" s="532">
        <v>198</v>
      </c>
      <c r="N34" s="532">
        <v>700</v>
      </c>
      <c r="O34" s="532">
        <v>3619</v>
      </c>
      <c r="P34" s="551">
        <v>3738</v>
      </c>
      <c r="Q34" s="532"/>
      <c r="R34" s="532">
        <v>80</v>
      </c>
      <c r="S34" s="532">
        <v>248</v>
      </c>
      <c r="T34" s="532">
        <v>560</v>
      </c>
      <c r="U34" s="532">
        <v>402</v>
      </c>
      <c r="V34" s="532">
        <v>938</v>
      </c>
      <c r="W34" s="532">
        <v>-38</v>
      </c>
      <c r="X34" s="532">
        <v>141</v>
      </c>
      <c r="Y34" s="532">
        <v>240</v>
      </c>
      <c r="Z34" s="532">
        <v>9</v>
      </c>
      <c r="AA34" s="532">
        <v>236</v>
      </c>
      <c r="AB34" s="532">
        <v>318</v>
      </c>
      <c r="AC34" s="532">
        <v>405</v>
      </c>
      <c r="AD34" s="532">
        <v>3539</v>
      </c>
      <c r="AE34" s="532">
        <v>3541</v>
      </c>
      <c r="AF34" s="532"/>
      <c r="AG34" s="532">
        <v>67</v>
      </c>
      <c r="AH34" s="532">
        <v>151</v>
      </c>
      <c r="AI34" s="532">
        <v>379.2</v>
      </c>
      <c r="AJ34" s="532">
        <v>380.2</v>
      </c>
      <c r="AK34" s="532">
        <v>380.2</v>
      </c>
      <c r="AL34" s="532">
        <v>379.2</v>
      </c>
      <c r="AM34" s="532">
        <v>672.2</v>
      </c>
      <c r="AN34" s="532">
        <v>670.2</v>
      </c>
      <c r="AO34" s="532">
        <v>670.2</v>
      </c>
      <c r="AP34" s="532">
        <v>670.2</v>
      </c>
      <c r="AQ34" s="532">
        <v>670.2</v>
      </c>
      <c r="AR34" s="532">
        <v>670.2</v>
      </c>
      <c r="AS34" s="532">
        <v>5759.9999999999991</v>
      </c>
      <c r="AT34" s="535">
        <v>5775</v>
      </c>
      <c r="AU34" s="532"/>
      <c r="AV34" s="532">
        <v>689</v>
      </c>
      <c r="AW34" s="532">
        <v>689</v>
      </c>
      <c r="AX34" s="532">
        <v>689</v>
      </c>
      <c r="AY34" s="532">
        <v>689</v>
      </c>
      <c r="AZ34" s="532">
        <v>689</v>
      </c>
      <c r="BA34" s="532">
        <v>691</v>
      </c>
      <c r="BB34" s="532">
        <v>689</v>
      </c>
      <c r="BC34" s="532">
        <v>689</v>
      </c>
      <c r="BD34" s="532">
        <v>689</v>
      </c>
      <c r="BE34" s="532">
        <v>689</v>
      </c>
      <c r="BF34" s="532">
        <v>689</v>
      </c>
      <c r="BG34" s="532">
        <v>694</v>
      </c>
      <c r="BH34" s="551">
        <v>8275</v>
      </c>
      <c r="BI34" s="532">
        <v>8102</v>
      </c>
      <c r="BJ34" s="532"/>
      <c r="BK34" s="532">
        <v>1312</v>
      </c>
      <c r="BL34" s="532">
        <v>1312</v>
      </c>
      <c r="BM34" s="532">
        <v>1312</v>
      </c>
      <c r="BN34" s="532">
        <v>1312</v>
      </c>
      <c r="BO34" s="532">
        <v>1312</v>
      </c>
      <c r="BP34" s="532">
        <v>1319</v>
      </c>
      <c r="BQ34" s="532">
        <v>1312</v>
      </c>
      <c r="BR34" s="532">
        <v>1312</v>
      </c>
      <c r="BS34" s="532">
        <v>1312</v>
      </c>
      <c r="BT34" s="532">
        <v>1312</v>
      </c>
      <c r="BU34" s="532">
        <v>1312</v>
      </c>
      <c r="BV34" s="532">
        <v>1318</v>
      </c>
      <c r="BW34" s="532">
        <v>15757</v>
      </c>
      <c r="BX34" s="532">
        <v>15110</v>
      </c>
      <c r="BY34" s="532"/>
      <c r="BZ34" s="532">
        <v>698</v>
      </c>
      <c r="CA34" s="532">
        <v>698</v>
      </c>
      <c r="CB34" s="532">
        <v>698</v>
      </c>
      <c r="CC34" s="532">
        <v>698</v>
      </c>
      <c r="CD34" s="532">
        <v>698</v>
      </c>
      <c r="CE34" s="532">
        <v>699</v>
      </c>
      <c r="CF34" s="532">
        <v>698</v>
      </c>
      <c r="CG34" s="532">
        <v>698</v>
      </c>
      <c r="CH34" s="532">
        <v>698</v>
      </c>
      <c r="CI34" s="532">
        <v>698</v>
      </c>
      <c r="CJ34" s="532">
        <v>698</v>
      </c>
      <c r="CK34" s="532">
        <v>697</v>
      </c>
      <c r="CL34" s="532">
        <v>8376</v>
      </c>
      <c r="CM34" s="532">
        <v>7881.9999999999991</v>
      </c>
      <c r="CN34" s="532"/>
      <c r="CO34" s="532">
        <v>479</v>
      </c>
      <c r="CP34" s="532">
        <v>479</v>
      </c>
      <c r="CQ34" s="532">
        <v>479</v>
      </c>
      <c r="CR34" s="532">
        <v>479</v>
      </c>
      <c r="CS34" s="532">
        <v>479</v>
      </c>
      <c r="CT34" s="532">
        <v>477</v>
      </c>
      <c r="CU34" s="532">
        <v>479</v>
      </c>
      <c r="CV34" s="532">
        <v>479</v>
      </c>
      <c r="CW34" s="532">
        <v>479</v>
      </c>
      <c r="CX34" s="532">
        <v>479</v>
      </c>
      <c r="CY34" s="532">
        <v>479</v>
      </c>
      <c r="CZ34" s="532">
        <v>477</v>
      </c>
      <c r="DA34" s="532">
        <v>5744</v>
      </c>
      <c r="DB34" s="532">
        <v>5305</v>
      </c>
      <c r="DC34" s="532"/>
      <c r="DD34" s="532">
        <v>225</v>
      </c>
      <c r="DE34" s="532">
        <v>225</v>
      </c>
      <c r="DF34" s="532">
        <v>225</v>
      </c>
      <c r="DG34" s="532">
        <v>225</v>
      </c>
      <c r="DH34" s="532">
        <v>225</v>
      </c>
      <c r="DI34" s="532">
        <v>225</v>
      </c>
      <c r="DJ34" s="532">
        <v>225</v>
      </c>
      <c r="DK34" s="532">
        <v>225</v>
      </c>
      <c r="DL34" s="532">
        <v>225</v>
      </c>
      <c r="DM34" s="532">
        <v>225</v>
      </c>
      <c r="DN34" s="532">
        <v>225</v>
      </c>
      <c r="DO34" s="532">
        <v>226</v>
      </c>
      <c r="DP34" s="532">
        <v>2701</v>
      </c>
      <c r="DQ34" s="532">
        <v>2449.9999999999995</v>
      </c>
    </row>
    <row r="35" spans="1:121">
      <c r="A35" s="532" t="s">
        <v>996</v>
      </c>
      <c r="B35" s="532"/>
      <c r="C35" s="549">
        <v>0</v>
      </c>
      <c r="D35" s="549">
        <v>0</v>
      </c>
      <c r="E35" s="549">
        <v>0</v>
      </c>
      <c r="F35" s="549">
        <v>0</v>
      </c>
      <c r="G35" s="549">
        <v>0</v>
      </c>
      <c r="H35" s="549">
        <v>0</v>
      </c>
      <c r="I35" s="549">
        <v>12</v>
      </c>
      <c r="J35" s="549">
        <v>15</v>
      </c>
      <c r="K35" s="549">
        <v>0</v>
      </c>
      <c r="L35" s="549">
        <v>0</v>
      </c>
      <c r="M35" s="549">
        <v>0</v>
      </c>
      <c r="N35" s="549">
        <v>0</v>
      </c>
      <c r="O35" s="532">
        <v>27</v>
      </c>
      <c r="P35" s="549">
        <v>27</v>
      </c>
      <c r="Q35" s="532"/>
      <c r="R35" s="549">
        <v>0</v>
      </c>
      <c r="S35" s="549">
        <v>0</v>
      </c>
      <c r="T35" s="549">
        <v>0</v>
      </c>
      <c r="U35" s="549">
        <v>0</v>
      </c>
      <c r="V35" s="549">
        <v>0</v>
      </c>
      <c r="W35" s="549">
        <v>0</v>
      </c>
      <c r="X35" s="549">
        <v>0</v>
      </c>
      <c r="Y35" s="549">
        <v>0</v>
      </c>
      <c r="Z35" s="549">
        <v>0</v>
      </c>
      <c r="AA35" s="549">
        <v>0</v>
      </c>
      <c r="AB35" s="549">
        <v>0</v>
      </c>
      <c r="AC35" s="549">
        <v>0</v>
      </c>
      <c r="AD35" s="532">
        <v>0</v>
      </c>
      <c r="AE35" s="532">
        <v>0</v>
      </c>
      <c r="AF35" s="532"/>
      <c r="AG35" s="549">
        <v>0</v>
      </c>
      <c r="AH35" s="549">
        <v>0</v>
      </c>
      <c r="AI35" s="549">
        <v>0</v>
      </c>
      <c r="AJ35" s="549">
        <v>0</v>
      </c>
      <c r="AK35" s="549">
        <v>0</v>
      </c>
      <c r="AL35" s="549">
        <v>0</v>
      </c>
      <c r="AM35" s="549">
        <v>0</v>
      </c>
      <c r="AN35" s="549">
        <v>0</v>
      </c>
      <c r="AO35" s="549">
        <v>0</v>
      </c>
      <c r="AP35" s="549">
        <v>0</v>
      </c>
      <c r="AQ35" s="549">
        <v>0</v>
      </c>
      <c r="AR35" s="549">
        <v>0</v>
      </c>
      <c r="AS35" s="532">
        <v>0</v>
      </c>
      <c r="AT35" s="532">
        <v>0</v>
      </c>
      <c r="AU35" s="532"/>
      <c r="AV35" s="549">
        <v>0</v>
      </c>
      <c r="AW35" s="549">
        <v>0</v>
      </c>
      <c r="AX35" s="549">
        <v>0</v>
      </c>
      <c r="AY35" s="549">
        <v>0</v>
      </c>
      <c r="AZ35" s="549">
        <v>0</v>
      </c>
      <c r="BA35" s="549">
        <v>0</v>
      </c>
      <c r="BB35" s="549">
        <v>0</v>
      </c>
      <c r="BC35" s="549">
        <v>0</v>
      </c>
      <c r="BD35" s="549">
        <v>0</v>
      </c>
      <c r="BE35" s="549">
        <v>0</v>
      </c>
      <c r="BF35" s="549">
        <v>0</v>
      </c>
      <c r="BG35" s="549">
        <v>0</v>
      </c>
      <c r="BH35" s="532">
        <v>0</v>
      </c>
      <c r="BI35" s="532"/>
      <c r="BJ35" s="532"/>
      <c r="BK35" s="549">
        <v>0</v>
      </c>
      <c r="BL35" s="549">
        <v>0</v>
      </c>
      <c r="BM35" s="549">
        <v>0</v>
      </c>
      <c r="BN35" s="549">
        <v>0</v>
      </c>
      <c r="BO35" s="549">
        <v>0</v>
      </c>
      <c r="BP35" s="549">
        <v>0</v>
      </c>
      <c r="BQ35" s="549">
        <v>0</v>
      </c>
      <c r="BR35" s="549">
        <v>0</v>
      </c>
      <c r="BS35" s="549">
        <v>0</v>
      </c>
      <c r="BT35" s="549">
        <v>0</v>
      </c>
      <c r="BU35" s="549">
        <v>0</v>
      </c>
      <c r="BV35" s="549">
        <v>0</v>
      </c>
      <c r="BW35" s="532">
        <v>0</v>
      </c>
      <c r="BX35" s="532"/>
      <c r="BY35" s="532"/>
      <c r="BZ35" s="549">
        <v>0</v>
      </c>
      <c r="CA35" s="549">
        <v>0</v>
      </c>
      <c r="CB35" s="549">
        <v>0</v>
      </c>
      <c r="CC35" s="549">
        <v>0</v>
      </c>
      <c r="CD35" s="549">
        <v>0</v>
      </c>
      <c r="CE35" s="549">
        <v>0</v>
      </c>
      <c r="CF35" s="549">
        <v>0</v>
      </c>
      <c r="CG35" s="549">
        <v>0</v>
      </c>
      <c r="CH35" s="549">
        <v>0</v>
      </c>
      <c r="CI35" s="549">
        <v>0</v>
      </c>
      <c r="CJ35" s="549">
        <v>0</v>
      </c>
      <c r="CK35" s="549">
        <v>0</v>
      </c>
      <c r="CL35" s="532">
        <v>0</v>
      </c>
      <c r="CM35" s="532"/>
      <c r="CN35" s="532"/>
      <c r="CO35" s="549">
        <v>0</v>
      </c>
      <c r="CP35" s="549">
        <v>0</v>
      </c>
      <c r="CQ35" s="549">
        <v>0</v>
      </c>
      <c r="CR35" s="549">
        <v>0</v>
      </c>
      <c r="CS35" s="549">
        <v>0</v>
      </c>
      <c r="CT35" s="549">
        <v>0</v>
      </c>
      <c r="CU35" s="549">
        <v>0</v>
      </c>
      <c r="CV35" s="549">
        <v>0</v>
      </c>
      <c r="CW35" s="549">
        <v>0</v>
      </c>
      <c r="CX35" s="549">
        <v>0</v>
      </c>
      <c r="CY35" s="549">
        <v>0</v>
      </c>
      <c r="CZ35" s="549">
        <v>0</v>
      </c>
      <c r="DA35" s="532">
        <v>0</v>
      </c>
      <c r="DB35" s="532"/>
      <c r="DC35" s="532"/>
      <c r="DD35" s="549">
        <v>0</v>
      </c>
      <c r="DE35" s="549">
        <v>0</v>
      </c>
      <c r="DF35" s="549">
        <v>0</v>
      </c>
      <c r="DG35" s="549">
        <v>0</v>
      </c>
      <c r="DH35" s="549">
        <v>0</v>
      </c>
      <c r="DI35" s="549">
        <v>0</v>
      </c>
      <c r="DJ35" s="549">
        <v>0</v>
      </c>
      <c r="DK35" s="549">
        <v>0</v>
      </c>
      <c r="DL35" s="549">
        <v>0</v>
      </c>
      <c r="DM35" s="549">
        <v>0</v>
      </c>
      <c r="DN35" s="549">
        <v>0</v>
      </c>
      <c r="DO35" s="549">
        <v>0</v>
      </c>
      <c r="DP35" s="532">
        <v>0</v>
      </c>
      <c r="DQ35" s="532"/>
    </row>
    <row r="36" spans="1:121">
      <c r="A36" s="532" t="s">
        <v>997</v>
      </c>
      <c r="B36" s="532"/>
      <c r="C36" s="549">
        <v>105</v>
      </c>
      <c r="D36" s="549">
        <v>147</v>
      </c>
      <c r="E36" s="549">
        <v>44</v>
      </c>
      <c r="F36" s="549">
        <v>102</v>
      </c>
      <c r="G36" s="549">
        <v>199</v>
      </c>
      <c r="H36" s="549">
        <v>164</v>
      </c>
      <c r="I36" s="549">
        <v>7</v>
      </c>
      <c r="J36" s="549">
        <v>41</v>
      </c>
      <c r="K36" s="549">
        <v>331</v>
      </c>
      <c r="L36" s="549">
        <v>275</v>
      </c>
      <c r="M36" s="549">
        <v>377</v>
      </c>
      <c r="N36" s="549">
        <v>192</v>
      </c>
      <c r="O36" s="532">
        <v>1984</v>
      </c>
      <c r="P36" s="532">
        <v>2350</v>
      </c>
      <c r="Q36" s="532"/>
      <c r="R36" s="549">
        <v>74</v>
      </c>
      <c r="S36" s="549">
        <v>147</v>
      </c>
      <c r="T36" s="549">
        <v>105</v>
      </c>
      <c r="U36" s="549">
        <v>124</v>
      </c>
      <c r="V36" s="549">
        <v>46</v>
      </c>
      <c r="W36" s="549">
        <v>388</v>
      </c>
      <c r="X36" s="549">
        <v>241</v>
      </c>
      <c r="Y36" s="549">
        <v>540</v>
      </c>
      <c r="Z36" s="549">
        <v>13</v>
      </c>
      <c r="AA36" s="549">
        <v>517</v>
      </c>
      <c r="AB36" s="549">
        <v>261</v>
      </c>
      <c r="AC36" s="549">
        <v>817</v>
      </c>
      <c r="AD36" s="532">
        <v>3273</v>
      </c>
      <c r="AE36" s="532">
        <v>3417</v>
      </c>
      <c r="AF36" s="532"/>
      <c r="AG36" s="549">
        <v>167</v>
      </c>
      <c r="AH36" s="549">
        <v>226</v>
      </c>
      <c r="AI36" s="549">
        <v>210.95000000000002</v>
      </c>
      <c r="AJ36" s="549">
        <v>210.95000000000002</v>
      </c>
      <c r="AK36" s="549">
        <v>210.95000000000002</v>
      </c>
      <c r="AL36" s="549">
        <v>210.95000000000002</v>
      </c>
      <c r="AM36" s="549">
        <v>562.53333333333342</v>
      </c>
      <c r="AN36" s="549">
        <v>562.53333333333342</v>
      </c>
      <c r="AO36" s="549">
        <v>562.53333333333342</v>
      </c>
      <c r="AP36" s="549">
        <v>562.53333333333342</v>
      </c>
      <c r="AQ36" s="549">
        <v>562.53333333333342</v>
      </c>
      <c r="AR36" s="549">
        <v>562.53333333333342</v>
      </c>
      <c r="AS36" s="532">
        <v>4612</v>
      </c>
      <c r="AT36" s="535">
        <v>4612</v>
      </c>
      <c r="AU36" s="532"/>
      <c r="AV36" s="549">
        <v>433</v>
      </c>
      <c r="AW36" s="549">
        <v>433</v>
      </c>
      <c r="AX36" s="549">
        <v>433</v>
      </c>
      <c r="AY36" s="549">
        <v>433</v>
      </c>
      <c r="AZ36" s="549">
        <v>433</v>
      </c>
      <c r="BA36" s="549">
        <v>431</v>
      </c>
      <c r="BB36" s="549">
        <v>433</v>
      </c>
      <c r="BC36" s="549">
        <v>433</v>
      </c>
      <c r="BD36" s="549">
        <v>433</v>
      </c>
      <c r="BE36" s="549">
        <v>433</v>
      </c>
      <c r="BF36" s="549">
        <v>433</v>
      </c>
      <c r="BG36" s="549">
        <v>431</v>
      </c>
      <c r="BH36" s="532">
        <v>5192</v>
      </c>
      <c r="BI36" s="535">
        <v>5192</v>
      </c>
      <c r="BJ36" s="532"/>
      <c r="BK36" s="549">
        <v>442</v>
      </c>
      <c r="BL36" s="549">
        <v>442</v>
      </c>
      <c r="BM36" s="549">
        <v>442</v>
      </c>
      <c r="BN36" s="549">
        <v>442</v>
      </c>
      <c r="BO36" s="549">
        <v>442</v>
      </c>
      <c r="BP36" s="549">
        <v>440</v>
      </c>
      <c r="BQ36" s="549">
        <v>442</v>
      </c>
      <c r="BR36" s="549">
        <v>442</v>
      </c>
      <c r="BS36" s="549">
        <v>442</v>
      </c>
      <c r="BT36" s="549">
        <v>442</v>
      </c>
      <c r="BU36" s="549">
        <v>442</v>
      </c>
      <c r="BV36" s="549">
        <v>439</v>
      </c>
      <c r="BW36" s="532">
        <v>5299</v>
      </c>
      <c r="BX36" s="535">
        <v>5299</v>
      </c>
      <c r="BY36" s="532"/>
      <c r="BZ36" s="549">
        <v>450</v>
      </c>
      <c r="CA36" s="549">
        <v>450</v>
      </c>
      <c r="CB36" s="549">
        <v>450</v>
      </c>
      <c r="CC36" s="549">
        <v>450</v>
      </c>
      <c r="CD36" s="549">
        <v>450</v>
      </c>
      <c r="CE36" s="549">
        <v>450</v>
      </c>
      <c r="CF36" s="549">
        <v>450</v>
      </c>
      <c r="CG36" s="549">
        <v>450</v>
      </c>
      <c r="CH36" s="549">
        <v>450</v>
      </c>
      <c r="CI36" s="549">
        <v>450</v>
      </c>
      <c r="CJ36" s="549">
        <v>450</v>
      </c>
      <c r="CK36" s="549">
        <v>450</v>
      </c>
      <c r="CL36" s="532">
        <v>5400</v>
      </c>
      <c r="CM36" s="535">
        <v>5400</v>
      </c>
      <c r="CN36" s="532"/>
      <c r="CO36" s="549">
        <v>459</v>
      </c>
      <c r="CP36" s="549">
        <v>459</v>
      </c>
      <c r="CQ36" s="549">
        <v>459</v>
      </c>
      <c r="CR36" s="549">
        <v>459</v>
      </c>
      <c r="CS36" s="549">
        <v>459</v>
      </c>
      <c r="CT36" s="549">
        <v>457</v>
      </c>
      <c r="CU36" s="549">
        <v>459</v>
      </c>
      <c r="CV36" s="549">
        <v>459</v>
      </c>
      <c r="CW36" s="549">
        <v>459</v>
      </c>
      <c r="CX36" s="549">
        <v>459</v>
      </c>
      <c r="CY36" s="549">
        <v>459</v>
      </c>
      <c r="CZ36" s="549">
        <v>456</v>
      </c>
      <c r="DA36" s="532">
        <v>5503</v>
      </c>
      <c r="DB36" s="535">
        <v>5503</v>
      </c>
      <c r="DC36" s="532"/>
      <c r="DD36" s="549">
        <v>466</v>
      </c>
      <c r="DE36" s="549">
        <v>466</v>
      </c>
      <c r="DF36" s="549">
        <v>466</v>
      </c>
      <c r="DG36" s="549">
        <v>466</v>
      </c>
      <c r="DH36" s="549">
        <v>466</v>
      </c>
      <c r="DI36" s="549">
        <v>467</v>
      </c>
      <c r="DJ36" s="549">
        <v>466</v>
      </c>
      <c r="DK36" s="549">
        <v>466</v>
      </c>
      <c r="DL36" s="549">
        <v>466</v>
      </c>
      <c r="DM36" s="549">
        <v>466</v>
      </c>
      <c r="DN36" s="549">
        <v>466</v>
      </c>
      <c r="DO36" s="549">
        <v>468</v>
      </c>
      <c r="DP36" s="532">
        <v>5595</v>
      </c>
      <c r="DQ36" s="535">
        <v>5595</v>
      </c>
    </row>
    <row r="37" spans="1:121">
      <c r="A37" s="532" t="s">
        <v>998</v>
      </c>
      <c r="B37" s="532"/>
      <c r="C37" s="549">
        <v>2</v>
      </c>
      <c r="D37" s="549">
        <v>-11</v>
      </c>
      <c r="E37" s="549">
        <v>137</v>
      </c>
      <c r="F37" s="549">
        <v>255</v>
      </c>
      <c r="G37" s="549">
        <v>291</v>
      </c>
      <c r="H37" s="549">
        <v>542</v>
      </c>
      <c r="I37" s="549">
        <v>-5</v>
      </c>
      <c r="J37" s="549">
        <v>1008</v>
      </c>
      <c r="K37" s="549">
        <v>708</v>
      </c>
      <c r="L37" s="549">
        <v>1584</v>
      </c>
      <c r="M37" s="549">
        <v>602</v>
      </c>
      <c r="N37" s="549">
        <v>731</v>
      </c>
      <c r="O37" s="532">
        <v>5844</v>
      </c>
      <c r="P37" s="532">
        <v>5650</v>
      </c>
      <c r="Q37" s="532"/>
      <c r="R37" s="549">
        <v>8</v>
      </c>
      <c r="S37" s="549">
        <v>1</v>
      </c>
      <c r="T37" s="549">
        <v>102</v>
      </c>
      <c r="U37" s="549">
        <v>441</v>
      </c>
      <c r="V37" s="549">
        <v>100</v>
      </c>
      <c r="W37" s="549">
        <v>459</v>
      </c>
      <c r="X37" s="549">
        <v>630</v>
      </c>
      <c r="Y37" s="549">
        <v>1140</v>
      </c>
      <c r="Z37" s="549">
        <v>124</v>
      </c>
      <c r="AA37" s="549">
        <v>-232</v>
      </c>
      <c r="AB37" s="549">
        <v>537</v>
      </c>
      <c r="AC37" s="549">
        <v>1638</v>
      </c>
      <c r="AD37" s="532">
        <v>4948</v>
      </c>
      <c r="AE37" s="532">
        <v>4643</v>
      </c>
      <c r="AF37" s="532"/>
      <c r="AG37" s="549">
        <v>102</v>
      </c>
      <c r="AH37" s="549">
        <v>323</v>
      </c>
      <c r="AI37" s="549">
        <v>324.65000000000003</v>
      </c>
      <c r="AJ37" s="549">
        <v>324.65000000000003</v>
      </c>
      <c r="AK37" s="549">
        <v>324.65000000000003</v>
      </c>
      <c r="AL37" s="549">
        <v>324.65000000000003</v>
      </c>
      <c r="AM37" s="549">
        <v>865.73333333333346</v>
      </c>
      <c r="AN37" s="549">
        <v>865.73333333333346</v>
      </c>
      <c r="AO37" s="549">
        <v>865.73333333333346</v>
      </c>
      <c r="AP37" s="549">
        <v>865.73333333333346</v>
      </c>
      <c r="AQ37" s="549">
        <v>865.73333333333346</v>
      </c>
      <c r="AR37" s="549">
        <v>865.73333333333346</v>
      </c>
      <c r="AS37" s="532">
        <v>6918.0000000000018</v>
      </c>
      <c r="AT37" s="535">
        <v>6918</v>
      </c>
      <c r="AU37" s="532"/>
      <c r="AV37" s="549">
        <v>649</v>
      </c>
      <c r="AW37" s="549">
        <v>649</v>
      </c>
      <c r="AX37" s="549">
        <v>649</v>
      </c>
      <c r="AY37" s="549">
        <v>649</v>
      </c>
      <c r="AZ37" s="549">
        <v>649</v>
      </c>
      <c r="BA37" s="549">
        <v>649</v>
      </c>
      <c r="BB37" s="549">
        <v>649</v>
      </c>
      <c r="BC37" s="549">
        <v>649</v>
      </c>
      <c r="BD37" s="549">
        <v>649</v>
      </c>
      <c r="BE37" s="549">
        <v>649</v>
      </c>
      <c r="BF37" s="549">
        <v>649</v>
      </c>
      <c r="BG37" s="549">
        <v>650</v>
      </c>
      <c r="BH37" s="532">
        <v>7789</v>
      </c>
      <c r="BI37" s="535">
        <v>7789</v>
      </c>
      <c r="BJ37" s="532"/>
      <c r="BK37" s="549">
        <v>662</v>
      </c>
      <c r="BL37" s="549">
        <v>662</v>
      </c>
      <c r="BM37" s="549">
        <v>662</v>
      </c>
      <c r="BN37" s="549">
        <v>662</v>
      </c>
      <c r="BO37" s="549">
        <v>662</v>
      </c>
      <c r="BP37" s="549">
        <v>664</v>
      </c>
      <c r="BQ37" s="549">
        <v>662</v>
      </c>
      <c r="BR37" s="549">
        <v>662</v>
      </c>
      <c r="BS37" s="549">
        <v>662</v>
      </c>
      <c r="BT37" s="549">
        <v>662</v>
      </c>
      <c r="BU37" s="549">
        <v>662</v>
      </c>
      <c r="BV37" s="549">
        <v>665</v>
      </c>
      <c r="BW37" s="532">
        <v>7949</v>
      </c>
      <c r="BX37" s="535">
        <v>7949</v>
      </c>
      <c r="BY37" s="532"/>
      <c r="BZ37" s="549">
        <v>675</v>
      </c>
      <c r="CA37" s="549">
        <v>675</v>
      </c>
      <c r="CB37" s="549">
        <v>675</v>
      </c>
      <c r="CC37" s="549">
        <v>675</v>
      </c>
      <c r="CD37" s="549">
        <v>675</v>
      </c>
      <c r="CE37" s="549">
        <v>675</v>
      </c>
      <c r="CF37" s="549">
        <v>675</v>
      </c>
      <c r="CG37" s="549">
        <v>675</v>
      </c>
      <c r="CH37" s="549">
        <v>675</v>
      </c>
      <c r="CI37" s="549">
        <v>675</v>
      </c>
      <c r="CJ37" s="549">
        <v>675</v>
      </c>
      <c r="CK37" s="549">
        <v>676</v>
      </c>
      <c r="CL37" s="532">
        <v>8101</v>
      </c>
      <c r="CM37" s="535">
        <v>8101</v>
      </c>
      <c r="CN37" s="532"/>
      <c r="CO37" s="549">
        <v>688</v>
      </c>
      <c r="CP37" s="549">
        <v>688</v>
      </c>
      <c r="CQ37" s="549">
        <v>688</v>
      </c>
      <c r="CR37" s="549">
        <v>688</v>
      </c>
      <c r="CS37" s="549">
        <v>688</v>
      </c>
      <c r="CT37" s="549">
        <v>687</v>
      </c>
      <c r="CU37" s="549">
        <v>688</v>
      </c>
      <c r="CV37" s="549">
        <v>688</v>
      </c>
      <c r="CW37" s="549">
        <v>688</v>
      </c>
      <c r="CX37" s="549">
        <v>688</v>
      </c>
      <c r="CY37" s="549">
        <v>688</v>
      </c>
      <c r="CZ37" s="549">
        <v>688</v>
      </c>
      <c r="DA37" s="532">
        <v>8255</v>
      </c>
      <c r="DB37" s="535">
        <v>8255</v>
      </c>
      <c r="DC37" s="532"/>
      <c r="DD37" s="549">
        <v>699</v>
      </c>
      <c r="DE37" s="549">
        <v>699</v>
      </c>
      <c r="DF37" s="549">
        <v>699</v>
      </c>
      <c r="DG37" s="549">
        <v>699</v>
      </c>
      <c r="DH37" s="549">
        <v>699</v>
      </c>
      <c r="DI37" s="549">
        <v>701</v>
      </c>
      <c r="DJ37" s="549">
        <v>699</v>
      </c>
      <c r="DK37" s="549">
        <v>699</v>
      </c>
      <c r="DL37" s="549">
        <v>699</v>
      </c>
      <c r="DM37" s="549">
        <v>699</v>
      </c>
      <c r="DN37" s="549">
        <v>699</v>
      </c>
      <c r="DO37" s="549">
        <v>701</v>
      </c>
      <c r="DP37" s="532">
        <v>8392</v>
      </c>
      <c r="DQ37" s="535">
        <v>8392</v>
      </c>
    </row>
    <row r="38" spans="1:121">
      <c r="A38" s="532" t="s">
        <v>609</v>
      </c>
      <c r="B38" s="532"/>
      <c r="C38" s="549">
        <v>0</v>
      </c>
      <c r="D38" s="549">
        <v>0</v>
      </c>
      <c r="E38" s="549">
        <v>0</v>
      </c>
      <c r="F38" s="549">
        <v>0</v>
      </c>
      <c r="G38" s="549">
        <v>0</v>
      </c>
      <c r="H38" s="549">
        <v>0</v>
      </c>
      <c r="I38" s="549">
        <v>0</v>
      </c>
      <c r="J38" s="549">
        <v>0</v>
      </c>
      <c r="K38" s="549">
        <v>0</v>
      </c>
      <c r="L38" s="549">
        <v>0</v>
      </c>
      <c r="M38" s="549">
        <v>0</v>
      </c>
      <c r="N38" s="549">
        <v>0</v>
      </c>
      <c r="O38" s="532">
        <v>0</v>
      </c>
      <c r="P38" s="549">
        <v>0</v>
      </c>
      <c r="Q38" s="532"/>
      <c r="R38" s="549">
        <v>0</v>
      </c>
      <c r="S38" s="549">
        <v>0</v>
      </c>
      <c r="T38" s="549">
        <v>0</v>
      </c>
      <c r="U38" s="549">
        <v>0</v>
      </c>
      <c r="V38" s="549">
        <v>0</v>
      </c>
      <c r="W38" s="549">
        <v>0</v>
      </c>
      <c r="X38" s="549">
        <v>0</v>
      </c>
      <c r="Y38" s="549">
        <v>0</v>
      </c>
      <c r="Z38" s="549">
        <v>0</v>
      </c>
      <c r="AA38" s="549">
        <v>0</v>
      </c>
      <c r="AB38" s="549">
        <v>0</v>
      </c>
      <c r="AC38" s="549">
        <v>0</v>
      </c>
      <c r="AD38" s="532">
        <v>0</v>
      </c>
      <c r="AE38" s="549">
        <v>0</v>
      </c>
      <c r="AF38" s="532"/>
      <c r="AG38" s="549">
        <v>0</v>
      </c>
      <c r="AH38" s="549">
        <v>0</v>
      </c>
      <c r="AI38" s="549">
        <v>0</v>
      </c>
      <c r="AJ38" s="549">
        <v>0</v>
      </c>
      <c r="AK38" s="549">
        <v>0</v>
      </c>
      <c r="AL38" s="549">
        <v>0</v>
      </c>
      <c r="AM38" s="549">
        <v>0</v>
      </c>
      <c r="AN38" s="549">
        <v>0</v>
      </c>
      <c r="AO38" s="549">
        <v>0</v>
      </c>
      <c r="AP38" s="549">
        <v>0</v>
      </c>
      <c r="AQ38" s="549">
        <v>0</v>
      </c>
      <c r="AR38" s="549">
        <v>0</v>
      </c>
      <c r="AS38" s="532">
        <v>0</v>
      </c>
      <c r="AT38" s="549">
        <v>0</v>
      </c>
      <c r="AU38" s="532"/>
      <c r="AV38" s="549">
        <v>0</v>
      </c>
      <c r="AW38" s="549">
        <v>0</v>
      </c>
      <c r="AX38" s="549">
        <v>0</v>
      </c>
      <c r="AY38" s="549">
        <v>0</v>
      </c>
      <c r="AZ38" s="549">
        <v>0</v>
      </c>
      <c r="BA38" s="549">
        <v>0</v>
      </c>
      <c r="BB38" s="549">
        <v>0</v>
      </c>
      <c r="BC38" s="549">
        <v>0</v>
      </c>
      <c r="BD38" s="549">
        <v>0</v>
      </c>
      <c r="BE38" s="549">
        <v>0</v>
      </c>
      <c r="BF38" s="549">
        <v>0</v>
      </c>
      <c r="BG38" s="549">
        <v>0</v>
      </c>
      <c r="BH38" s="532">
        <v>0</v>
      </c>
      <c r="BI38" s="549"/>
      <c r="BJ38" s="532"/>
      <c r="BK38" s="549">
        <v>0</v>
      </c>
      <c r="BL38" s="549">
        <v>0</v>
      </c>
      <c r="BM38" s="549">
        <v>0</v>
      </c>
      <c r="BN38" s="549">
        <v>0</v>
      </c>
      <c r="BO38" s="549">
        <v>0</v>
      </c>
      <c r="BP38" s="549">
        <v>0</v>
      </c>
      <c r="BQ38" s="549">
        <v>0</v>
      </c>
      <c r="BR38" s="549">
        <v>0</v>
      </c>
      <c r="BS38" s="549">
        <v>0</v>
      </c>
      <c r="BT38" s="549">
        <v>0</v>
      </c>
      <c r="BU38" s="549">
        <v>0</v>
      </c>
      <c r="BV38" s="549">
        <v>0</v>
      </c>
      <c r="BW38" s="532">
        <v>0</v>
      </c>
      <c r="BX38" s="549"/>
      <c r="BY38" s="532"/>
      <c r="BZ38" s="549">
        <v>0</v>
      </c>
      <c r="CA38" s="549">
        <v>0</v>
      </c>
      <c r="CB38" s="549">
        <v>0</v>
      </c>
      <c r="CC38" s="549">
        <v>0</v>
      </c>
      <c r="CD38" s="549">
        <v>0</v>
      </c>
      <c r="CE38" s="549">
        <v>0</v>
      </c>
      <c r="CF38" s="549">
        <v>0</v>
      </c>
      <c r="CG38" s="549">
        <v>0</v>
      </c>
      <c r="CH38" s="549">
        <v>0</v>
      </c>
      <c r="CI38" s="549">
        <v>0</v>
      </c>
      <c r="CJ38" s="549">
        <v>0</v>
      </c>
      <c r="CK38" s="549">
        <v>0</v>
      </c>
      <c r="CL38" s="532">
        <v>0</v>
      </c>
      <c r="CM38" s="549"/>
      <c r="CN38" s="532"/>
      <c r="CO38" s="549">
        <v>0</v>
      </c>
      <c r="CP38" s="549">
        <v>0</v>
      </c>
      <c r="CQ38" s="549">
        <v>0</v>
      </c>
      <c r="CR38" s="549">
        <v>0</v>
      </c>
      <c r="CS38" s="549">
        <v>0</v>
      </c>
      <c r="CT38" s="549">
        <v>0</v>
      </c>
      <c r="CU38" s="549">
        <v>0</v>
      </c>
      <c r="CV38" s="549">
        <v>0</v>
      </c>
      <c r="CW38" s="549">
        <v>0</v>
      </c>
      <c r="CX38" s="549">
        <v>0</v>
      </c>
      <c r="CY38" s="549">
        <v>0</v>
      </c>
      <c r="CZ38" s="549">
        <v>0</v>
      </c>
      <c r="DA38" s="532">
        <v>0</v>
      </c>
      <c r="DB38" s="549"/>
      <c r="DC38" s="532"/>
      <c r="DD38" s="549">
        <v>0</v>
      </c>
      <c r="DE38" s="549">
        <v>0</v>
      </c>
      <c r="DF38" s="549">
        <v>0</v>
      </c>
      <c r="DG38" s="549">
        <v>0</v>
      </c>
      <c r="DH38" s="549">
        <v>0</v>
      </c>
      <c r="DI38" s="549">
        <v>0</v>
      </c>
      <c r="DJ38" s="549">
        <v>0</v>
      </c>
      <c r="DK38" s="549">
        <v>0</v>
      </c>
      <c r="DL38" s="549">
        <v>0</v>
      </c>
      <c r="DM38" s="549">
        <v>0</v>
      </c>
      <c r="DN38" s="549">
        <v>0</v>
      </c>
      <c r="DO38" s="549">
        <v>0</v>
      </c>
      <c r="DP38" s="532">
        <v>0</v>
      </c>
      <c r="DQ38" s="549"/>
    </row>
    <row r="39" spans="1:121">
      <c r="A39" s="532" t="s">
        <v>999</v>
      </c>
      <c r="B39" s="532"/>
      <c r="C39" s="549">
        <v>894</v>
      </c>
      <c r="D39" s="549">
        <v>389</v>
      </c>
      <c r="E39" s="549">
        <v>1654</v>
      </c>
      <c r="F39" s="549">
        <v>-950</v>
      </c>
      <c r="G39" s="549">
        <v>182</v>
      </c>
      <c r="H39" s="549">
        <v>282</v>
      </c>
      <c r="I39" s="549">
        <v>-602</v>
      </c>
      <c r="J39" s="549">
        <v>-954</v>
      </c>
      <c r="K39" s="549">
        <v>-333</v>
      </c>
      <c r="L39" s="549">
        <v>-977</v>
      </c>
      <c r="M39" s="549">
        <v>-906</v>
      </c>
      <c r="N39" s="549">
        <v>1315</v>
      </c>
      <c r="O39" s="532">
        <v>-6</v>
      </c>
      <c r="P39" s="549">
        <v>0</v>
      </c>
      <c r="Q39" s="532"/>
      <c r="R39" s="549">
        <v>-88</v>
      </c>
      <c r="S39" s="549">
        <v>-39</v>
      </c>
      <c r="T39" s="549">
        <v>662</v>
      </c>
      <c r="U39" s="549">
        <v>-34</v>
      </c>
      <c r="V39" s="549">
        <v>-711</v>
      </c>
      <c r="W39" s="549">
        <v>356</v>
      </c>
      <c r="X39" s="549">
        <v>-309</v>
      </c>
      <c r="Y39" s="549">
        <v>-550</v>
      </c>
      <c r="Z39" s="549">
        <v>1064</v>
      </c>
      <c r="AA39" s="549">
        <v>-575</v>
      </c>
      <c r="AB39" s="549">
        <v>-874</v>
      </c>
      <c r="AC39" s="549">
        <v>1003</v>
      </c>
      <c r="AD39" s="532">
        <v>-95</v>
      </c>
      <c r="AE39" s="549">
        <v>0</v>
      </c>
      <c r="AF39" s="532"/>
      <c r="AG39" s="549">
        <v>-544</v>
      </c>
      <c r="AH39" s="549">
        <v>-335</v>
      </c>
      <c r="AI39" s="549">
        <v>879</v>
      </c>
      <c r="AJ39" s="549">
        <v>0</v>
      </c>
      <c r="AK39" s="549">
        <v>0</v>
      </c>
      <c r="AL39" s="549">
        <v>0</v>
      </c>
      <c r="AM39" s="549">
        <v>0</v>
      </c>
      <c r="AN39" s="549">
        <v>0</v>
      </c>
      <c r="AO39" s="549">
        <v>0</v>
      </c>
      <c r="AP39" s="549">
        <v>0</v>
      </c>
      <c r="AQ39" s="549">
        <v>0</v>
      </c>
      <c r="AR39" s="549">
        <v>0</v>
      </c>
      <c r="AS39" s="532">
        <v>0</v>
      </c>
      <c r="AT39" s="549">
        <v>0</v>
      </c>
      <c r="AU39" s="532"/>
      <c r="AV39" s="549">
        <v>0</v>
      </c>
      <c r="AW39" s="549">
        <v>0</v>
      </c>
      <c r="AX39" s="549">
        <v>0</v>
      </c>
      <c r="AY39" s="549">
        <v>0</v>
      </c>
      <c r="AZ39" s="549">
        <v>0</v>
      </c>
      <c r="BA39" s="549">
        <v>0</v>
      </c>
      <c r="BB39" s="549">
        <v>0</v>
      </c>
      <c r="BC39" s="549">
        <v>0</v>
      </c>
      <c r="BD39" s="549">
        <v>0</v>
      </c>
      <c r="BE39" s="549">
        <v>0</v>
      </c>
      <c r="BF39" s="549">
        <v>0</v>
      </c>
      <c r="BG39" s="549">
        <v>0</v>
      </c>
      <c r="BH39" s="532">
        <v>0</v>
      </c>
      <c r="BI39" s="549"/>
      <c r="BJ39" s="532"/>
      <c r="BK39" s="549">
        <v>0</v>
      </c>
      <c r="BL39" s="549">
        <v>0</v>
      </c>
      <c r="BM39" s="549">
        <v>0</v>
      </c>
      <c r="BN39" s="549">
        <v>0</v>
      </c>
      <c r="BO39" s="549">
        <v>0</v>
      </c>
      <c r="BP39" s="549">
        <v>0</v>
      </c>
      <c r="BQ39" s="549">
        <v>0</v>
      </c>
      <c r="BR39" s="549">
        <v>0</v>
      </c>
      <c r="BS39" s="549">
        <v>0</v>
      </c>
      <c r="BT39" s="549">
        <v>0</v>
      </c>
      <c r="BU39" s="549">
        <v>0</v>
      </c>
      <c r="BV39" s="549">
        <v>0</v>
      </c>
      <c r="BW39" s="532">
        <v>0</v>
      </c>
      <c r="BX39" s="549"/>
      <c r="BY39" s="532"/>
      <c r="BZ39" s="549">
        <v>0</v>
      </c>
      <c r="CA39" s="549">
        <v>0</v>
      </c>
      <c r="CB39" s="549">
        <v>0</v>
      </c>
      <c r="CC39" s="549">
        <v>0</v>
      </c>
      <c r="CD39" s="549">
        <v>0</v>
      </c>
      <c r="CE39" s="549">
        <v>0</v>
      </c>
      <c r="CF39" s="549">
        <v>0</v>
      </c>
      <c r="CG39" s="549">
        <v>0</v>
      </c>
      <c r="CH39" s="549">
        <v>0</v>
      </c>
      <c r="CI39" s="549">
        <v>0</v>
      </c>
      <c r="CJ39" s="549">
        <v>0</v>
      </c>
      <c r="CK39" s="549">
        <v>0</v>
      </c>
      <c r="CL39" s="532">
        <v>0</v>
      </c>
      <c r="CM39" s="549"/>
      <c r="CN39" s="532"/>
      <c r="CO39" s="549">
        <v>0</v>
      </c>
      <c r="CP39" s="549">
        <v>0</v>
      </c>
      <c r="CQ39" s="549">
        <v>0</v>
      </c>
      <c r="CR39" s="549">
        <v>0</v>
      </c>
      <c r="CS39" s="549">
        <v>0</v>
      </c>
      <c r="CT39" s="549">
        <v>0</v>
      </c>
      <c r="CU39" s="549">
        <v>0</v>
      </c>
      <c r="CV39" s="549">
        <v>0</v>
      </c>
      <c r="CW39" s="549">
        <v>0</v>
      </c>
      <c r="CX39" s="549">
        <v>0</v>
      </c>
      <c r="CY39" s="549">
        <v>0</v>
      </c>
      <c r="CZ39" s="549">
        <v>0</v>
      </c>
      <c r="DA39" s="532">
        <v>0</v>
      </c>
      <c r="DB39" s="549"/>
      <c r="DC39" s="532"/>
      <c r="DD39" s="549">
        <v>0</v>
      </c>
      <c r="DE39" s="549">
        <v>0</v>
      </c>
      <c r="DF39" s="549">
        <v>0</v>
      </c>
      <c r="DG39" s="549">
        <v>0</v>
      </c>
      <c r="DH39" s="549">
        <v>0</v>
      </c>
      <c r="DI39" s="549">
        <v>0</v>
      </c>
      <c r="DJ39" s="549">
        <v>0</v>
      </c>
      <c r="DK39" s="549">
        <v>0</v>
      </c>
      <c r="DL39" s="549">
        <v>0</v>
      </c>
      <c r="DM39" s="549">
        <v>0</v>
      </c>
      <c r="DN39" s="549">
        <v>0</v>
      </c>
      <c r="DO39" s="549">
        <v>0</v>
      </c>
      <c r="DP39" s="532">
        <v>0</v>
      </c>
      <c r="DQ39" s="549"/>
    </row>
    <row r="40" spans="1:121">
      <c r="A40" t="s">
        <v>1093</v>
      </c>
      <c r="B40" s="532"/>
      <c r="C40" s="549">
        <v>144</v>
      </c>
      <c r="D40" s="549">
        <v>67</v>
      </c>
      <c r="E40" s="549">
        <v>48</v>
      </c>
      <c r="F40" s="549">
        <v>-1</v>
      </c>
      <c r="G40" s="549">
        <v>273</v>
      </c>
      <c r="H40" s="549">
        <v>41</v>
      </c>
      <c r="I40" s="549">
        <v>38</v>
      </c>
      <c r="J40" s="549">
        <v>59</v>
      </c>
      <c r="K40" s="549">
        <v>169</v>
      </c>
      <c r="L40" s="549">
        <v>-11</v>
      </c>
      <c r="M40" s="549">
        <v>48</v>
      </c>
      <c r="N40" s="549">
        <v>103</v>
      </c>
      <c r="O40" s="532">
        <v>978</v>
      </c>
      <c r="P40" s="549">
        <v>1806</v>
      </c>
      <c r="Q40" s="532"/>
      <c r="R40" s="549">
        <v>92</v>
      </c>
      <c r="S40" s="549">
        <v>56</v>
      </c>
      <c r="T40" s="549">
        <v>41</v>
      </c>
      <c r="U40" s="549">
        <v>35</v>
      </c>
      <c r="V40" s="549">
        <v>177</v>
      </c>
      <c r="W40" s="549">
        <v>96</v>
      </c>
      <c r="X40" s="549">
        <v>125</v>
      </c>
      <c r="Y40" s="549">
        <v>152</v>
      </c>
      <c r="Z40" s="549">
        <v>544</v>
      </c>
      <c r="AA40" s="549">
        <v>-264</v>
      </c>
      <c r="AB40" s="549">
        <v>957</v>
      </c>
      <c r="AC40" s="549">
        <v>-373</v>
      </c>
      <c r="AD40" s="532">
        <v>1638</v>
      </c>
      <c r="AE40" s="532">
        <v>2928.0049386220312</v>
      </c>
      <c r="AF40" s="532"/>
      <c r="AG40" s="549">
        <v>74</v>
      </c>
      <c r="AH40" s="549">
        <v>1310</v>
      </c>
      <c r="AI40" s="549">
        <v>422</v>
      </c>
      <c r="AJ40" s="549">
        <v>423</v>
      </c>
      <c r="AK40" s="549">
        <v>239</v>
      </c>
      <c r="AL40" s="549">
        <v>241</v>
      </c>
      <c r="AM40" s="549">
        <v>206</v>
      </c>
      <c r="AN40" s="549">
        <v>206</v>
      </c>
      <c r="AO40" s="549">
        <v>206</v>
      </c>
      <c r="AP40" s="549">
        <v>206</v>
      </c>
      <c r="AQ40" s="549">
        <v>206</v>
      </c>
      <c r="AR40" s="549">
        <v>205</v>
      </c>
      <c r="AS40" s="532">
        <v>3944</v>
      </c>
      <c r="AT40" s="549">
        <v>2745</v>
      </c>
      <c r="AU40" s="532"/>
      <c r="AV40" s="551">
        <v>240</v>
      </c>
      <c r="AW40" s="551">
        <v>240</v>
      </c>
      <c r="AX40" s="551">
        <v>240</v>
      </c>
      <c r="AY40" s="551">
        <v>240</v>
      </c>
      <c r="AZ40" s="551">
        <v>240</v>
      </c>
      <c r="BA40" s="551">
        <v>242</v>
      </c>
      <c r="BB40" s="551">
        <v>381</v>
      </c>
      <c r="BC40" s="551">
        <v>381</v>
      </c>
      <c r="BD40" s="551">
        <v>221</v>
      </c>
      <c r="BE40" s="551">
        <v>221</v>
      </c>
      <c r="BF40" s="551">
        <v>221</v>
      </c>
      <c r="BG40" s="551">
        <v>223</v>
      </c>
      <c r="BH40" s="532">
        <v>3090</v>
      </c>
      <c r="BI40" s="532">
        <v>3025</v>
      </c>
      <c r="BJ40" s="532"/>
      <c r="BK40" s="551">
        <v>449</v>
      </c>
      <c r="BL40" s="551">
        <v>449</v>
      </c>
      <c r="BM40" s="551">
        <v>449</v>
      </c>
      <c r="BN40" s="551">
        <v>449</v>
      </c>
      <c r="BO40" s="551">
        <v>450</v>
      </c>
      <c r="BP40" s="551">
        <v>347</v>
      </c>
      <c r="BQ40" s="551">
        <v>328</v>
      </c>
      <c r="BR40" s="551">
        <v>328</v>
      </c>
      <c r="BS40" s="551">
        <v>328</v>
      </c>
      <c r="BT40" s="551">
        <v>328</v>
      </c>
      <c r="BU40" s="551">
        <v>328</v>
      </c>
      <c r="BV40" s="551">
        <v>328</v>
      </c>
      <c r="BW40" s="532">
        <v>4561</v>
      </c>
      <c r="BX40" s="532">
        <v>4375</v>
      </c>
      <c r="BY40" s="532"/>
      <c r="BZ40" s="549">
        <v>265</v>
      </c>
      <c r="CA40" s="549">
        <v>265</v>
      </c>
      <c r="CB40" s="549">
        <v>265</v>
      </c>
      <c r="CC40" s="549">
        <v>265</v>
      </c>
      <c r="CD40" s="549">
        <v>265</v>
      </c>
      <c r="CE40" s="549">
        <v>269</v>
      </c>
      <c r="CF40" s="549">
        <v>292</v>
      </c>
      <c r="CG40" s="549">
        <v>292</v>
      </c>
      <c r="CH40" s="549">
        <v>292</v>
      </c>
      <c r="CI40" s="549">
        <v>292</v>
      </c>
      <c r="CJ40" s="549">
        <v>292</v>
      </c>
      <c r="CK40" s="549">
        <v>294</v>
      </c>
      <c r="CL40" s="532">
        <v>3348</v>
      </c>
      <c r="CM40" s="532">
        <v>3150</v>
      </c>
      <c r="CN40" s="532"/>
      <c r="CO40" s="549">
        <v>0</v>
      </c>
      <c r="CP40" s="549">
        <v>0</v>
      </c>
      <c r="CQ40" s="549">
        <v>0</v>
      </c>
      <c r="CR40" s="549">
        <v>0</v>
      </c>
      <c r="CS40" s="549">
        <v>0</v>
      </c>
      <c r="CT40" s="549">
        <v>0</v>
      </c>
      <c r="CU40" s="549">
        <v>27</v>
      </c>
      <c r="CV40" s="549">
        <v>27</v>
      </c>
      <c r="CW40" s="549">
        <v>27</v>
      </c>
      <c r="CX40" s="549">
        <v>27</v>
      </c>
      <c r="CY40" s="549">
        <v>27</v>
      </c>
      <c r="CZ40" s="549">
        <v>27</v>
      </c>
      <c r="DA40" s="532">
        <v>162</v>
      </c>
      <c r="DB40" s="532">
        <v>150</v>
      </c>
      <c r="DC40" s="532"/>
      <c r="DD40" s="549">
        <v>331</v>
      </c>
      <c r="DE40" s="549">
        <v>331</v>
      </c>
      <c r="DF40" s="549">
        <v>331</v>
      </c>
      <c r="DG40" s="549">
        <v>410</v>
      </c>
      <c r="DH40" s="549">
        <v>410</v>
      </c>
      <c r="DI40" s="549">
        <v>410</v>
      </c>
      <c r="DJ40" s="549">
        <v>419</v>
      </c>
      <c r="DK40" s="549">
        <v>419</v>
      </c>
      <c r="DL40" s="549">
        <v>419</v>
      </c>
      <c r="DM40" s="549">
        <v>419</v>
      </c>
      <c r="DN40" s="549">
        <v>419</v>
      </c>
      <c r="DO40" s="549">
        <v>421</v>
      </c>
      <c r="DP40" s="532">
        <v>4739</v>
      </c>
      <c r="DQ40" s="532">
        <v>4300</v>
      </c>
    </row>
    <row r="42" spans="1:121">
      <c r="A42" s="543" t="s">
        <v>58</v>
      </c>
      <c r="B42" s="532"/>
      <c r="C42" s="532">
        <v>2082</v>
      </c>
      <c r="D42" s="532">
        <v>4896</v>
      </c>
      <c r="E42" s="532">
        <v>5631</v>
      </c>
      <c r="F42" s="532">
        <v>1682</v>
      </c>
      <c r="G42" s="532">
        <v>2861</v>
      </c>
      <c r="H42" s="532">
        <v>5929</v>
      </c>
      <c r="I42" s="532">
        <v>3032</v>
      </c>
      <c r="J42" s="532">
        <v>3410</v>
      </c>
      <c r="K42" s="532">
        <v>3912</v>
      </c>
      <c r="L42" s="532">
        <v>4404</v>
      </c>
      <c r="M42" s="532">
        <v>3423</v>
      </c>
      <c r="N42" s="532">
        <v>8931</v>
      </c>
      <c r="O42" s="532">
        <v>50193</v>
      </c>
      <c r="P42" s="532">
        <v>52010</v>
      </c>
      <c r="Q42" s="532"/>
      <c r="R42" s="532">
        <v>3346</v>
      </c>
      <c r="S42" s="532">
        <v>3460</v>
      </c>
      <c r="T42" s="532">
        <v>4860</v>
      </c>
      <c r="U42" s="532">
        <v>4834</v>
      </c>
      <c r="V42" s="532">
        <v>4822</v>
      </c>
      <c r="W42" s="532">
        <v>6147</v>
      </c>
      <c r="X42" s="532">
        <v>5015</v>
      </c>
      <c r="Y42" s="532">
        <v>7076</v>
      </c>
      <c r="Z42" s="532">
        <v>5816</v>
      </c>
      <c r="AA42" s="532">
        <v>4729</v>
      </c>
      <c r="AB42" s="532">
        <v>4551</v>
      </c>
      <c r="AC42" s="532">
        <v>10441</v>
      </c>
      <c r="AD42" s="532">
        <v>65097</v>
      </c>
      <c r="AE42" s="532">
        <v>68483.70862130016</v>
      </c>
      <c r="AF42" s="532"/>
      <c r="AG42" s="532">
        <v>1921</v>
      </c>
      <c r="AH42" s="532">
        <v>6127</v>
      </c>
      <c r="AI42" s="532">
        <v>9377.1999999999989</v>
      </c>
      <c r="AJ42" s="532">
        <v>7148.1999999999989</v>
      </c>
      <c r="AK42" s="532">
        <v>6813.1999999999989</v>
      </c>
      <c r="AL42" s="532">
        <v>6813.1999999999989</v>
      </c>
      <c r="AM42" s="532">
        <v>8243.7000000000007</v>
      </c>
      <c r="AN42" s="532">
        <v>7540.5000000000009</v>
      </c>
      <c r="AO42" s="532">
        <v>7377.5000000000009</v>
      </c>
      <c r="AP42" s="532">
        <v>7040.5000000000009</v>
      </c>
      <c r="AQ42" s="532">
        <v>7297.5000000000009</v>
      </c>
      <c r="AR42" s="532">
        <v>6814.5000000000009</v>
      </c>
      <c r="AS42" s="532">
        <v>82513.999999999985</v>
      </c>
      <c r="AT42" s="532">
        <v>81065</v>
      </c>
      <c r="AU42" s="532"/>
      <c r="AV42" s="532">
        <v>6145.5</v>
      </c>
      <c r="AW42" s="532">
        <v>6882.5</v>
      </c>
      <c r="AX42" s="532">
        <v>6067.5</v>
      </c>
      <c r="AY42" s="532">
        <v>6065.5</v>
      </c>
      <c r="AZ42" s="532">
        <v>5942.5</v>
      </c>
      <c r="BA42" s="532">
        <v>5920.5</v>
      </c>
      <c r="BB42" s="532">
        <v>7837.5</v>
      </c>
      <c r="BC42" s="532">
        <v>7326.5</v>
      </c>
      <c r="BD42" s="532">
        <v>7166.5</v>
      </c>
      <c r="BE42" s="532">
        <v>7183.5</v>
      </c>
      <c r="BF42" s="532">
        <v>7183.5</v>
      </c>
      <c r="BG42" s="532">
        <v>15741.5</v>
      </c>
      <c r="BH42" s="532">
        <v>89463</v>
      </c>
      <c r="BI42" s="532">
        <v>88310</v>
      </c>
      <c r="BJ42" s="532"/>
      <c r="BK42" s="532">
        <v>8690.1666666666679</v>
      </c>
      <c r="BL42" s="532">
        <v>8690.1666666666679</v>
      </c>
      <c r="BM42" s="532">
        <v>8690.1666666666679</v>
      </c>
      <c r="BN42" s="532">
        <v>8777.1666666666679</v>
      </c>
      <c r="BO42" s="532">
        <v>8778.1666666666679</v>
      </c>
      <c r="BP42" s="532">
        <v>8685.1666666666679</v>
      </c>
      <c r="BQ42" s="532">
        <v>8701.1666666666679</v>
      </c>
      <c r="BR42" s="532">
        <v>8566.1666666666679</v>
      </c>
      <c r="BS42" s="532">
        <v>8565.1666666666679</v>
      </c>
      <c r="BT42" s="532">
        <v>8505.1666666666679</v>
      </c>
      <c r="BU42" s="532">
        <v>9131.1666666666679</v>
      </c>
      <c r="BV42" s="532">
        <v>8982.1666666666679</v>
      </c>
      <c r="BW42" s="532">
        <v>104762</v>
      </c>
      <c r="BX42" s="532">
        <v>103354</v>
      </c>
      <c r="BY42" s="532"/>
      <c r="BZ42" s="532">
        <v>6052.5</v>
      </c>
      <c r="CA42" s="532">
        <v>6052.5</v>
      </c>
      <c r="CB42" s="532">
        <v>6052.5</v>
      </c>
      <c r="CC42" s="532">
        <v>5970.5</v>
      </c>
      <c r="CD42" s="532">
        <v>5905.5</v>
      </c>
      <c r="CE42" s="532">
        <v>6439.5</v>
      </c>
      <c r="CF42" s="532">
        <v>5897.5</v>
      </c>
      <c r="CG42" s="532">
        <v>5900.5</v>
      </c>
      <c r="CH42" s="532">
        <v>5808.5</v>
      </c>
      <c r="CI42" s="532">
        <v>5710.5</v>
      </c>
      <c r="CJ42" s="532">
        <v>5708.5</v>
      </c>
      <c r="CK42" s="532">
        <v>5616.5</v>
      </c>
      <c r="CL42" s="532">
        <v>71115</v>
      </c>
      <c r="CM42" s="532">
        <v>70296</v>
      </c>
      <c r="CN42" s="532"/>
      <c r="CO42" s="532">
        <v>6915.3333333333339</v>
      </c>
      <c r="CP42" s="532">
        <v>7456.3333333333339</v>
      </c>
      <c r="CQ42" s="532">
        <v>6915.3333333333339</v>
      </c>
      <c r="CR42" s="532">
        <v>6915.3333333333339</v>
      </c>
      <c r="CS42" s="532">
        <v>6915.3333333333339</v>
      </c>
      <c r="CT42" s="532">
        <v>6908.3333333333339</v>
      </c>
      <c r="CU42" s="532">
        <v>6731.3333333333339</v>
      </c>
      <c r="CV42" s="532">
        <v>6726.3333333333339</v>
      </c>
      <c r="CW42" s="532">
        <v>6507.3333333333339</v>
      </c>
      <c r="CX42" s="532">
        <v>6516.3333333333339</v>
      </c>
      <c r="CY42" s="532">
        <v>6516.3333333333339</v>
      </c>
      <c r="CZ42" s="532">
        <v>6509.3333333333339</v>
      </c>
      <c r="DA42" s="532">
        <v>81533</v>
      </c>
      <c r="DB42" s="532">
        <v>78413</v>
      </c>
      <c r="DC42" s="532"/>
      <c r="DD42" s="532">
        <v>8081</v>
      </c>
      <c r="DE42" s="532">
        <v>8081</v>
      </c>
      <c r="DF42" s="532">
        <v>8081</v>
      </c>
      <c r="DG42" s="532">
        <v>8160</v>
      </c>
      <c r="DH42" s="532">
        <v>8160</v>
      </c>
      <c r="DI42" s="532">
        <v>8702</v>
      </c>
      <c r="DJ42" s="532">
        <v>8169</v>
      </c>
      <c r="DK42" s="532">
        <v>8169</v>
      </c>
      <c r="DL42" s="532">
        <v>8169</v>
      </c>
      <c r="DM42" s="532">
        <v>8169</v>
      </c>
      <c r="DN42" s="532">
        <v>8886</v>
      </c>
      <c r="DO42" s="532">
        <v>8163</v>
      </c>
      <c r="DP42" s="532">
        <v>98990</v>
      </c>
      <c r="DQ42" s="532">
        <v>93605</v>
      </c>
    </row>
    <row r="43" spans="1:121">
      <c r="A43" s="532"/>
      <c r="B43" s="532"/>
      <c r="C43" s="532"/>
      <c r="D43" s="532"/>
      <c r="E43" s="532"/>
      <c r="F43" s="532"/>
      <c r="G43" s="532"/>
      <c r="H43" s="532"/>
      <c r="I43" s="532"/>
      <c r="J43" s="532"/>
      <c r="K43" s="532"/>
      <c r="L43" s="532"/>
      <c r="M43" s="532"/>
      <c r="N43" s="532"/>
      <c r="O43" s="532"/>
      <c r="P43" s="552"/>
      <c r="Q43" s="532"/>
      <c r="R43" s="532"/>
      <c r="S43" s="532"/>
      <c r="T43" s="532"/>
      <c r="U43" s="532"/>
      <c r="V43" s="532"/>
      <c r="W43" s="532"/>
      <c r="X43" s="532"/>
      <c r="Y43" s="532"/>
      <c r="Z43" s="532"/>
      <c r="AA43" s="532"/>
      <c r="AB43" s="532"/>
      <c r="AC43" s="532"/>
      <c r="AD43" s="532"/>
      <c r="AE43" s="532"/>
      <c r="AF43" s="532"/>
      <c r="AG43" s="532"/>
      <c r="AH43" s="532"/>
      <c r="AI43" s="532"/>
      <c r="AJ43" s="532"/>
      <c r="AK43" s="532"/>
      <c r="AL43" s="532"/>
      <c r="AM43" s="532"/>
      <c r="AN43" s="532"/>
      <c r="AO43" s="532"/>
      <c r="AP43" s="532"/>
      <c r="AQ43" s="532"/>
      <c r="AR43" s="532"/>
      <c r="AS43" s="532"/>
      <c r="AT43" s="532"/>
      <c r="AU43" s="532"/>
      <c r="AV43" s="532"/>
      <c r="AW43" s="532"/>
      <c r="AX43" s="532"/>
      <c r="AY43" s="532"/>
      <c r="AZ43" s="532"/>
      <c r="BA43" s="532"/>
      <c r="BB43" s="532"/>
      <c r="BC43" s="532"/>
      <c r="BD43" s="532"/>
      <c r="BE43" s="532"/>
      <c r="BF43" s="532"/>
      <c r="BG43" s="532"/>
      <c r="BH43" s="532"/>
      <c r="BI43" s="532"/>
      <c r="BJ43" s="532"/>
      <c r="BK43" s="532"/>
      <c r="BL43" s="532"/>
      <c r="BM43" s="532"/>
      <c r="BN43" s="532"/>
      <c r="BO43" s="532"/>
      <c r="BP43" s="532"/>
      <c r="BQ43" s="532"/>
      <c r="BR43" s="532"/>
      <c r="BS43" s="532"/>
      <c r="BT43" s="532"/>
      <c r="BU43" s="532"/>
      <c r="BV43" s="532"/>
      <c r="BW43" s="532"/>
      <c r="BX43" s="532"/>
      <c r="BY43" s="532"/>
      <c r="BZ43" s="532"/>
      <c r="CA43" s="532"/>
      <c r="CB43" s="532"/>
      <c r="CC43" s="532"/>
      <c r="CD43" s="532"/>
      <c r="CE43" s="532"/>
      <c r="CF43" s="532"/>
      <c r="CG43" s="532"/>
      <c r="CH43" s="532"/>
      <c r="CI43" s="532"/>
      <c r="CJ43" s="532"/>
      <c r="CK43" s="532"/>
      <c r="CL43" s="532"/>
      <c r="CM43" s="532"/>
      <c r="CN43" s="532"/>
      <c r="CO43" s="532"/>
      <c r="CP43" s="532"/>
      <c r="CQ43" s="532"/>
      <c r="CR43" s="532"/>
      <c r="CS43" s="532"/>
      <c r="CT43" s="532"/>
      <c r="CU43" s="532"/>
      <c r="CV43" s="532"/>
      <c r="CW43" s="532"/>
      <c r="CX43" s="532"/>
      <c r="CY43" s="532"/>
      <c r="CZ43" s="532"/>
      <c r="DA43" s="532"/>
      <c r="DB43" s="532"/>
      <c r="DC43" s="532"/>
      <c r="DD43" s="532"/>
      <c r="DE43" s="532"/>
      <c r="DF43" s="532"/>
      <c r="DG43" s="532"/>
      <c r="DH43" s="532"/>
      <c r="DI43" s="532"/>
      <c r="DJ43" s="532"/>
      <c r="DK43" s="532"/>
      <c r="DL43" s="532"/>
      <c r="DM43" s="532"/>
      <c r="DN43" s="532"/>
      <c r="DO43" s="532"/>
      <c r="DP43" s="532"/>
      <c r="DQ43" s="532"/>
    </row>
    <row r="45" spans="1:121">
      <c r="A45" s="534" t="s">
        <v>446</v>
      </c>
      <c r="B45" s="532"/>
      <c r="C45" s="540" t="s">
        <v>434</v>
      </c>
      <c r="D45" s="540" t="s">
        <v>435</v>
      </c>
      <c r="E45" s="540" t="s">
        <v>436</v>
      </c>
      <c r="F45" s="540" t="s">
        <v>437</v>
      </c>
      <c r="G45" s="540" t="s">
        <v>438</v>
      </c>
      <c r="H45" s="540" t="s">
        <v>439</v>
      </c>
      <c r="I45" s="540" t="s">
        <v>440</v>
      </c>
      <c r="J45" s="540" t="s">
        <v>441</v>
      </c>
      <c r="K45" s="540" t="s">
        <v>442</v>
      </c>
      <c r="L45" s="540" t="s">
        <v>443</v>
      </c>
      <c r="M45" s="540" t="s">
        <v>444</v>
      </c>
      <c r="N45" s="540" t="s">
        <v>445</v>
      </c>
      <c r="O45" s="542" t="s">
        <v>58</v>
      </c>
      <c r="P45" s="542"/>
      <c r="Q45" s="532"/>
      <c r="R45" s="540" t="s">
        <v>434</v>
      </c>
      <c r="S45" s="540" t="s">
        <v>435</v>
      </c>
      <c r="T45" s="540" t="s">
        <v>436</v>
      </c>
      <c r="U45" s="540" t="s">
        <v>437</v>
      </c>
      <c r="V45" s="540" t="s">
        <v>438</v>
      </c>
      <c r="W45" s="540" t="s">
        <v>439</v>
      </c>
      <c r="X45" s="540" t="s">
        <v>440</v>
      </c>
      <c r="Y45" s="540" t="s">
        <v>441</v>
      </c>
      <c r="Z45" s="540" t="s">
        <v>442</v>
      </c>
      <c r="AA45" s="540" t="s">
        <v>443</v>
      </c>
      <c r="AB45" s="540" t="s">
        <v>444</v>
      </c>
      <c r="AC45" s="540" t="s">
        <v>445</v>
      </c>
      <c r="AD45" s="542" t="s">
        <v>58</v>
      </c>
      <c r="AE45" s="532"/>
      <c r="AF45" s="532"/>
      <c r="AG45" s="540" t="s">
        <v>434</v>
      </c>
      <c r="AH45" s="540" t="s">
        <v>435</v>
      </c>
      <c r="AI45" s="542" t="s">
        <v>436</v>
      </c>
      <c r="AJ45" s="542" t="s">
        <v>437</v>
      </c>
      <c r="AK45" s="542" t="s">
        <v>438</v>
      </c>
      <c r="AL45" s="542" t="s">
        <v>439</v>
      </c>
      <c r="AM45" s="542" t="s">
        <v>440</v>
      </c>
      <c r="AN45" s="542" t="s">
        <v>441</v>
      </c>
      <c r="AO45" s="542" t="s">
        <v>442</v>
      </c>
      <c r="AP45" s="542" t="s">
        <v>443</v>
      </c>
      <c r="AQ45" s="542" t="s">
        <v>444</v>
      </c>
      <c r="AR45" s="542" t="s">
        <v>445</v>
      </c>
      <c r="AS45" s="542" t="s">
        <v>58</v>
      </c>
      <c r="AT45" s="532"/>
      <c r="AU45" s="532"/>
      <c r="AV45" s="542" t="s">
        <v>434</v>
      </c>
      <c r="AW45" s="542" t="s">
        <v>435</v>
      </c>
      <c r="AX45" s="542" t="s">
        <v>436</v>
      </c>
      <c r="AY45" s="542" t="s">
        <v>437</v>
      </c>
      <c r="AZ45" s="542" t="s">
        <v>438</v>
      </c>
      <c r="BA45" s="542" t="s">
        <v>439</v>
      </c>
      <c r="BB45" s="542" t="s">
        <v>440</v>
      </c>
      <c r="BC45" s="542" t="s">
        <v>441</v>
      </c>
      <c r="BD45" s="542" t="s">
        <v>442</v>
      </c>
      <c r="BE45" s="542" t="s">
        <v>443</v>
      </c>
      <c r="BF45" s="542" t="s">
        <v>444</v>
      </c>
      <c r="BG45" s="542" t="s">
        <v>445</v>
      </c>
      <c r="BH45" s="542" t="s">
        <v>58</v>
      </c>
      <c r="BI45" s="532"/>
      <c r="BJ45" s="532"/>
      <c r="BK45" s="542" t="s">
        <v>434</v>
      </c>
      <c r="BL45" s="542" t="s">
        <v>435</v>
      </c>
      <c r="BM45" s="542" t="s">
        <v>436</v>
      </c>
      <c r="BN45" s="542" t="s">
        <v>437</v>
      </c>
      <c r="BO45" s="542" t="s">
        <v>438</v>
      </c>
      <c r="BP45" s="542" t="s">
        <v>439</v>
      </c>
      <c r="BQ45" s="542" t="s">
        <v>440</v>
      </c>
      <c r="BR45" s="542" t="s">
        <v>441</v>
      </c>
      <c r="BS45" s="542" t="s">
        <v>442</v>
      </c>
      <c r="BT45" s="542" t="s">
        <v>443</v>
      </c>
      <c r="BU45" s="542" t="s">
        <v>444</v>
      </c>
      <c r="BV45" s="542" t="s">
        <v>445</v>
      </c>
      <c r="BW45" s="542" t="s">
        <v>58</v>
      </c>
      <c r="BX45" s="532"/>
      <c r="BY45" s="532"/>
      <c r="BZ45" s="542" t="s">
        <v>434</v>
      </c>
      <c r="CA45" s="542" t="s">
        <v>435</v>
      </c>
      <c r="CB45" s="542" t="s">
        <v>436</v>
      </c>
      <c r="CC45" s="542" t="s">
        <v>437</v>
      </c>
      <c r="CD45" s="542" t="s">
        <v>438</v>
      </c>
      <c r="CE45" s="542" t="s">
        <v>439</v>
      </c>
      <c r="CF45" s="542" t="s">
        <v>440</v>
      </c>
      <c r="CG45" s="542" t="s">
        <v>441</v>
      </c>
      <c r="CH45" s="542" t="s">
        <v>442</v>
      </c>
      <c r="CI45" s="542" t="s">
        <v>443</v>
      </c>
      <c r="CJ45" s="542" t="s">
        <v>444</v>
      </c>
      <c r="CK45" s="542" t="s">
        <v>445</v>
      </c>
      <c r="CL45" s="542" t="s">
        <v>58</v>
      </c>
      <c r="CM45" s="532"/>
      <c r="CN45" s="532"/>
      <c r="CO45" s="542" t="s">
        <v>434</v>
      </c>
      <c r="CP45" s="542" t="s">
        <v>435</v>
      </c>
      <c r="CQ45" s="542" t="s">
        <v>436</v>
      </c>
      <c r="CR45" s="542" t="s">
        <v>437</v>
      </c>
      <c r="CS45" s="542" t="s">
        <v>438</v>
      </c>
      <c r="CT45" s="542" t="s">
        <v>439</v>
      </c>
      <c r="CU45" s="542" t="s">
        <v>440</v>
      </c>
      <c r="CV45" s="542" t="s">
        <v>441</v>
      </c>
      <c r="CW45" s="542" t="s">
        <v>442</v>
      </c>
      <c r="CX45" s="542" t="s">
        <v>443</v>
      </c>
      <c r="CY45" s="542" t="s">
        <v>444</v>
      </c>
      <c r="CZ45" s="542" t="s">
        <v>445</v>
      </c>
      <c r="DA45" s="542" t="s">
        <v>58</v>
      </c>
      <c r="DB45" s="532"/>
      <c r="DC45" s="532"/>
      <c r="DD45" s="542" t="s">
        <v>434</v>
      </c>
      <c r="DE45" s="542" t="s">
        <v>435</v>
      </c>
      <c r="DF45" s="542" t="s">
        <v>436</v>
      </c>
      <c r="DG45" s="542" t="s">
        <v>437</v>
      </c>
      <c r="DH45" s="542" t="s">
        <v>438</v>
      </c>
      <c r="DI45" s="542" t="s">
        <v>439</v>
      </c>
      <c r="DJ45" s="542" t="s">
        <v>440</v>
      </c>
      <c r="DK45" s="542" t="s">
        <v>441</v>
      </c>
      <c r="DL45" s="542" t="s">
        <v>442</v>
      </c>
      <c r="DM45" s="542" t="s">
        <v>443</v>
      </c>
      <c r="DN45" s="542" t="s">
        <v>444</v>
      </c>
      <c r="DO45" s="542" t="s">
        <v>445</v>
      </c>
      <c r="DP45" s="542" t="s">
        <v>58</v>
      </c>
      <c r="DQ45" s="532"/>
    </row>
    <row r="47" spans="1:121">
      <c r="A47" s="532" t="s">
        <v>990</v>
      </c>
      <c r="B47" s="532"/>
      <c r="C47" s="550">
        <v>165</v>
      </c>
      <c r="D47" s="550">
        <v>-577</v>
      </c>
      <c r="E47" s="550">
        <v>25</v>
      </c>
      <c r="F47" s="550">
        <v>317</v>
      </c>
      <c r="G47" s="550">
        <v>20</v>
      </c>
      <c r="H47" s="550">
        <v>257</v>
      </c>
      <c r="I47" s="550">
        <v>690</v>
      </c>
      <c r="J47" s="550">
        <v>77</v>
      </c>
      <c r="K47" s="550">
        <v>113</v>
      </c>
      <c r="L47" s="550">
        <v>801</v>
      </c>
      <c r="M47" s="550">
        <v>162</v>
      </c>
      <c r="N47" s="550">
        <v>204</v>
      </c>
      <c r="O47" s="532">
        <v>2254</v>
      </c>
      <c r="P47" s="532"/>
      <c r="Q47" s="532"/>
      <c r="R47" s="550">
        <v>591</v>
      </c>
      <c r="S47" s="550">
        <v>31</v>
      </c>
      <c r="T47" s="550">
        <v>150</v>
      </c>
      <c r="U47" s="550">
        <v>53</v>
      </c>
      <c r="V47" s="550">
        <v>-19</v>
      </c>
      <c r="W47" s="550">
        <v>268</v>
      </c>
      <c r="X47" s="550">
        <v>411</v>
      </c>
      <c r="Y47" s="550">
        <v>88</v>
      </c>
      <c r="Z47" s="550">
        <v>18</v>
      </c>
      <c r="AA47" s="550">
        <v>381</v>
      </c>
      <c r="AB47" s="550">
        <v>148</v>
      </c>
      <c r="AC47" s="550">
        <v>1266</v>
      </c>
      <c r="AD47" s="532">
        <v>3386</v>
      </c>
      <c r="AE47" s="532"/>
      <c r="AF47" s="532"/>
      <c r="AG47" s="550">
        <v>329</v>
      </c>
      <c r="AH47" s="550">
        <v>273</v>
      </c>
      <c r="AI47" s="550">
        <v>170</v>
      </c>
      <c r="AJ47" s="550">
        <v>153</v>
      </c>
      <c r="AK47" s="550">
        <v>283</v>
      </c>
      <c r="AL47" s="550">
        <v>56276</v>
      </c>
      <c r="AM47" s="550">
        <v>622</v>
      </c>
      <c r="AN47" s="550">
        <v>439</v>
      </c>
      <c r="AO47" s="550">
        <v>521</v>
      </c>
      <c r="AP47" s="550">
        <v>2044</v>
      </c>
      <c r="AQ47" s="550">
        <v>1891</v>
      </c>
      <c r="AR47" s="550">
        <v>2693.4080000000004</v>
      </c>
      <c r="AS47" s="532">
        <v>65694.407999999996</v>
      </c>
      <c r="AT47" s="532"/>
      <c r="AU47" s="532"/>
      <c r="AV47" s="550">
        <v>638</v>
      </c>
      <c r="AW47" s="550">
        <v>354</v>
      </c>
      <c r="AX47" s="550">
        <v>199</v>
      </c>
      <c r="AY47" s="550">
        <v>179</v>
      </c>
      <c r="AZ47" s="550">
        <v>333</v>
      </c>
      <c r="BA47" s="550">
        <v>429</v>
      </c>
      <c r="BB47" s="550">
        <v>340</v>
      </c>
      <c r="BC47" s="550">
        <v>124</v>
      </c>
      <c r="BD47" s="550">
        <v>221</v>
      </c>
      <c r="BE47" s="550">
        <v>860</v>
      </c>
      <c r="BF47" s="550">
        <v>851</v>
      </c>
      <c r="BG47" s="550">
        <v>5945.3752192000002</v>
      </c>
      <c r="BH47" s="532">
        <v>10473.375219199999</v>
      </c>
      <c r="BI47" s="532"/>
      <c r="BJ47" s="532"/>
      <c r="BK47" s="550">
        <v>601</v>
      </c>
      <c r="BL47" s="550">
        <v>333</v>
      </c>
      <c r="BM47" s="550">
        <v>188</v>
      </c>
      <c r="BN47" s="550">
        <v>169</v>
      </c>
      <c r="BO47" s="550">
        <v>313</v>
      </c>
      <c r="BP47" s="550">
        <v>404</v>
      </c>
      <c r="BQ47" s="550">
        <v>320</v>
      </c>
      <c r="BR47" s="550">
        <v>117</v>
      </c>
      <c r="BS47" s="550">
        <v>737</v>
      </c>
      <c r="BT47" s="550">
        <v>1052</v>
      </c>
      <c r="BU47" s="550">
        <v>801</v>
      </c>
      <c r="BV47" s="550">
        <v>34186.482839982084</v>
      </c>
      <c r="BW47" s="532">
        <v>39221.482839982084</v>
      </c>
      <c r="BX47" s="532"/>
      <c r="BY47" s="532"/>
      <c r="BZ47" s="550">
        <v>803</v>
      </c>
      <c r="CA47" s="550">
        <v>524</v>
      </c>
      <c r="CB47" s="550">
        <v>372</v>
      </c>
      <c r="CC47" s="550">
        <v>176</v>
      </c>
      <c r="CD47" s="550">
        <v>326</v>
      </c>
      <c r="CE47" s="550">
        <v>1174</v>
      </c>
      <c r="CF47" s="550">
        <v>333</v>
      </c>
      <c r="CG47" s="550">
        <v>122</v>
      </c>
      <c r="CH47" s="550">
        <v>809</v>
      </c>
      <c r="CI47" s="550">
        <v>1095</v>
      </c>
      <c r="CJ47" s="550">
        <v>834</v>
      </c>
      <c r="CK47" s="550">
        <v>3195.449670012732</v>
      </c>
      <c r="CL47" s="532">
        <v>9763.4496700127311</v>
      </c>
      <c r="CM47" s="532"/>
      <c r="CN47" s="532"/>
      <c r="CO47" s="550">
        <v>567</v>
      </c>
      <c r="CP47" s="550">
        <v>314</v>
      </c>
      <c r="CQ47" s="550">
        <v>177</v>
      </c>
      <c r="CR47" s="550">
        <v>159</v>
      </c>
      <c r="CS47" s="550">
        <v>295</v>
      </c>
      <c r="CT47" s="550">
        <v>985</v>
      </c>
      <c r="CU47" s="550">
        <v>302</v>
      </c>
      <c r="CV47" s="550">
        <v>110</v>
      </c>
      <c r="CW47" s="550">
        <v>197</v>
      </c>
      <c r="CX47" s="550">
        <v>1095</v>
      </c>
      <c r="CY47" s="550">
        <v>834</v>
      </c>
      <c r="CZ47" s="550">
        <v>3060.6996198103225</v>
      </c>
      <c r="DA47" s="532">
        <v>8095.6996198103225</v>
      </c>
      <c r="DB47" s="532"/>
      <c r="DC47" s="532"/>
      <c r="DD47" s="550">
        <v>567</v>
      </c>
      <c r="DE47" s="550">
        <v>314</v>
      </c>
      <c r="DF47" s="550">
        <v>177</v>
      </c>
      <c r="DG47" s="550">
        <v>159</v>
      </c>
      <c r="DH47" s="550">
        <v>295</v>
      </c>
      <c r="DI47" s="550">
        <v>381</v>
      </c>
      <c r="DJ47" s="550">
        <v>302</v>
      </c>
      <c r="DK47" s="550">
        <v>110</v>
      </c>
      <c r="DL47" s="550">
        <v>197</v>
      </c>
      <c r="DM47" s="550">
        <v>1095</v>
      </c>
      <c r="DN47" s="550">
        <v>834</v>
      </c>
      <c r="DO47" s="550">
        <v>50429.561210653403</v>
      </c>
      <c r="DP47" s="532">
        <v>54860.561210653403</v>
      </c>
      <c r="DQ47" s="532"/>
    </row>
    <row r="48" spans="1:121">
      <c r="A48" s="532" t="s">
        <v>991</v>
      </c>
      <c r="B48" s="532"/>
      <c r="C48" s="553">
        <v>0</v>
      </c>
      <c r="D48" s="553">
        <v>0</v>
      </c>
      <c r="E48" s="553">
        <v>14</v>
      </c>
      <c r="F48" s="553">
        <v>0</v>
      </c>
      <c r="G48" s="553">
        <v>0</v>
      </c>
      <c r="H48" s="553">
        <v>0</v>
      </c>
      <c r="I48" s="553">
        <v>33</v>
      </c>
      <c r="J48" s="553">
        <v>0</v>
      </c>
      <c r="K48" s="553">
        <v>2</v>
      </c>
      <c r="L48" s="553">
        <v>0</v>
      </c>
      <c r="M48" s="553">
        <v>117</v>
      </c>
      <c r="N48" s="553">
        <v>-14</v>
      </c>
      <c r="O48" s="532">
        <v>152</v>
      </c>
      <c r="P48" s="553"/>
      <c r="Q48" s="532"/>
      <c r="R48" s="553">
        <v>67</v>
      </c>
      <c r="S48" s="553">
        <v>71</v>
      </c>
      <c r="T48" s="553">
        <v>11</v>
      </c>
      <c r="U48" s="553">
        <v>0</v>
      </c>
      <c r="V48" s="553">
        <v>0</v>
      </c>
      <c r="W48" s="553">
        <v>0</v>
      </c>
      <c r="X48" s="553">
        <v>0</v>
      </c>
      <c r="Y48" s="553">
        <v>13</v>
      </c>
      <c r="Z48" s="553">
        <v>0</v>
      </c>
      <c r="AA48" s="553">
        <v>0</v>
      </c>
      <c r="AB48" s="553">
        <v>26</v>
      </c>
      <c r="AC48" s="553">
        <v>0</v>
      </c>
      <c r="AD48" s="532">
        <v>188</v>
      </c>
      <c r="AE48" s="532">
        <v>260.49959999999999</v>
      </c>
      <c r="AF48" s="532"/>
      <c r="AG48" s="553">
        <v>110</v>
      </c>
      <c r="AH48" s="553">
        <v>0</v>
      </c>
      <c r="AI48" s="553">
        <v>58</v>
      </c>
      <c r="AJ48" s="553">
        <v>82</v>
      </c>
      <c r="AK48" s="553">
        <v>96</v>
      </c>
      <c r="AL48" s="553">
        <v>6</v>
      </c>
      <c r="AM48" s="553">
        <v>16</v>
      </c>
      <c r="AN48" s="553">
        <v>12</v>
      </c>
      <c r="AO48" s="553">
        <v>19</v>
      </c>
      <c r="AP48" s="553">
        <v>3</v>
      </c>
      <c r="AQ48" s="553">
        <v>53</v>
      </c>
      <c r="AR48" s="553">
        <v>41</v>
      </c>
      <c r="AS48" s="532">
        <v>496</v>
      </c>
      <c r="AT48" s="532">
        <v>482.20159999999987</v>
      </c>
      <c r="AU48" s="532"/>
      <c r="AV48" s="553">
        <v>25</v>
      </c>
      <c r="AW48" s="553">
        <v>0</v>
      </c>
      <c r="AX48" s="553">
        <v>93</v>
      </c>
      <c r="AY48" s="553">
        <v>132</v>
      </c>
      <c r="AZ48" s="553">
        <v>155</v>
      </c>
      <c r="BA48" s="553">
        <v>10</v>
      </c>
      <c r="BB48" s="553">
        <v>26</v>
      </c>
      <c r="BC48" s="553">
        <v>20</v>
      </c>
      <c r="BD48" s="553">
        <v>31</v>
      </c>
      <c r="BE48" s="553">
        <v>6</v>
      </c>
      <c r="BF48" s="553">
        <v>86</v>
      </c>
      <c r="BG48" s="553">
        <v>37</v>
      </c>
      <c r="BH48" s="532">
        <v>621</v>
      </c>
      <c r="BI48" s="532">
        <v>620.59519999999998</v>
      </c>
      <c r="BJ48" s="532"/>
      <c r="BK48" s="553">
        <v>65</v>
      </c>
      <c r="BL48" s="553">
        <v>0</v>
      </c>
      <c r="BM48" s="553">
        <v>247</v>
      </c>
      <c r="BN48" s="553">
        <v>349</v>
      </c>
      <c r="BO48" s="553">
        <v>410</v>
      </c>
      <c r="BP48" s="553">
        <v>25</v>
      </c>
      <c r="BQ48" s="553">
        <v>69</v>
      </c>
      <c r="BR48" s="553">
        <v>53</v>
      </c>
      <c r="BS48" s="553">
        <v>83</v>
      </c>
      <c r="BT48" s="553">
        <v>15</v>
      </c>
      <c r="BU48" s="553">
        <v>227</v>
      </c>
      <c r="BV48" s="553">
        <v>99</v>
      </c>
      <c r="BW48" s="532">
        <v>1642</v>
      </c>
      <c r="BX48" s="532">
        <v>1642.4448</v>
      </c>
      <c r="BY48" s="532"/>
      <c r="BZ48" s="553">
        <v>34</v>
      </c>
      <c r="CA48" s="553">
        <v>0</v>
      </c>
      <c r="CB48" s="553">
        <v>129</v>
      </c>
      <c r="CC48" s="553">
        <v>183</v>
      </c>
      <c r="CD48" s="553">
        <v>214</v>
      </c>
      <c r="CE48" s="553">
        <v>13</v>
      </c>
      <c r="CF48" s="553">
        <v>36</v>
      </c>
      <c r="CG48" s="553">
        <v>28</v>
      </c>
      <c r="CH48" s="553">
        <v>43</v>
      </c>
      <c r="CI48" s="553">
        <v>8</v>
      </c>
      <c r="CJ48" s="553">
        <v>119</v>
      </c>
      <c r="CK48" s="553">
        <v>52</v>
      </c>
      <c r="CL48" s="532">
        <v>859</v>
      </c>
      <c r="CM48" s="532">
        <v>859.08479999999997</v>
      </c>
      <c r="CN48" s="532"/>
      <c r="CO48" s="553">
        <v>15</v>
      </c>
      <c r="CP48" s="553">
        <v>0</v>
      </c>
      <c r="CQ48" s="553">
        <v>56</v>
      </c>
      <c r="CR48" s="553">
        <v>80</v>
      </c>
      <c r="CS48" s="553">
        <v>94</v>
      </c>
      <c r="CT48" s="553">
        <v>6</v>
      </c>
      <c r="CU48" s="553">
        <v>16</v>
      </c>
      <c r="CV48" s="553">
        <v>12</v>
      </c>
      <c r="CW48" s="553">
        <v>19</v>
      </c>
      <c r="CX48" s="553">
        <v>8</v>
      </c>
      <c r="CY48" s="553">
        <v>119</v>
      </c>
      <c r="CZ48" s="553">
        <v>-50</v>
      </c>
      <c r="DA48" s="532">
        <v>375</v>
      </c>
      <c r="DB48" s="532">
        <v>375.14239999999995</v>
      </c>
      <c r="DC48" s="532"/>
      <c r="DD48" s="553">
        <v>15</v>
      </c>
      <c r="DE48" s="553">
        <v>0</v>
      </c>
      <c r="DF48" s="553">
        <v>56</v>
      </c>
      <c r="DG48" s="553">
        <v>80</v>
      </c>
      <c r="DH48" s="553">
        <v>94</v>
      </c>
      <c r="DI48" s="553">
        <v>6</v>
      </c>
      <c r="DJ48" s="553">
        <v>16</v>
      </c>
      <c r="DK48" s="553">
        <v>12</v>
      </c>
      <c r="DL48" s="553">
        <v>19</v>
      </c>
      <c r="DM48" s="553">
        <v>8</v>
      </c>
      <c r="DN48" s="553">
        <v>119</v>
      </c>
      <c r="DO48" s="553">
        <v>371</v>
      </c>
      <c r="DP48" s="532">
        <v>796</v>
      </c>
      <c r="DQ48" s="532">
        <v>796.41599999999994</v>
      </c>
    </row>
    <row r="49" spans="1:121" s="129" customFormat="1">
      <c r="A49" s="551" t="s">
        <v>992</v>
      </c>
      <c r="B49" s="551"/>
      <c r="C49" s="551">
        <v>206</v>
      </c>
      <c r="D49" s="551">
        <v>46</v>
      </c>
      <c r="E49" s="551">
        <v>30</v>
      </c>
      <c r="F49" s="551">
        <v>87</v>
      </c>
      <c r="G49" s="551">
        <v>10</v>
      </c>
      <c r="H49" s="551">
        <v>1</v>
      </c>
      <c r="I49" s="551">
        <v>699</v>
      </c>
      <c r="J49" s="551">
        <v>289</v>
      </c>
      <c r="K49" s="551">
        <v>12</v>
      </c>
      <c r="L49" s="551">
        <v>236</v>
      </c>
      <c r="M49" s="551">
        <v>-242</v>
      </c>
      <c r="N49" s="551">
        <v>7</v>
      </c>
      <c r="O49" s="551">
        <v>1381</v>
      </c>
      <c r="P49" s="551"/>
      <c r="Q49" s="551"/>
      <c r="R49" s="551">
        <v>219</v>
      </c>
      <c r="S49" s="551">
        <v>0</v>
      </c>
      <c r="T49" s="551">
        <v>57</v>
      </c>
      <c r="U49" s="551">
        <v>0</v>
      </c>
      <c r="V49" s="551">
        <v>1317</v>
      </c>
      <c r="W49" s="551">
        <v>1867</v>
      </c>
      <c r="X49" s="551">
        <v>44</v>
      </c>
      <c r="Y49" s="551">
        <v>330</v>
      </c>
      <c r="Z49" s="551">
        <v>272</v>
      </c>
      <c r="AA49" s="551">
        <v>90</v>
      </c>
      <c r="AB49" s="551">
        <v>1073</v>
      </c>
      <c r="AC49" s="551">
        <v>510</v>
      </c>
      <c r="AD49" s="551">
        <v>5779</v>
      </c>
      <c r="AE49" s="551"/>
      <c r="AF49" s="551"/>
      <c r="AG49" s="551">
        <v>5</v>
      </c>
      <c r="AH49" s="551">
        <v>86</v>
      </c>
      <c r="AI49" s="551">
        <v>1384</v>
      </c>
      <c r="AJ49" s="551">
        <v>79</v>
      </c>
      <c r="AK49" s="551">
        <v>56</v>
      </c>
      <c r="AL49" s="551">
        <v>660</v>
      </c>
      <c r="AM49" s="551">
        <v>86</v>
      </c>
      <c r="AN49" s="551">
        <v>27</v>
      </c>
      <c r="AO49" s="551">
        <v>68</v>
      </c>
      <c r="AP49" s="551">
        <v>6</v>
      </c>
      <c r="AQ49" s="551">
        <v>19</v>
      </c>
      <c r="AR49" s="551">
        <v>1651.1794</v>
      </c>
      <c r="AS49" s="551">
        <v>4127.1794</v>
      </c>
      <c r="AT49" s="551"/>
      <c r="AU49" s="551"/>
      <c r="AV49" s="551">
        <v>12405</v>
      </c>
      <c r="AW49" s="551">
        <v>308</v>
      </c>
      <c r="AX49" s="551">
        <v>318</v>
      </c>
      <c r="AY49" s="551">
        <v>188</v>
      </c>
      <c r="AZ49" s="551">
        <v>133</v>
      </c>
      <c r="BA49" s="551">
        <v>1336</v>
      </c>
      <c r="BB49" s="551">
        <v>204</v>
      </c>
      <c r="BC49" s="551">
        <v>65</v>
      </c>
      <c r="BD49" s="551">
        <v>160</v>
      </c>
      <c r="BE49" s="551">
        <v>13</v>
      </c>
      <c r="BF49" s="551">
        <v>46</v>
      </c>
      <c r="BG49" s="551">
        <v>2030.6138812399995</v>
      </c>
      <c r="BH49" s="551">
        <v>17206.613881239999</v>
      </c>
      <c r="BI49" s="551"/>
      <c r="BJ49" s="551"/>
      <c r="BK49" s="551">
        <v>71</v>
      </c>
      <c r="BL49" s="551">
        <v>368</v>
      </c>
      <c r="BM49" s="551">
        <v>380</v>
      </c>
      <c r="BN49" s="551">
        <v>224</v>
      </c>
      <c r="BO49" s="551">
        <v>159</v>
      </c>
      <c r="BP49" s="551">
        <v>1442</v>
      </c>
      <c r="BQ49" s="551">
        <v>244</v>
      </c>
      <c r="BR49" s="551">
        <v>78</v>
      </c>
      <c r="BS49" s="551">
        <v>191</v>
      </c>
      <c r="BT49" s="551">
        <v>16</v>
      </c>
      <c r="BU49" s="551">
        <v>55</v>
      </c>
      <c r="BV49" s="551">
        <v>3117.0883553513036</v>
      </c>
      <c r="BW49" s="551">
        <v>6345.0883553513031</v>
      </c>
      <c r="BX49" s="551"/>
      <c r="BY49" s="551"/>
      <c r="BZ49" s="551">
        <v>62</v>
      </c>
      <c r="CA49" s="551">
        <v>320</v>
      </c>
      <c r="CB49" s="551">
        <v>330</v>
      </c>
      <c r="CC49" s="551">
        <v>195</v>
      </c>
      <c r="CD49" s="551">
        <v>139</v>
      </c>
      <c r="CE49" s="551">
        <v>1463</v>
      </c>
      <c r="CF49" s="551">
        <v>212</v>
      </c>
      <c r="CG49" s="551">
        <v>68</v>
      </c>
      <c r="CH49" s="551">
        <v>166</v>
      </c>
      <c r="CI49" s="551">
        <v>14</v>
      </c>
      <c r="CJ49" s="551">
        <v>48</v>
      </c>
      <c r="CK49" s="551">
        <v>4664.2422117189299</v>
      </c>
      <c r="CL49" s="551">
        <v>7681.2422117189299</v>
      </c>
      <c r="CM49" s="551"/>
      <c r="CN49" s="551"/>
      <c r="CO49" s="551">
        <v>66</v>
      </c>
      <c r="CP49" s="551">
        <v>340</v>
      </c>
      <c r="CQ49" s="551">
        <v>351</v>
      </c>
      <c r="CR49" s="551">
        <v>207</v>
      </c>
      <c r="CS49" s="551">
        <v>147</v>
      </c>
      <c r="CT49" s="551">
        <v>1544</v>
      </c>
      <c r="CU49" s="551">
        <v>225</v>
      </c>
      <c r="CV49" s="551">
        <v>72</v>
      </c>
      <c r="CW49" s="551">
        <v>177</v>
      </c>
      <c r="CX49" s="551">
        <v>15</v>
      </c>
      <c r="CY49" s="551">
        <v>51</v>
      </c>
      <c r="CZ49" s="551">
        <v>2854.0674449864505</v>
      </c>
      <c r="DA49" s="551">
        <v>6049.0674449864509</v>
      </c>
      <c r="DB49" s="551"/>
      <c r="DC49" s="551"/>
      <c r="DD49" s="551">
        <v>66</v>
      </c>
      <c r="DE49" s="551">
        <v>340</v>
      </c>
      <c r="DF49" s="551">
        <v>351</v>
      </c>
      <c r="DG49" s="551">
        <v>207</v>
      </c>
      <c r="DH49" s="551">
        <v>147</v>
      </c>
      <c r="DI49" s="551">
        <v>1638</v>
      </c>
      <c r="DJ49" s="551">
        <v>225</v>
      </c>
      <c r="DK49" s="551">
        <v>72</v>
      </c>
      <c r="DL49" s="551">
        <v>177</v>
      </c>
      <c r="DM49" s="551">
        <v>15</v>
      </c>
      <c r="DN49" s="551">
        <v>51</v>
      </c>
      <c r="DO49" s="551">
        <v>4481.6462970436851</v>
      </c>
      <c r="DP49" s="551">
        <v>7770.6462970436851</v>
      </c>
      <c r="DQ49" s="551"/>
    </row>
    <row r="50" spans="1:121">
      <c r="A50" s="532" t="s">
        <v>993</v>
      </c>
      <c r="B50" s="532"/>
      <c r="C50" s="550">
        <v>-723</v>
      </c>
      <c r="D50" s="550">
        <v>1452</v>
      </c>
      <c r="E50" s="550">
        <v>4225</v>
      </c>
      <c r="F50" s="550">
        <v>2276</v>
      </c>
      <c r="G50" s="550">
        <v>578</v>
      </c>
      <c r="H50" s="550">
        <v>373</v>
      </c>
      <c r="I50" s="550">
        <v>2020</v>
      </c>
      <c r="J50" s="550">
        <v>23</v>
      </c>
      <c r="K50" s="550">
        <v>70</v>
      </c>
      <c r="L50" s="550">
        <v>162</v>
      </c>
      <c r="M50" s="550">
        <v>224</v>
      </c>
      <c r="N50" s="550">
        <v>1551</v>
      </c>
      <c r="O50" s="532">
        <v>12231</v>
      </c>
      <c r="P50" s="532"/>
      <c r="Q50" s="532"/>
      <c r="R50" s="550">
        <v>2305</v>
      </c>
      <c r="S50" s="550">
        <v>2996</v>
      </c>
      <c r="T50" s="550">
        <v>108</v>
      </c>
      <c r="U50" s="550">
        <v>320</v>
      </c>
      <c r="V50" s="550">
        <v>159</v>
      </c>
      <c r="W50" s="550">
        <v>2131</v>
      </c>
      <c r="X50" s="550">
        <v>896</v>
      </c>
      <c r="Y50" s="550">
        <v>54</v>
      </c>
      <c r="Z50" s="550">
        <v>198</v>
      </c>
      <c r="AA50" s="550">
        <v>1921</v>
      </c>
      <c r="AB50" s="550">
        <v>1060</v>
      </c>
      <c r="AC50" s="550">
        <v>2140</v>
      </c>
      <c r="AD50" s="532">
        <v>14288</v>
      </c>
      <c r="AE50" s="532"/>
      <c r="AF50" s="532"/>
      <c r="AG50" s="550">
        <v>1707</v>
      </c>
      <c r="AH50" s="550">
        <v>139</v>
      </c>
      <c r="AI50" s="550">
        <v>3472</v>
      </c>
      <c r="AJ50" s="550">
        <v>1042</v>
      </c>
      <c r="AK50" s="550">
        <v>0</v>
      </c>
      <c r="AL50" s="550">
        <v>3976</v>
      </c>
      <c r="AM50" s="550">
        <v>6637</v>
      </c>
      <c r="AN50" s="550">
        <v>349</v>
      </c>
      <c r="AO50" s="550">
        <v>3021</v>
      </c>
      <c r="AP50" s="550">
        <v>0</v>
      </c>
      <c r="AQ50" s="550">
        <v>0</v>
      </c>
      <c r="AR50" s="550">
        <v>13720</v>
      </c>
      <c r="AS50" s="532">
        <v>34063</v>
      </c>
      <c r="AT50" s="532"/>
      <c r="AU50" s="532"/>
      <c r="AV50" s="550">
        <v>4296</v>
      </c>
      <c r="AW50" s="550">
        <v>817</v>
      </c>
      <c r="AX50" s="550">
        <v>4226</v>
      </c>
      <c r="AY50" s="550">
        <v>1425</v>
      </c>
      <c r="AZ50" s="550">
        <v>0</v>
      </c>
      <c r="BA50" s="550">
        <v>4126</v>
      </c>
      <c r="BB50" s="550">
        <v>511</v>
      </c>
      <c r="BC50" s="550">
        <v>0</v>
      </c>
      <c r="BD50" s="550">
        <v>4121</v>
      </c>
      <c r="BE50" s="550">
        <v>0</v>
      </c>
      <c r="BF50" s="550">
        <v>0</v>
      </c>
      <c r="BG50" s="550">
        <v>13782</v>
      </c>
      <c r="BH50" s="532">
        <v>33304</v>
      </c>
      <c r="BI50" s="532"/>
      <c r="BJ50" s="532"/>
      <c r="BK50" s="550">
        <v>0</v>
      </c>
      <c r="BL50" s="550">
        <v>0</v>
      </c>
      <c r="BM50" s="550">
        <v>4232</v>
      </c>
      <c r="BN50" s="550">
        <v>0</v>
      </c>
      <c r="BO50" s="550">
        <v>0</v>
      </c>
      <c r="BP50" s="550">
        <v>4224</v>
      </c>
      <c r="BQ50" s="550">
        <v>3783</v>
      </c>
      <c r="BR50" s="550">
        <v>0</v>
      </c>
      <c r="BS50" s="550">
        <v>4231</v>
      </c>
      <c r="BT50" s="550">
        <v>0</v>
      </c>
      <c r="BU50" s="550">
        <v>626</v>
      </c>
      <c r="BV50" s="550">
        <v>18617</v>
      </c>
      <c r="BW50" s="532">
        <v>35713</v>
      </c>
      <c r="BX50" s="532"/>
      <c r="BY50" s="532"/>
      <c r="BZ50" s="550">
        <v>0</v>
      </c>
      <c r="CA50" s="550">
        <v>0</v>
      </c>
      <c r="CB50" s="550">
        <v>1722</v>
      </c>
      <c r="CC50" s="550">
        <v>3753</v>
      </c>
      <c r="CD50" s="550">
        <v>0</v>
      </c>
      <c r="CE50" s="550">
        <v>2246</v>
      </c>
      <c r="CF50" s="550">
        <v>0</v>
      </c>
      <c r="CG50" s="550">
        <v>3213</v>
      </c>
      <c r="CH50" s="550">
        <v>1589</v>
      </c>
      <c r="CI50" s="550">
        <v>0</v>
      </c>
      <c r="CJ50" s="550">
        <v>2822</v>
      </c>
      <c r="CK50" s="550">
        <v>7051</v>
      </c>
      <c r="CL50" s="532">
        <v>22396</v>
      </c>
      <c r="CM50" s="532"/>
      <c r="CN50" s="532"/>
      <c r="CO50" s="550">
        <v>0</v>
      </c>
      <c r="CP50" s="550">
        <v>541</v>
      </c>
      <c r="CQ50" s="550">
        <v>2260</v>
      </c>
      <c r="CR50" s="550">
        <v>0</v>
      </c>
      <c r="CS50" s="550">
        <v>0</v>
      </c>
      <c r="CT50" s="550">
        <v>3501</v>
      </c>
      <c r="CU50" s="550">
        <v>0</v>
      </c>
      <c r="CV50" s="550">
        <v>4004</v>
      </c>
      <c r="CW50" s="550">
        <v>2262</v>
      </c>
      <c r="CX50" s="550">
        <v>0</v>
      </c>
      <c r="CY50" s="550">
        <v>0</v>
      </c>
      <c r="CZ50" s="550">
        <v>5478</v>
      </c>
      <c r="DA50" s="532">
        <v>18046</v>
      </c>
      <c r="DB50" s="532"/>
      <c r="DC50" s="532"/>
      <c r="DD50" s="550">
        <v>0</v>
      </c>
      <c r="DE50" s="550">
        <v>0</v>
      </c>
      <c r="DF50" s="550">
        <v>2209</v>
      </c>
      <c r="DG50" s="550">
        <v>0</v>
      </c>
      <c r="DH50" s="550">
        <v>0</v>
      </c>
      <c r="DI50" s="550">
        <v>2757</v>
      </c>
      <c r="DJ50" s="550">
        <v>0</v>
      </c>
      <c r="DK50" s="550">
        <v>0</v>
      </c>
      <c r="DL50" s="550">
        <v>2210</v>
      </c>
      <c r="DM50" s="550">
        <v>0</v>
      </c>
      <c r="DN50" s="550">
        <v>717</v>
      </c>
      <c r="DO50" s="550">
        <v>2202</v>
      </c>
      <c r="DP50" s="532">
        <v>10095</v>
      </c>
      <c r="DQ50" s="532"/>
    </row>
    <row r="51" spans="1:121">
      <c r="A51" s="532" t="s">
        <v>994</v>
      </c>
      <c r="B51" s="532"/>
      <c r="C51" s="553">
        <v>0</v>
      </c>
      <c r="D51" s="553">
        <v>197</v>
      </c>
      <c r="E51" s="553">
        <v>0</v>
      </c>
      <c r="F51" s="553">
        <v>-1</v>
      </c>
      <c r="G51" s="553">
        <v>31</v>
      </c>
      <c r="H51" s="553">
        <v>86</v>
      </c>
      <c r="I51" s="553">
        <v>131</v>
      </c>
      <c r="J51" s="553">
        <v>230</v>
      </c>
      <c r="K51" s="553">
        <v>0</v>
      </c>
      <c r="L51" s="553">
        <v>182</v>
      </c>
      <c r="M51" s="553">
        <v>180</v>
      </c>
      <c r="N51" s="553">
        <v>334</v>
      </c>
      <c r="O51" s="532">
        <v>1370</v>
      </c>
      <c r="P51" s="532"/>
      <c r="Q51" s="532"/>
      <c r="R51" s="553">
        <v>243</v>
      </c>
      <c r="S51" s="553">
        <v>47</v>
      </c>
      <c r="T51" s="553">
        <v>106</v>
      </c>
      <c r="U51" s="553">
        <v>0</v>
      </c>
      <c r="V51" s="553">
        <v>18</v>
      </c>
      <c r="W51" s="553">
        <v>261</v>
      </c>
      <c r="X51" s="553">
        <v>131</v>
      </c>
      <c r="Y51" s="553">
        <v>226</v>
      </c>
      <c r="Z51" s="553">
        <v>344</v>
      </c>
      <c r="AA51" s="553">
        <v>169</v>
      </c>
      <c r="AB51" s="553">
        <v>107</v>
      </c>
      <c r="AC51" s="553">
        <v>149</v>
      </c>
      <c r="AD51" s="532">
        <v>1801</v>
      </c>
      <c r="AE51" s="532">
        <v>2130.1865000000003</v>
      </c>
      <c r="AF51" s="532"/>
      <c r="AG51" s="553">
        <v>163</v>
      </c>
      <c r="AH51" s="553">
        <v>154</v>
      </c>
      <c r="AI51" s="553">
        <v>30</v>
      </c>
      <c r="AJ51" s="553">
        <v>58</v>
      </c>
      <c r="AK51" s="553">
        <v>81</v>
      </c>
      <c r="AL51" s="553">
        <v>117</v>
      </c>
      <c r="AM51" s="553">
        <v>44</v>
      </c>
      <c r="AN51" s="553">
        <v>174</v>
      </c>
      <c r="AO51" s="553">
        <v>131</v>
      </c>
      <c r="AP51" s="553">
        <v>90</v>
      </c>
      <c r="AQ51" s="553">
        <v>176</v>
      </c>
      <c r="AR51" s="553">
        <v>329</v>
      </c>
      <c r="AS51" s="532">
        <v>1547</v>
      </c>
      <c r="AT51" s="532">
        <v>1483.9824000000001</v>
      </c>
      <c r="AU51" s="532"/>
      <c r="AV51" s="553">
        <v>168</v>
      </c>
      <c r="AW51" s="553">
        <v>117</v>
      </c>
      <c r="AX51" s="553">
        <v>34</v>
      </c>
      <c r="AY51" s="553">
        <v>66</v>
      </c>
      <c r="AZ51" s="553">
        <v>93</v>
      </c>
      <c r="BA51" s="553">
        <v>134</v>
      </c>
      <c r="BB51" s="553">
        <v>50</v>
      </c>
      <c r="BC51" s="553">
        <v>199</v>
      </c>
      <c r="BD51" s="553">
        <v>149</v>
      </c>
      <c r="BE51" s="553">
        <v>103</v>
      </c>
      <c r="BF51" s="553">
        <v>200</v>
      </c>
      <c r="BG51" s="553">
        <v>206</v>
      </c>
      <c r="BH51" s="532">
        <v>1519</v>
      </c>
      <c r="BI51" s="532">
        <v>1600.5976000000003</v>
      </c>
      <c r="BJ51" s="532"/>
      <c r="BK51" s="553">
        <v>184</v>
      </c>
      <c r="BL51" s="553">
        <v>129</v>
      </c>
      <c r="BM51" s="553">
        <v>38</v>
      </c>
      <c r="BN51" s="553">
        <v>72</v>
      </c>
      <c r="BO51" s="553">
        <v>102</v>
      </c>
      <c r="BP51" s="553">
        <v>147</v>
      </c>
      <c r="BQ51" s="553">
        <v>54</v>
      </c>
      <c r="BR51" s="553">
        <v>218</v>
      </c>
      <c r="BS51" s="553">
        <v>164</v>
      </c>
      <c r="BT51" s="553">
        <v>112</v>
      </c>
      <c r="BU51" s="553">
        <v>220</v>
      </c>
      <c r="BV51" s="553">
        <v>226</v>
      </c>
      <c r="BW51" s="532">
        <v>1666</v>
      </c>
      <c r="BX51" s="532">
        <v>1747.7608</v>
      </c>
      <c r="BY51" s="532"/>
      <c r="BZ51" s="553">
        <v>219</v>
      </c>
      <c r="CA51" s="553">
        <v>153</v>
      </c>
      <c r="CB51" s="553">
        <v>45</v>
      </c>
      <c r="CC51" s="553">
        <v>85</v>
      </c>
      <c r="CD51" s="553">
        <v>121</v>
      </c>
      <c r="CE51" s="553">
        <v>174</v>
      </c>
      <c r="CF51" s="553">
        <v>65</v>
      </c>
      <c r="CG51" s="553">
        <v>259</v>
      </c>
      <c r="CH51" s="553">
        <v>195</v>
      </c>
      <c r="CI51" s="553">
        <v>133</v>
      </c>
      <c r="CJ51" s="553">
        <v>261</v>
      </c>
      <c r="CK51" s="553">
        <v>267</v>
      </c>
      <c r="CL51" s="532">
        <v>1977</v>
      </c>
      <c r="CM51" s="532">
        <v>2058.7024000000001</v>
      </c>
      <c r="CN51" s="532"/>
      <c r="CO51" s="553">
        <v>201</v>
      </c>
      <c r="CP51" s="553">
        <v>140</v>
      </c>
      <c r="CQ51" s="553">
        <v>41</v>
      </c>
      <c r="CR51" s="553">
        <v>78</v>
      </c>
      <c r="CS51" s="553">
        <v>111</v>
      </c>
      <c r="CT51" s="553">
        <v>160</v>
      </c>
      <c r="CU51" s="553">
        <v>59</v>
      </c>
      <c r="CV51" s="553">
        <v>237</v>
      </c>
      <c r="CW51" s="553">
        <v>178</v>
      </c>
      <c r="CX51" s="553">
        <v>133</v>
      </c>
      <c r="CY51" s="553">
        <v>261</v>
      </c>
      <c r="CZ51" s="553">
        <v>214</v>
      </c>
      <c r="DA51" s="532">
        <v>1813</v>
      </c>
      <c r="DB51" s="532">
        <v>1894.924</v>
      </c>
      <c r="DC51" s="532"/>
      <c r="DD51" s="553">
        <v>201</v>
      </c>
      <c r="DE51" s="553">
        <v>140</v>
      </c>
      <c r="DF51" s="553">
        <v>41</v>
      </c>
      <c r="DG51" s="553">
        <v>78</v>
      </c>
      <c r="DH51" s="553">
        <v>111</v>
      </c>
      <c r="DI51" s="553">
        <v>160</v>
      </c>
      <c r="DJ51" s="553">
        <v>59</v>
      </c>
      <c r="DK51" s="553">
        <v>237</v>
      </c>
      <c r="DL51" s="553">
        <v>178</v>
      </c>
      <c r="DM51" s="553">
        <v>133</v>
      </c>
      <c r="DN51" s="553">
        <v>261</v>
      </c>
      <c r="DO51" s="553">
        <v>119</v>
      </c>
      <c r="DP51" s="532">
        <v>1718</v>
      </c>
      <c r="DQ51" s="532">
        <v>1799.1888000000001</v>
      </c>
    </row>
    <row r="52" spans="1:121">
      <c r="A52" s="532" t="s">
        <v>995</v>
      </c>
      <c r="B52" s="532"/>
      <c r="C52" s="532">
        <v>1353</v>
      </c>
      <c r="D52" s="532">
        <v>10</v>
      </c>
      <c r="E52" s="532">
        <v>99</v>
      </c>
      <c r="F52" s="532">
        <v>-6</v>
      </c>
      <c r="G52" s="532">
        <v>869</v>
      </c>
      <c r="H52" s="532">
        <v>275</v>
      </c>
      <c r="I52" s="532">
        <v>405</v>
      </c>
      <c r="J52" s="532">
        <v>218</v>
      </c>
      <c r="K52" s="532">
        <v>202</v>
      </c>
      <c r="L52" s="532">
        <v>170</v>
      </c>
      <c r="M52" s="532">
        <v>410</v>
      </c>
      <c r="N52" s="532">
        <v>424</v>
      </c>
      <c r="O52" s="532">
        <v>4429</v>
      </c>
      <c r="P52" s="532"/>
      <c r="Q52" s="532"/>
      <c r="R52" s="532">
        <v>535</v>
      </c>
      <c r="S52" s="532">
        <v>2</v>
      </c>
      <c r="T52" s="532">
        <v>480</v>
      </c>
      <c r="U52" s="532">
        <v>285</v>
      </c>
      <c r="V52" s="532">
        <v>118</v>
      </c>
      <c r="W52" s="532">
        <v>46</v>
      </c>
      <c r="X52" s="532">
        <v>135</v>
      </c>
      <c r="Y52" s="532">
        <v>0</v>
      </c>
      <c r="Z52" s="532">
        <v>669</v>
      </c>
      <c r="AA52" s="532">
        <v>43</v>
      </c>
      <c r="AB52" s="532">
        <v>12</v>
      </c>
      <c r="AC52" s="532">
        <v>0</v>
      </c>
      <c r="AD52" s="532">
        <v>2325</v>
      </c>
      <c r="AE52" s="532"/>
      <c r="AF52" s="532"/>
      <c r="AG52" s="532">
        <v>65</v>
      </c>
      <c r="AH52" s="532">
        <v>40</v>
      </c>
      <c r="AI52" s="532">
        <v>164</v>
      </c>
      <c r="AJ52" s="532">
        <v>65</v>
      </c>
      <c r="AK52" s="532">
        <v>190</v>
      </c>
      <c r="AL52" s="532">
        <v>178</v>
      </c>
      <c r="AM52" s="532">
        <v>161</v>
      </c>
      <c r="AN52" s="532">
        <v>78</v>
      </c>
      <c r="AO52" s="532">
        <v>96</v>
      </c>
      <c r="AP52" s="532">
        <v>325</v>
      </c>
      <c r="AQ52" s="532">
        <v>206</v>
      </c>
      <c r="AR52" s="532">
        <v>6402.6262000000006</v>
      </c>
      <c r="AS52" s="532">
        <v>7970.6262000000006</v>
      </c>
      <c r="AT52" s="532"/>
      <c r="AU52" s="532"/>
      <c r="AV52" s="532">
        <v>290</v>
      </c>
      <c r="AW52" s="532">
        <v>137</v>
      </c>
      <c r="AX52" s="532">
        <v>145</v>
      </c>
      <c r="AY52" s="532">
        <v>58</v>
      </c>
      <c r="AZ52" s="532">
        <v>168</v>
      </c>
      <c r="BA52" s="532">
        <v>158</v>
      </c>
      <c r="BB52" s="532">
        <v>143</v>
      </c>
      <c r="BC52" s="532">
        <v>69</v>
      </c>
      <c r="BD52" s="532">
        <v>85</v>
      </c>
      <c r="BE52" s="532">
        <v>288</v>
      </c>
      <c r="BF52" s="532">
        <v>183</v>
      </c>
      <c r="BG52" s="532">
        <v>7060.9094252399991</v>
      </c>
      <c r="BH52" s="532">
        <v>8784.9094252399991</v>
      </c>
      <c r="BI52" s="532"/>
      <c r="BJ52" s="532"/>
      <c r="BK52" s="532">
        <v>302</v>
      </c>
      <c r="BL52" s="532">
        <v>143</v>
      </c>
      <c r="BM52" s="532">
        <v>151</v>
      </c>
      <c r="BN52" s="532">
        <v>60</v>
      </c>
      <c r="BO52" s="532">
        <v>175</v>
      </c>
      <c r="BP52" s="532">
        <v>164</v>
      </c>
      <c r="BQ52" s="532">
        <v>149</v>
      </c>
      <c r="BR52" s="532">
        <v>72</v>
      </c>
      <c r="BS52" s="532">
        <v>89</v>
      </c>
      <c r="BT52" s="532">
        <v>301</v>
      </c>
      <c r="BU52" s="532">
        <v>191</v>
      </c>
      <c r="BV52" s="532">
        <v>14348.924694505047</v>
      </c>
      <c r="BW52" s="532">
        <v>16145.924694505047</v>
      </c>
      <c r="BX52" s="532"/>
      <c r="BY52" s="532"/>
      <c r="BZ52" s="532">
        <v>229</v>
      </c>
      <c r="CA52" s="532">
        <v>108</v>
      </c>
      <c r="CB52" s="532">
        <v>114</v>
      </c>
      <c r="CC52" s="532">
        <v>46</v>
      </c>
      <c r="CD52" s="532">
        <v>132</v>
      </c>
      <c r="CE52" s="532">
        <v>124</v>
      </c>
      <c r="CF52" s="532">
        <v>112</v>
      </c>
      <c r="CG52" s="532">
        <v>54</v>
      </c>
      <c r="CH52" s="532">
        <v>67</v>
      </c>
      <c r="CI52" s="532">
        <v>227</v>
      </c>
      <c r="CJ52" s="532">
        <v>144</v>
      </c>
      <c r="CK52" s="532">
        <v>7785.6573321914248</v>
      </c>
      <c r="CL52" s="532">
        <v>9142.6573321914257</v>
      </c>
      <c r="CM52" s="532"/>
      <c r="CN52" s="532"/>
      <c r="CO52" s="532">
        <v>189</v>
      </c>
      <c r="CP52" s="532">
        <v>89</v>
      </c>
      <c r="CQ52" s="532">
        <v>94</v>
      </c>
      <c r="CR52" s="532">
        <v>38</v>
      </c>
      <c r="CS52" s="532">
        <v>109</v>
      </c>
      <c r="CT52" s="532">
        <v>103</v>
      </c>
      <c r="CU52" s="532">
        <v>93</v>
      </c>
      <c r="CV52" s="532">
        <v>45</v>
      </c>
      <c r="CW52" s="532">
        <v>56</v>
      </c>
      <c r="CX52" s="532">
        <v>227</v>
      </c>
      <c r="CY52" s="532">
        <v>144</v>
      </c>
      <c r="CZ52" s="532">
        <v>5011.9345975621509</v>
      </c>
      <c r="DA52" s="532">
        <v>6198.9345975621509</v>
      </c>
      <c r="DB52" s="532"/>
      <c r="DC52" s="532"/>
      <c r="DD52" s="532">
        <v>189</v>
      </c>
      <c r="DE52" s="532">
        <v>89</v>
      </c>
      <c r="DF52" s="532">
        <v>94</v>
      </c>
      <c r="DG52" s="532">
        <v>38</v>
      </c>
      <c r="DH52" s="532">
        <v>109</v>
      </c>
      <c r="DI52" s="532">
        <v>103</v>
      </c>
      <c r="DJ52" s="532">
        <v>93</v>
      </c>
      <c r="DK52" s="532">
        <v>45</v>
      </c>
      <c r="DL52" s="532">
        <v>56</v>
      </c>
      <c r="DM52" s="532">
        <v>127</v>
      </c>
      <c r="DN52" s="532">
        <v>144</v>
      </c>
      <c r="DO52" s="532">
        <v>1855.5234857005876</v>
      </c>
      <c r="DP52" s="532">
        <v>2942.5234857005876</v>
      </c>
      <c r="DQ52" s="532"/>
    </row>
    <row r="53" spans="1:121">
      <c r="A53" s="532" t="s">
        <v>996</v>
      </c>
      <c r="B53" s="532"/>
      <c r="C53" s="553">
        <v>0</v>
      </c>
      <c r="D53" s="553">
        <v>0</v>
      </c>
      <c r="E53" s="553">
        <v>0</v>
      </c>
      <c r="F53" s="553">
        <v>0</v>
      </c>
      <c r="G53" s="553">
        <v>0</v>
      </c>
      <c r="H53" s="553">
        <v>0</v>
      </c>
      <c r="I53" s="553">
        <v>12</v>
      </c>
      <c r="J53" s="553">
        <v>15</v>
      </c>
      <c r="K53" s="553">
        <v>0</v>
      </c>
      <c r="L53" s="553">
        <v>0</v>
      </c>
      <c r="M53" s="553">
        <v>0</v>
      </c>
      <c r="N53" s="553">
        <v>0</v>
      </c>
      <c r="O53" s="532">
        <v>27</v>
      </c>
      <c r="P53" s="532"/>
      <c r="Q53" s="532"/>
      <c r="R53" s="553">
        <v>0</v>
      </c>
      <c r="S53" s="553">
        <v>0</v>
      </c>
      <c r="T53" s="553">
        <v>0</v>
      </c>
      <c r="U53" s="553">
        <v>0</v>
      </c>
      <c r="V53" s="553">
        <v>0</v>
      </c>
      <c r="W53" s="553">
        <v>0</v>
      </c>
      <c r="X53" s="553">
        <v>0</v>
      </c>
      <c r="Y53" s="553">
        <v>0</v>
      </c>
      <c r="Z53" s="553">
        <v>0</v>
      </c>
      <c r="AA53" s="553">
        <v>0</v>
      </c>
      <c r="AB53" s="553">
        <v>0</v>
      </c>
      <c r="AC53" s="553">
        <v>0</v>
      </c>
      <c r="AD53" s="532">
        <v>0</v>
      </c>
      <c r="AE53" s="532"/>
      <c r="AF53" s="532"/>
      <c r="AG53" s="553">
        <v>0</v>
      </c>
      <c r="AH53" s="553">
        <v>0</v>
      </c>
      <c r="AI53" s="553">
        <v>0</v>
      </c>
      <c r="AJ53" s="553">
        <v>0</v>
      </c>
      <c r="AK53" s="553">
        <v>0</v>
      </c>
      <c r="AL53" s="553">
        <v>0</v>
      </c>
      <c r="AM53" s="553">
        <v>0</v>
      </c>
      <c r="AN53" s="553">
        <v>0</v>
      </c>
      <c r="AO53" s="553">
        <v>0</v>
      </c>
      <c r="AP53" s="553">
        <v>0</v>
      </c>
      <c r="AQ53" s="553">
        <v>0</v>
      </c>
      <c r="AR53" s="553">
        <v>0</v>
      </c>
      <c r="AS53" s="532">
        <v>0</v>
      </c>
      <c r="AT53" s="532"/>
      <c r="AU53" s="532"/>
      <c r="AV53" s="553">
        <v>0</v>
      </c>
      <c r="AW53" s="553">
        <v>0</v>
      </c>
      <c r="AX53" s="553">
        <v>0</v>
      </c>
      <c r="AY53" s="553">
        <v>0</v>
      </c>
      <c r="AZ53" s="553">
        <v>0</v>
      </c>
      <c r="BA53" s="553">
        <v>0</v>
      </c>
      <c r="BB53" s="553">
        <v>0</v>
      </c>
      <c r="BC53" s="553">
        <v>0</v>
      </c>
      <c r="BD53" s="553">
        <v>0</v>
      </c>
      <c r="BE53" s="553">
        <v>0</v>
      </c>
      <c r="BF53" s="553">
        <v>0</v>
      </c>
      <c r="BG53" s="553">
        <v>0</v>
      </c>
      <c r="BH53" s="532">
        <v>0</v>
      </c>
      <c r="BI53" s="532"/>
      <c r="BJ53" s="532"/>
      <c r="BK53" s="553">
        <v>0</v>
      </c>
      <c r="BL53" s="553">
        <v>0</v>
      </c>
      <c r="BM53" s="553">
        <v>0</v>
      </c>
      <c r="BN53" s="553">
        <v>0</v>
      </c>
      <c r="BO53" s="553">
        <v>0</v>
      </c>
      <c r="BP53" s="553">
        <v>0</v>
      </c>
      <c r="BQ53" s="553">
        <v>0</v>
      </c>
      <c r="BR53" s="553">
        <v>0</v>
      </c>
      <c r="BS53" s="553">
        <v>0</v>
      </c>
      <c r="BT53" s="553">
        <v>0</v>
      </c>
      <c r="BU53" s="553">
        <v>0</v>
      </c>
      <c r="BV53" s="553">
        <v>0</v>
      </c>
      <c r="BW53" s="532">
        <v>0</v>
      </c>
      <c r="BX53" s="532"/>
      <c r="BY53" s="532"/>
      <c r="BZ53" s="553">
        <v>0</v>
      </c>
      <c r="CA53" s="553">
        <v>0</v>
      </c>
      <c r="CB53" s="553">
        <v>0</v>
      </c>
      <c r="CC53" s="553">
        <v>0</v>
      </c>
      <c r="CD53" s="553">
        <v>0</v>
      </c>
      <c r="CE53" s="553">
        <v>0</v>
      </c>
      <c r="CF53" s="553">
        <v>0</v>
      </c>
      <c r="CG53" s="553">
        <v>0</v>
      </c>
      <c r="CH53" s="553">
        <v>0</v>
      </c>
      <c r="CI53" s="553">
        <v>0</v>
      </c>
      <c r="CJ53" s="553">
        <v>0</v>
      </c>
      <c r="CK53" s="553">
        <v>0</v>
      </c>
      <c r="CL53" s="532">
        <v>0</v>
      </c>
      <c r="CM53" s="532"/>
      <c r="CN53" s="532"/>
      <c r="CO53" s="553">
        <v>0</v>
      </c>
      <c r="CP53" s="553">
        <v>0</v>
      </c>
      <c r="CQ53" s="553">
        <v>0</v>
      </c>
      <c r="CR53" s="553">
        <v>0</v>
      </c>
      <c r="CS53" s="553">
        <v>0</v>
      </c>
      <c r="CT53" s="553">
        <v>0</v>
      </c>
      <c r="CU53" s="553">
        <v>0</v>
      </c>
      <c r="CV53" s="553">
        <v>0</v>
      </c>
      <c r="CW53" s="553">
        <v>0</v>
      </c>
      <c r="CX53" s="553">
        <v>0</v>
      </c>
      <c r="CY53" s="553">
        <v>0</v>
      </c>
      <c r="CZ53" s="553">
        <v>0</v>
      </c>
      <c r="DA53" s="532">
        <v>0</v>
      </c>
      <c r="DB53" s="532"/>
      <c r="DC53" s="532"/>
      <c r="DD53" s="553">
        <v>0</v>
      </c>
      <c r="DE53" s="553">
        <v>0</v>
      </c>
      <c r="DF53" s="553">
        <v>0</v>
      </c>
      <c r="DG53" s="553">
        <v>0</v>
      </c>
      <c r="DH53" s="553">
        <v>0</v>
      </c>
      <c r="DI53" s="553">
        <v>0</v>
      </c>
      <c r="DJ53" s="553">
        <v>0</v>
      </c>
      <c r="DK53" s="553">
        <v>0</v>
      </c>
      <c r="DL53" s="553">
        <v>0</v>
      </c>
      <c r="DM53" s="553">
        <v>0</v>
      </c>
      <c r="DN53" s="553">
        <v>0</v>
      </c>
      <c r="DO53" s="553">
        <v>0</v>
      </c>
      <c r="DP53" s="532">
        <v>0</v>
      </c>
      <c r="DQ53" s="532"/>
    </row>
    <row r="54" spans="1:121">
      <c r="A54" s="532" t="s">
        <v>997</v>
      </c>
      <c r="B54" s="532"/>
      <c r="C54" s="553">
        <v>0</v>
      </c>
      <c r="D54" s="553">
        <v>261</v>
      </c>
      <c r="E54" s="553">
        <v>0</v>
      </c>
      <c r="F54" s="553">
        <v>0</v>
      </c>
      <c r="G54" s="553">
        <v>409</v>
      </c>
      <c r="H54" s="553">
        <v>48</v>
      </c>
      <c r="I54" s="553">
        <v>6</v>
      </c>
      <c r="J54" s="553">
        <v>0</v>
      </c>
      <c r="K54" s="553">
        <v>0</v>
      </c>
      <c r="L54" s="553">
        <v>0</v>
      </c>
      <c r="M54" s="553">
        <v>776</v>
      </c>
      <c r="N54" s="553">
        <v>573</v>
      </c>
      <c r="O54" s="532">
        <v>2073</v>
      </c>
      <c r="P54" s="532"/>
      <c r="Q54" s="532"/>
      <c r="R54" s="553">
        <v>0</v>
      </c>
      <c r="S54" s="553">
        <v>0</v>
      </c>
      <c r="T54" s="553">
        <v>0</v>
      </c>
      <c r="U54" s="553">
        <v>105</v>
      </c>
      <c r="V54" s="553">
        <v>77</v>
      </c>
      <c r="W54" s="553">
        <v>0</v>
      </c>
      <c r="X54" s="553">
        <v>0</v>
      </c>
      <c r="Y54" s="553">
        <v>-16</v>
      </c>
      <c r="Z54" s="553">
        <v>268</v>
      </c>
      <c r="AA54" s="553">
        <v>795</v>
      </c>
      <c r="AB54" s="553">
        <v>613</v>
      </c>
      <c r="AC54" s="553">
        <v>380</v>
      </c>
      <c r="AD54" s="532">
        <v>2222</v>
      </c>
      <c r="AE54" s="532">
        <v>3378.672</v>
      </c>
      <c r="AF54" s="532"/>
      <c r="AG54" s="553">
        <v>0</v>
      </c>
      <c r="AH54" s="553">
        <v>0</v>
      </c>
      <c r="AI54" s="553">
        <v>14</v>
      </c>
      <c r="AJ54" s="553">
        <v>35</v>
      </c>
      <c r="AK54" s="553">
        <v>472</v>
      </c>
      <c r="AL54" s="553">
        <v>445</v>
      </c>
      <c r="AM54" s="553">
        <v>534</v>
      </c>
      <c r="AN54" s="553">
        <v>2</v>
      </c>
      <c r="AO54" s="553">
        <v>925</v>
      </c>
      <c r="AP54" s="553">
        <v>171</v>
      </c>
      <c r="AQ54" s="553">
        <v>478</v>
      </c>
      <c r="AR54" s="553">
        <v>1296</v>
      </c>
      <c r="AS54" s="532">
        <v>4372</v>
      </c>
      <c r="AT54" s="532">
        <v>4536.7644</v>
      </c>
      <c r="AU54" s="532"/>
      <c r="AV54" s="553">
        <v>1</v>
      </c>
      <c r="AW54" s="553">
        <v>183</v>
      </c>
      <c r="AX54" s="553">
        <v>15</v>
      </c>
      <c r="AY54" s="553">
        <v>38</v>
      </c>
      <c r="AZ54" s="553">
        <v>524</v>
      </c>
      <c r="BA54" s="553">
        <v>495</v>
      </c>
      <c r="BB54" s="553">
        <v>593</v>
      </c>
      <c r="BC54" s="553">
        <v>3</v>
      </c>
      <c r="BD54" s="553">
        <v>1028</v>
      </c>
      <c r="BE54" s="553">
        <v>190</v>
      </c>
      <c r="BF54" s="553">
        <v>532</v>
      </c>
      <c r="BG54" s="553">
        <v>1441</v>
      </c>
      <c r="BH54" s="532">
        <v>5043</v>
      </c>
      <c r="BI54" s="532">
        <v>5170.9524000000001</v>
      </c>
      <c r="BJ54" s="532"/>
      <c r="BK54" s="553">
        <v>1</v>
      </c>
      <c r="BL54" s="553">
        <v>190</v>
      </c>
      <c r="BM54" s="553">
        <v>16</v>
      </c>
      <c r="BN54" s="553">
        <v>40</v>
      </c>
      <c r="BO54" s="553">
        <v>545</v>
      </c>
      <c r="BP54" s="553">
        <v>514</v>
      </c>
      <c r="BQ54" s="553">
        <v>617</v>
      </c>
      <c r="BR54" s="553">
        <v>3</v>
      </c>
      <c r="BS54" s="553">
        <v>1068</v>
      </c>
      <c r="BT54" s="553">
        <v>198</v>
      </c>
      <c r="BU54" s="553">
        <v>553</v>
      </c>
      <c r="BV54" s="553">
        <v>1497</v>
      </c>
      <c r="BW54" s="532">
        <v>5242</v>
      </c>
      <c r="BX54" s="532">
        <v>5368.9427999999998</v>
      </c>
      <c r="BY54" s="532"/>
      <c r="BZ54" s="553">
        <v>1</v>
      </c>
      <c r="CA54" s="553">
        <v>195</v>
      </c>
      <c r="CB54" s="553">
        <v>16</v>
      </c>
      <c r="CC54" s="553">
        <v>41</v>
      </c>
      <c r="CD54" s="553">
        <v>557</v>
      </c>
      <c r="CE54" s="553">
        <v>526</v>
      </c>
      <c r="CF54" s="553">
        <v>631</v>
      </c>
      <c r="CG54" s="553">
        <v>3</v>
      </c>
      <c r="CH54" s="553">
        <v>1093</v>
      </c>
      <c r="CI54" s="553">
        <v>203</v>
      </c>
      <c r="CJ54" s="553">
        <v>565</v>
      </c>
      <c r="CK54" s="553">
        <v>1533</v>
      </c>
      <c r="CL54" s="532">
        <v>5364</v>
      </c>
      <c r="CM54" s="532">
        <v>5491.1399999999994</v>
      </c>
      <c r="CN54" s="532"/>
      <c r="CO54" s="553">
        <v>1</v>
      </c>
      <c r="CP54" s="553">
        <v>198</v>
      </c>
      <c r="CQ54" s="553">
        <v>16</v>
      </c>
      <c r="CR54" s="553">
        <v>42</v>
      </c>
      <c r="CS54" s="553">
        <v>569</v>
      </c>
      <c r="CT54" s="553">
        <v>537</v>
      </c>
      <c r="CU54" s="553">
        <v>644</v>
      </c>
      <c r="CV54" s="553">
        <v>3</v>
      </c>
      <c r="CW54" s="553">
        <v>1115</v>
      </c>
      <c r="CX54" s="553">
        <v>207</v>
      </c>
      <c r="CY54" s="553">
        <v>577</v>
      </c>
      <c r="CZ54" s="553">
        <v>1563</v>
      </c>
      <c r="DA54" s="532">
        <v>5472</v>
      </c>
      <c r="DB54" s="532">
        <v>5598.6426000000001</v>
      </c>
      <c r="DC54" s="532"/>
      <c r="DD54" s="553">
        <v>1</v>
      </c>
      <c r="DE54" s="553">
        <v>198</v>
      </c>
      <c r="DF54" s="553">
        <v>16</v>
      </c>
      <c r="DG54" s="553">
        <v>42</v>
      </c>
      <c r="DH54" s="553">
        <v>569</v>
      </c>
      <c r="DI54" s="553">
        <v>537</v>
      </c>
      <c r="DJ54" s="553">
        <v>644</v>
      </c>
      <c r="DK54" s="553">
        <v>3</v>
      </c>
      <c r="DL54" s="553">
        <v>1115</v>
      </c>
      <c r="DM54" s="553">
        <v>207</v>
      </c>
      <c r="DN54" s="553">
        <v>577</v>
      </c>
      <c r="DO54" s="553">
        <v>1658</v>
      </c>
      <c r="DP54" s="532">
        <v>5567</v>
      </c>
      <c r="DQ54" s="532">
        <v>5693.7708000000002</v>
      </c>
    </row>
    <row r="55" spans="1:121">
      <c r="A55" s="532" t="s">
        <v>998</v>
      </c>
      <c r="B55" s="532"/>
      <c r="C55" s="553">
        <v>0</v>
      </c>
      <c r="D55" s="553">
        <v>168</v>
      </c>
      <c r="E55" s="553">
        <v>0</v>
      </c>
      <c r="F55" s="553">
        <v>0</v>
      </c>
      <c r="G55" s="553">
        <v>894</v>
      </c>
      <c r="H55" s="553">
        <v>0</v>
      </c>
      <c r="I55" s="553">
        <v>257</v>
      </c>
      <c r="J55" s="553">
        <v>0</v>
      </c>
      <c r="K55" s="553">
        <v>238</v>
      </c>
      <c r="L55" s="553">
        <v>0</v>
      </c>
      <c r="M55" s="553">
        <v>1103</v>
      </c>
      <c r="N55" s="553">
        <v>2347</v>
      </c>
      <c r="O55" s="532">
        <v>5007</v>
      </c>
      <c r="P55" s="532"/>
      <c r="Q55" s="532"/>
      <c r="R55" s="553">
        <v>3</v>
      </c>
      <c r="S55" s="553">
        <v>-4</v>
      </c>
      <c r="T55" s="553">
        <v>0</v>
      </c>
      <c r="U55" s="553">
        <v>694</v>
      </c>
      <c r="V55" s="553">
        <v>500</v>
      </c>
      <c r="W55" s="553">
        <v>0</v>
      </c>
      <c r="X55" s="553">
        <v>6</v>
      </c>
      <c r="Y55" s="553">
        <v>0</v>
      </c>
      <c r="Z55" s="553">
        <v>534</v>
      </c>
      <c r="AA55" s="553">
        <v>266</v>
      </c>
      <c r="AB55" s="553">
        <v>1097</v>
      </c>
      <c r="AC55" s="553">
        <v>126</v>
      </c>
      <c r="AD55" s="532">
        <v>3222</v>
      </c>
      <c r="AE55" s="532">
        <v>5937.6017999999995</v>
      </c>
      <c r="AF55" s="532"/>
      <c r="AG55" s="553">
        <v>11</v>
      </c>
      <c r="AH55" s="553">
        <v>-5</v>
      </c>
      <c r="AI55" s="553">
        <v>60</v>
      </c>
      <c r="AJ55" s="553">
        <v>1</v>
      </c>
      <c r="AK55" s="553">
        <v>488</v>
      </c>
      <c r="AL55" s="553">
        <v>0</v>
      </c>
      <c r="AM55" s="553">
        <v>242</v>
      </c>
      <c r="AN55" s="553">
        <v>0</v>
      </c>
      <c r="AO55" s="553">
        <v>291</v>
      </c>
      <c r="AP55" s="553">
        <v>714</v>
      </c>
      <c r="AQ55" s="553">
        <v>1275</v>
      </c>
      <c r="AR55" s="553">
        <v>3519</v>
      </c>
      <c r="AS55" s="532">
        <v>6596</v>
      </c>
      <c r="AT55" s="532">
        <v>6666.2765000000009</v>
      </c>
      <c r="AU55" s="532"/>
      <c r="AV55" s="553">
        <v>88</v>
      </c>
      <c r="AW55" s="553">
        <v>89</v>
      </c>
      <c r="AX55" s="553">
        <v>66</v>
      </c>
      <c r="AY55" s="553">
        <v>2</v>
      </c>
      <c r="AZ55" s="553">
        <v>540</v>
      </c>
      <c r="BA55" s="553">
        <v>0</v>
      </c>
      <c r="BB55" s="553">
        <v>268</v>
      </c>
      <c r="BC55" s="553">
        <v>0</v>
      </c>
      <c r="BD55" s="553">
        <v>323</v>
      </c>
      <c r="BE55" s="553">
        <v>791</v>
      </c>
      <c r="BF55" s="553">
        <v>1411</v>
      </c>
      <c r="BG55" s="553">
        <v>3805</v>
      </c>
      <c r="BH55" s="532">
        <v>7383</v>
      </c>
      <c r="BI55" s="532">
        <v>7419.0409583333312</v>
      </c>
      <c r="BJ55" s="532"/>
      <c r="BK55" s="553">
        <v>88</v>
      </c>
      <c r="BL55" s="553">
        <v>89</v>
      </c>
      <c r="BM55" s="553">
        <v>66</v>
      </c>
      <c r="BN55" s="553">
        <v>2</v>
      </c>
      <c r="BO55" s="553">
        <v>540</v>
      </c>
      <c r="BP55" s="553">
        <v>0</v>
      </c>
      <c r="BQ55" s="553">
        <v>268</v>
      </c>
      <c r="BR55" s="553">
        <v>0</v>
      </c>
      <c r="BS55" s="553">
        <v>323</v>
      </c>
      <c r="BT55" s="553">
        <v>791</v>
      </c>
      <c r="BU55" s="553">
        <v>1411</v>
      </c>
      <c r="BV55" s="553">
        <v>4170</v>
      </c>
      <c r="BW55" s="532">
        <v>7748</v>
      </c>
      <c r="BX55" s="532">
        <v>7776.5344583333299</v>
      </c>
      <c r="BY55" s="532"/>
      <c r="BZ55" s="553">
        <v>95</v>
      </c>
      <c r="CA55" s="553">
        <v>96</v>
      </c>
      <c r="CB55" s="553">
        <v>71</v>
      </c>
      <c r="CC55" s="553">
        <v>2</v>
      </c>
      <c r="CD55" s="553">
        <v>584</v>
      </c>
      <c r="CE55" s="553">
        <v>0</v>
      </c>
      <c r="CF55" s="553">
        <v>290</v>
      </c>
      <c r="CG55" s="553">
        <v>0</v>
      </c>
      <c r="CH55" s="553">
        <v>349</v>
      </c>
      <c r="CI55" s="553">
        <v>854</v>
      </c>
      <c r="CJ55" s="553">
        <v>1525</v>
      </c>
      <c r="CK55" s="553">
        <v>4112</v>
      </c>
      <c r="CL55" s="532">
        <v>7978</v>
      </c>
      <c r="CM55" s="532">
        <v>7999.1009583333298</v>
      </c>
      <c r="CN55" s="532"/>
      <c r="CO55" s="553">
        <v>97</v>
      </c>
      <c r="CP55" s="553">
        <v>98</v>
      </c>
      <c r="CQ55" s="553">
        <v>73</v>
      </c>
      <c r="CR55" s="553">
        <v>2</v>
      </c>
      <c r="CS55" s="553">
        <v>598</v>
      </c>
      <c r="CT55" s="553">
        <v>0</v>
      </c>
      <c r="CU55" s="553">
        <v>297</v>
      </c>
      <c r="CV55" s="553">
        <v>0</v>
      </c>
      <c r="CW55" s="553">
        <v>357</v>
      </c>
      <c r="CX55" s="553">
        <v>875</v>
      </c>
      <c r="CY55" s="553">
        <v>1561</v>
      </c>
      <c r="CZ55" s="553">
        <v>4209</v>
      </c>
      <c r="DA55" s="532">
        <v>8167</v>
      </c>
      <c r="DB55" s="532">
        <v>8174.3799583333284</v>
      </c>
      <c r="DC55" s="532"/>
      <c r="DD55" s="553">
        <v>97</v>
      </c>
      <c r="DE55" s="553">
        <v>98</v>
      </c>
      <c r="DF55" s="553">
        <v>73</v>
      </c>
      <c r="DG55" s="553">
        <v>2</v>
      </c>
      <c r="DH55" s="553">
        <v>598</v>
      </c>
      <c r="DI55" s="553">
        <v>0</v>
      </c>
      <c r="DJ55" s="553">
        <v>297</v>
      </c>
      <c r="DK55" s="553">
        <v>0</v>
      </c>
      <c r="DL55" s="553">
        <v>357</v>
      </c>
      <c r="DM55" s="553">
        <v>875</v>
      </c>
      <c r="DN55" s="553">
        <v>1561</v>
      </c>
      <c r="DO55" s="553">
        <v>4366</v>
      </c>
      <c r="DP55" s="532">
        <v>8324</v>
      </c>
      <c r="DQ55" s="532">
        <v>8316.8729583333316</v>
      </c>
    </row>
    <row r="56" spans="1:121">
      <c r="A56" s="532" t="s">
        <v>609</v>
      </c>
      <c r="B56" s="532"/>
      <c r="C56" s="549">
        <v>0</v>
      </c>
      <c r="D56" s="549">
        <v>0</v>
      </c>
      <c r="E56" s="549">
        <v>0</v>
      </c>
      <c r="F56" s="549">
        <v>0</v>
      </c>
      <c r="G56" s="549">
        <v>0</v>
      </c>
      <c r="H56" s="549">
        <v>0</v>
      </c>
      <c r="I56" s="549">
        <v>0</v>
      </c>
      <c r="J56" s="549">
        <v>0</v>
      </c>
      <c r="K56" s="549">
        <v>0</v>
      </c>
      <c r="L56" s="549">
        <v>0</v>
      </c>
      <c r="M56" s="549">
        <v>0</v>
      </c>
      <c r="N56" s="549">
        <v>0</v>
      </c>
      <c r="O56" s="532">
        <v>0</v>
      </c>
      <c r="P56" s="532"/>
      <c r="Q56" s="532"/>
      <c r="R56" s="553">
        <v>0</v>
      </c>
      <c r="S56" s="553">
        <v>0</v>
      </c>
      <c r="T56" s="553">
        <v>0</v>
      </c>
      <c r="U56" s="553">
        <v>0</v>
      </c>
      <c r="V56" s="553">
        <v>0</v>
      </c>
      <c r="W56" s="553">
        <v>0</v>
      </c>
      <c r="X56" s="553">
        <v>0</v>
      </c>
      <c r="Y56" s="553">
        <v>0</v>
      </c>
      <c r="Z56" s="553">
        <v>0</v>
      </c>
      <c r="AA56" s="553">
        <v>0</v>
      </c>
      <c r="AB56" s="553">
        <v>0</v>
      </c>
      <c r="AC56" s="553">
        <v>0</v>
      </c>
      <c r="AD56" s="532">
        <v>0</v>
      </c>
      <c r="AE56" s="532"/>
      <c r="AF56" s="532"/>
      <c r="AG56" s="549">
        <v>0</v>
      </c>
      <c r="AH56" s="549">
        <v>0</v>
      </c>
      <c r="AI56" s="549">
        <v>0</v>
      </c>
      <c r="AJ56" s="549">
        <v>0</v>
      </c>
      <c r="AK56" s="549">
        <v>0</v>
      </c>
      <c r="AL56" s="549">
        <v>0</v>
      </c>
      <c r="AM56" s="549">
        <v>0</v>
      </c>
      <c r="AN56" s="549">
        <v>0</v>
      </c>
      <c r="AO56" s="549">
        <v>0</v>
      </c>
      <c r="AP56" s="549">
        <v>0</v>
      </c>
      <c r="AQ56" s="549">
        <v>0</v>
      </c>
      <c r="AR56" s="549">
        <v>0</v>
      </c>
      <c r="AS56" s="532">
        <v>0</v>
      </c>
      <c r="AT56" s="532"/>
      <c r="AU56" s="532"/>
      <c r="AV56" s="549">
        <v>0</v>
      </c>
      <c r="AW56" s="549">
        <v>0</v>
      </c>
      <c r="AX56" s="549">
        <v>0</v>
      </c>
      <c r="AY56" s="549">
        <v>0</v>
      </c>
      <c r="AZ56" s="549">
        <v>0</v>
      </c>
      <c r="BA56" s="549">
        <v>0</v>
      </c>
      <c r="BB56" s="549">
        <v>0</v>
      </c>
      <c r="BC56" s="549">
        <v>0</v>
      </c>
      <c r="BD56" s="549">
        <v>0</v>
      </c>
      <c r="BE56" s="549">
        <v>0</v>
      </c>
      <c r="BF56" s="549">
        <v>0</v>
      </c>
      <c r="BG56" s="549">
        <v>0</v>
      </c>
      <c r="BH56" s="532">
        <v>0</v>
      </c>
      <c r="BI56" s="532"/>
      <c r="BJ56" s="532"/>
      <c r="BK56" s="549">
        <v>0</v>
      </c>
      <c r="BL56" s="549">
        <v>0</v>
      </c>
      <c r="BM56" s="549">
        <v>0</v>
      </c>
      <c r="BN56" s="549">
        <v>0</v>
      </c>
      <c r="BO56" s="549">
        <v>0</v>
      </c>
      <c r="BP56" s="549">
        <v>0</v>
      </c>
      <c r="BQ56" s="549">
        <v>0</v>
      </c>
      <c r="BR56" s="549">
        <v>0</v>
      </c>
      <c r="BS56" s="549">
        <v>0</v>
      </c>
      <c r="BT56" s="549">
        <v>0</v>
      </c>
      <c r="BU56" s="549">
        <v>0</v>
      </c>
      <c r="BV56" s="549">
        <v>0</v>
      </c>
      <c r="BW56" s="532">
        <v>0</v>
      </c>
      <c r="BX56" s="532"/>
      <c r="BY56" s="532"/>
      <c r="BZ56" s="549">
        <v>0</v>
      </c>
      <c r="CA56" s="549">
        <v>0</v>
      </c>
      <c r="CB56" s="549">
        <v>0</v>
      </c>
      <c r="CC56" s="549">
        <v>0</v>
      </c>
      <c r="CD56" s="549">
        <v>0</v>
      </c>
      <c r="CE56" s="549">
        <v>0</v>
      </c>
      <c r="CF56" s="549">
        <v>0</v>
      </c>
      <c r="CG56" s="549">
        <v>0</v>
      </c>
      <c r="CH56" s="549">
        <v>0</v>
      </c>
      <c r="CI56" s="549">
        <v>0</v>
      </c>
      <c r="CJ56" s="549">
        <v>0</v>
      </c>
      <c r="CK56" s="549">
        <v>0</v>
      </c>
      <c r="CL56" s="532">
        <v>0</v>
      </c>
      <c r="CM56" s="532"/>
      <c r="CN56" s="532"/>
      <c r="CO56" s="549">
        <v>0</v>
      </c>
      <c r="CP56" s="549">
        <v>0</v>
      </c>
      <c r="CQ56" s="549">
        <v>0</v>
      </c>
      <c r="CR56" s="549">
        <v>0</v>
      </c>
      <c r="CS56" s="549">
        <v>0</v>
      </c>
      <c r="CT56" s="549">
        <v>0</v>
      </c>
      <c r="CU56" s="549">
        <v>0</v>
      </c>
      <c r="CV56" s="549">
        <v>0</v>
      </c>
      <c r="CW56" s="549">
        <v>0</v>
      </c>
      <c r="CX56" s="549">
        <v>0</v>
      </c>
      <c r="CY56" s="549">
        <v>0</v>
      </c>
      <c r="CZ56" s="549">
        <v>0</v>
      </c>
      <c r="DA56" s="532">
        <v>0</v>
      </c>
      <c r="DB56" s="532"/>
      <c r="DC56" s="532"/>
      <c r="DD56" s="549">
        <v>0</v>
      </c>
      <c r="DE56" s="549">
        <v>0</v>
      </c>
      <c r="DF56" s="549">
        <v>0</v>
      </c>
      <c r="DG56" s="549">
        <v>0</v>
      </c>
      <c r="DH56" s="549">
        <v>0</v>
      </c>
      <c r="DI56" s="549">
        <v>0</v>
      </c>
      <c r="DJ56" s="549">
        <v>0</v>
      </c>
      <c r="DK56" s="549">
        <v>0</v>
      </c>
      <c r="DL56" s="549">
        <v>0</v>
      </c>
      <c r="DM56" s="549">
        <v>0</v>
      </c>
      <c r="DN56" s="549">
        <v>0</v>
      </c>
      <c r="DO56" s="549">
        <v>0</v>
      </c>
      <c r="DP56" s="532">
        <v>0</v>
      </c>
      <c r="DQ56" s="532"/>
    </row>
    <row r="57" spans="1:121">
      <c r="A57" s="532" t="s">
        <v>999</v>
      </c>
      <c r="B57" s="532"/>
      <c r="C57" s="549">
        <v>0</v>
      </c>
      <c r="D57" s="549">
        <v>0</v>
      </c>
      <c r="E57" s="549">
        <v>0</v>
      </c>
      <c r="F57" s="549">
        <v>0</v>
      </c>
      <c r="G57" s="549">
        <v>0</v>
      </c>
      <c r="H57" s="549">
        <v>0</v>
      </c>
      <c r="I57" s="549">
        <v>0</v>
      </c>
      <c r="J57" s="549">
        <v>0</v>
      </c>
      <c r="K57" s="549">
        <v>0</v>
      </c>
      <c r="L57" s="549">
        <v>0</v>
      </c>
      <c r="M57" s="549">
        <v>0</v>
      </c>
      <c r="N57" s="549">
        <v>0</v>
      </c>
      <c r="O57" s="532">
        <v>0</v>
      </c>
      <c r="P57" s="532"/>
      <c r="Q57" s="532"/>
      <c r="R57" s="549">
        <v>0</v>
      </c>
      <c r="S57" s="549">
        <v>0</v>
      </c>
      <c r="T57" s="549">
        <v>0</v>
      </c>
      <c r="U57" s="549">
        <v>0</v>
      </c>
      <c r="V57" s="549">
        <v>0</v>
      </c>
      <c r="W57" s="549">
        <v>0</v>
      </c>
      <c r="X57" s="549">
        <v>0</v>
      </c>
      <c r="Y57" s="549">
        <v>0</v>
      </c>
      <c r="Z57" s="549">
        <v>0</v>
      </c>
      <c r="AA57" s="549">
        <v>0</v>
      </c>
      <c r="AB57" s="549">
        <v>0</v>
      </c>
      <c r="AC57" s="549">
        <v>0</v>
      </c>
      <c r="AD57" s="532">
        <v>0</v>
      </c>
      <c r="AE57" s="532"/>
      <c r="AF57" s="532"/>
      <c r="AG57" s="549">
        <v>0</v>
      </c>
      <c r="AH57" s="549">
        <v>0</v>
      </c>
      <c r="AI57" s="549">
        <v>0</v>
      </c>
      <c r="AJ57" s="549">
        <v>0</v>
      </c>
      <c r="AK57" s="549">
        <v>0</v>
      </c>
      <c r="AL57" s="549">
        <v>0</v>
      </c>
      <c r="AM57" s="549">
        <v>0</v>
      </c>
      <c r="AN57" s="549">
        <v>0</v>
      </c>
      <c r="AO57" s="549">
        <v>0</v>
      </c>
      <c r="AP57" s="549">
        <v>0</v>
      </c>
      <c r="AQ57" s="549">
        <v>0</v>
      </c>
      <c r="AR57" s="549">
        <v>0</v>
      </c>
      <c r="AS57" s="532">
        <v>0</v>
      </c>
      <c r="AT57" s="532"/>
      <c r="AU57" s="532"/>
      <c r="AV57" s="549">
        <v>0</v>
      </c>
      <c r="AW57" s="549">
        <v>0</v>
      </c>
      <c r="AX57" s="549">
        <v>0</v>
      </c>
      <c r="AY57" s="549">
        <v>0</v>
      </c>
      <c r="AZ57" s="549">
        <v>0</v>
      </c>
      <c r="BA57" s="549">
        <v>0</v>
      </c>
      <c r="BB57" s="549">
        <v>0</v>
      </c>
      <c r="BC57" s="549">
        <v>0</v>
      </c>
      <c r="BD57" s="549">
        <v>0</v>
      </c>
      <c r="BE57" s="549">
        <v>0</v>
      </c>
      <c r="BF57" s="549">
        <v>0</v>
      </c>
      <c r="BG57" s="549">
        <v>0</v>
      </c>
      <c r="BH57" s="532">
        <v>0</v>
      </c>
      <c r="BI57" s="532"/>
      <c r="BJ57" s="532"/>
      <c r="BK57" s="549">
        <v>0</v>
      </c>
      <c r="BL57" s="549">
        <v>0</v>
      </c>
      <c r="BM57" s="549">
        <v>0</v>
      </c>
      <c r="BN57" s="549">
        <v>0</v>
      </c>
      <c r="BO57" s="549">
        <v>0</v>
      </c>
      <c r="BP57" s="549">
        <v>0</v>
      </c>
      <c r="BQ57" s="549">
        <v>0</v>
      </c>
      <c r="BR57" s="549">
        <v>0</v>
      </c>
      <c r="BS57" s="549">
        <v>0</v>
      </c>
      <c r="BT57" s="549">
        <v>0</v>
      </c>
      <c r="BU57" s="549">
        <v>0</v>
      </c>
      <c r="BV57" s="549">
        <v>0</v>
      </c>
      <c r="BW57" s="532">
        <v>0</v>
      </c>
      <c r="BX57" s="532"/>
      <c r="BY57" s="532"/>
      <c r="BZ57" s="549">
        <v>0</v>
      </c>
      <c r="CA57" s="549">
        <v>0</v>
      </c>
      <c r="CB57" s="549">
        <v>0</v>
      </c>
      <c r="CC57" s="549">
        <v>0</v>
      </c>
      <c r="CD57" s="549">
        <v>0</v>
      </c>
      <c r="CE57" s="549">
        <v>0</v>
      </c>
      <c r="CF57" s="549">
        <v>0</v>
      </c>
      <c r="CG57" s="549">
        <v>0</v>
      </c>
      <c r="CH57" s="549">
        <v>0</v>
      </c>
      <c r="CI57" s="549">
        <v>0</v>
      </c>
      <c r="CJ57" s="549">
        <v>0</v>
      </c>
      <c r="CK57" s="549">
        <v>0</v>
      </c>
      <c r="CL57" s="532">
        <v>0</v>
      </c>
      <c r="CM57" s="532"/>
      <c r="CN57" s="532"/>
      <c r="CO57" s="549">
        <v>0</v>
      </c>
      <c r="CP57" s="549">
        <v>0</v>
      </c>
      <c r="CQ57" s="549">
        <v>0</v>
      </c>
      <c r="CR57" s="549">
        <v>0</v>
      </c>
      <c r="CS57" s="549">
        <v>0</v>
      </c>
      <c r="CT57" s="549">
        <v>0</v>
      </c>
      <c r="CU57" s="549">
        <v>0</v>
      </c>
      <c r="CV57" s="549">
        <v>0</v>
      </c>
      <c r="CW57" s="549">
        <v>0</v>
      </c>
      <c r="CX57" s="549">
        <v>0</v>
      </c>
      <c r="CY57" s="549">
        <v>0</v>
      </c>
      <c r="CZ57" s="549">
        <v>0</v>
      </c>
      <c r="DA57" s="532">
        <v>0</v>
      </c>
      <c r="DB57" s="532"/>
      <c r="DC57" s="532"/>
      <c r="DD57" s="549">
        <v>0</v>
      </c>
      <c r="DE57" s="549">
        <v>0</v>
      </c>
      <c r="DF57" s="549">
        <v>0</v>
      </c>
      <c r="DG57" s="549">
        <v>0</v>
      </c>
      <c r="DH57" s="549">
        <v>0</v>
      </c>
      <c r="DI57" s="549">
        <v>0</v>
      </c>
      <c r="DJ57" s="549">
        <v>0</v>
      </c>
      <c r="DK57" s="549">
        <v>0</v>
      </c>
      <c r="DL57" s="549">
        <v>0</v>
      </c>
      <c r="DM57" s="549">
        <v>0</v>
      </c>
      <c r="DN57" s="549">
        <v>0</v>
      </c>
      <c r="DO57" s="549">
        <v>0</v>
      </c>
      <c r="DP57" s="532">
        <v>0</v>
      </c>
      <c r="DQ57" s="532"/>
    </row>
    <row r="58" spans="1:121">
      <c r="A58" s="532" t="s">
        <v>1093</v>
      </c>
      <c r="B58" s="532"/>
      <c r="C58" s="549">
        <v>3389</v>
      </c>
      <c r="D58" s="549">
        <v>33</v>
      </c>
      <c r="E58" s="549">
        <v>33</v>
      </c>
      <c r="F58" s="549">
        <v>0</v>
      </c>
      <c r="G58" s="549">
        <v>0</v>
      </c>
      <c r="H58" s="549">
        <v>0</v>
      </c>
      <c r="I58" s="549">
        <v>0</v>
      </c>
      <c r="J58" s="549">
        <v>0</v>
      </c>
      <c r="K58" s="549">
        <v>19</v>
      </c>
      <c r="L58" s="549">
        <v>-1</v>
      </c>
      <c r="M58" s="549">
        <v>0</v>
      </c>
      <c r="N58" s="549">
        <v>0</v>
      </c>
      <c r="O58" s="532">
        <v>3473</v>
      </c>
      <c r="P58" s="532"/>
      <c r="Q58" s="532"/>
      <c r="R58" s="549">
        <v>1</v>
      </c>
      <c r="S58" s="549">
        <v>0</v>
      </c>
      <c r="T58" s="549">
        <v>0</v>
      </c>
      <c r="U58" s="549">
        <v>185</v>
      </c>
      <c r="V58" s="549">
        <v>0</v>
      </c>
      <c r="W58" s="549">
        <v>0</v>
      </c>
      <c r="X58" s="549">
        <v>0</v>
      </c>
      <c r="Y58" s="549">
        <v>0</v>
      </c>
      <c r="Z58" s="549">
        <v>0</v>
      </c>
      <c r="AA58" s="549">
        <v>0</v>
      </c>
      <c r="AB58" s="549">
        <v>0</v>
      </c>
      <c r="AC58" s="549">
        <v>0</v>
      </c>
      <c r="AD58" s="532">
        <v>186</v>
      </c>
      <c r="AE58" s="532"/>
      <c r="AF58" s="532"/>
      <c r="AG58" s="549">
        <v>0</v>
      </c>
      <c r="AH58" s="549">
        <v>1329</v>
      </c>
      <c r="AI58" s="549">
        <v>109</v>
      </c>
      <c r="AJ58" s="549">
        <v>368</v>
      </c>
      <c r="AK58" s="549">
        <v>0</v>
      </c>
      <c r="AL58" s="549">
        <v>541</v>
      </c>
      <c r="AM58" s="549">
        <v>0</v>
      </c>
      <c r="AN58" s="549">
        <v>0</v>
      </c>
      <c r="AO58" s="549">
        <v>0</v>
      </c>
      <c r="AP58" s="549">
        <v>0</v>
      </c>
      <c r="AQ58" s="549">
        <v>0</v>
      </c>
      <c r="AR58" s="549">
        <v>0</v>
      </c>
      <c r="AS58" s="532">
        <v>2347</v>
      </c>
      <c r="AT58" s="532"/>
      <c r="AU58" s="532"/>
      <c r="AV58" s="551">
        <v>2652</v>
      </c>
      <c r="AW58" s="551">
        <v>0</v>
      </c>
      <c r="AX58" s="551">
        <v>0</v>
      </c>
      <c r="AY58" s="551">
        <v>0</v>
      </c>
      <c r="AZ58" s="551">
        <v>0</v>
      </c>
      <c r="BA58" s="551">
        <v>0</v>
      </c>
      <c r="BB58" s="551">
        <v>0</v>
      </c>
      <c r="BC58" s="551">
        <v>2335</v>
      </c>
      <c r="BD58" s="551">
        <v>0</v>
      </c>
      <c r="BE58" s="551">
        <v>0</v>
      </c>
      <c r="BF58" s="551">
        <v>0</v>
      </c>
      <c r="BG58" s="551">
        <v>0</v>
      </c>
      <c r="BH58" s="532">
        <v>4987</v>
      </c>
      <c r="BI58" s="532"/>
      <c r="BJ58" s="532"/>
      <c r="BK58" s="551">
        <v>0</v>
      </c>
      <c r="BL58" s="551">
        <v>0</v>
      </c>
      <c r="BM58" s="551">
        <v>0</v>
      </c>
      <c r="BN58" s="551">
        <v>0</v>
      </c>
      <c r="BO58" s="551">
        <v>738</v>
      </c>
      <c r="BP58" s="551">
        <v>105</v>
      </c>
      <c r="BQ58" s="551">
        <v>0</v>
      </c>
      <c r="BR58" s="551">
        <v>0</v>
      </c>
      <c r="BS58" s="551">
        <v>0</v>
      </c>
      <c r="BT58" s="551">
        <v>0</v>
      </c>
      <c r="BU58" s="551">
        <v>0</v>
      </c>
      <c r="BV58" s="551">
        <v>5162</v>
      </c>
      <c r="BW58" s="532">
        <v>6005</v>
      </c>
      <c r="BX58" s="532"/>
      <c r="BY58" s="532"/>
      <c r="BZ58" s="551">
        <v>0</v>
      </c>
      <c r="CA58" s="551">
        <v>0</v>
      </c>
      <c r="CB58" s="551">
        <v>0</v>
      </c>
      <c r="CC58" s="551">
        <v>0</v>
      </c>
      <c r="CD58" s="551">
        <v>0</v>
      </c>
      <c r="CE58" s="551">
        <v>713</v>
      </c>
      <c r="CF58" s="551">
        <v>0</v>
      </c>
      <c r="CG58" s="551">
        <v>0</v>
      </c>
      <c r="CH58" s="551">
        <v>0</v>
      </c>
      <c r="CI58" s="551">
        <v>0</v>
      </c>
      <c r="CJ58" s="551">
        <v>0</v>
      </c>
      <c r="CK58" s="551">
        <v>3640</v>
      </c>
      <c r="CL58" s="532">
        <v>4353</v>
      </c>
      <c r="CM58" s="532"/>
      <c r="CN58" s="532"/>
      <c r="CO58" s="551">
        <v>0</v>
      </c>
      <c r="CP58" s="551">
        <v>0</v>
      </c>
      <c r="CQ58" s="551">
        <v>0</v>
      </c>
      <c r="CR58" s="551">
        <v>0</v>
      </c>
      <c r="CS58" s="551">
        <v>0</v>
      </c>
      <c r="CT58" s="551">
        <v>0</v>
      </c>
      <c r="CU58" s="551">
        <v>0</v>
      </c>
      <c r="CV58" s="551">
        <v>0</v>
      </c>
      <c r="CW58" s="551">
        <v>0</v>
      </c>
      <c r="CX58" s="551">
        <v>0</v>
      </c>
      <c r="CY58" s="551">
        <v>0</v>
      </c>
      <c r="CZ58" s="551">
        <v>164</v>
      </c>
      <c r="DA58" s="532">
        <v>164</v>
      </c>
      <c r="DB58" s="532"/>
      <c r="DC58" s="532"/>
      <c r="DD58" s="551">
        <v>0</v>
      </c>
      <c r="DE58" s="551">
        <v>0</v>
      </c>
      <c r="DF58" s="551">
        <v>0</v>
      </c>
      <c r="DG58" s="551">
        <v>0</v>
      </c>
      <c r="DH58" s="551">
        <v>0</v>
      </c>
      <c r="DI58" s="551">
        <v>0</v>
      </c>
      <c r="DJ58" s="551">
        <v>0</v>
      </c>
      <c r="DK58" s="551">
        <v>0</v>
      </c>
      <c r="DL58" s="551">
        <v>0</v>
      </c>
      <c r="DM58" s="551">
        <v>0</v>
      </c>
      <c r="DN58" s="551">
        <v>0</v>
      </c>
      <c r="DO58" s="551">
        <v>5128</v>
      </c>
      <c r="DP58" s="532">
        <v>5128</v>
      </c>
      <c r="DQ58" s="532"/>
    </row>
    <row r="60" spans="1:121">
      <c r="A60" s="543" t="s">
        <v>58</v>
      </c>
      <c r="B60" s="532"/>
      <c r="C60" s="532">
        <v>4390</v>
      </c>
      <c r="D60" s="532">
        <v>1590</v>
      </c>
      <c r="E60" s="532">
        <v>4426</v>
      </c>
      <c r="F60" s="532">
        <v>2673</v>
      </c>
      <c r="G60" s="532">
        <v>2811</v>
      </c>
      <c r="H60" s="532">
        <v>1040</v>
      </c>
      <c r="I60" s="532">
        <v>4253</v>
      </c>
      <c r="J60" s="532">
        <v>852</v>
      </c>
      <c r="K60" s="532">
        <v>656</v>
      </c>
      <c r="L60" s="532">
        <v>1550</v>
      </c>
      <c r="M60" s="532">
        <v>2730</v>
      </c>
      <c r="N60" s="532">
        <v>5426</v>
      </c>
      <c r="O60" s="532">
        <v>32397</v>
      </c>
      <c r="P60" s="532"/>
      <c r="Q60" s="532"/>
      <c r="R60" s="532">
        <v>3964</v>
      </c>
      <c r="S60" s="532">
        <v>3143</v>
      </c>
      <c r="T60" s="532">
        <v>912</v>
      </c>
      <c r="U60" s="532">
        <v>1642</v>
      </c>
      <c r="V60" s="532">
        <v>2170</v>
      </c>
      <c r="W60" s="532">
        <v>4573</v>
      </c>
      <c r="X60" s="532">
        <v>1623</v>
      </c>
      <c r="Y60" s="532">
        <v>695</v>
      </c>
      <c r="Z60" s="532">
        <v>2303</v>
      </c>
      <c r="AA60" s="532">
        <v>3665</v>
      </c>
      <c r="AB60" s="532">
        <v>4136</v>
      </c>
      <c r="AC60" s="532">
        <v>4571</v>
      </c>
      <c r="AD60" s="532">
        <v>33397</v>
      </c>
      <c r="AE60" s="532"/>
      <c r="AF60" s="532"/>
      <c r="AG60" s="532">
        <v>2390</v>
      </c>
      <c r="AH60" s="532">
        <v>2016</v>
      </c>
      <c r="AI60" s="532">
        <v>5461</v>
      </c>
      <c r="AJ60" s="532">
        <v>1883</v>
      </c>
      <c r="AK60" s="532">
        <v>1666</v>
      </c>
      <c r="AL60" s="532">
        <v>62199</v>
      </c>
      <c r="AM60" s="532">
        <v>8342</v>
      </c>
      <c r="AN60" s="532">
        <v>1081</v>
      </c>
      <c r="AO60" s="532">
        <v>5072</v>
      </c>
      <c r="AP60" s="532">
        <v>3353</v>
      </c>
      <c r="AQ60" s="532">
        <v>4098</v>
      </c>
      <c r="AR60" s="532">
        <v>29652.213600000003</v>
      </c>
      <c r="AS60" s="532">
        <v>127213.21359999999</v>
      </c>
      <c r="AT60" s="532"/>
      <c r="AU60" s="532"/>
      <c r="AV60" s="532">
        <v>20563</v>
      </c>
      <c r="AW60" s="532">
        <v>2005</v>
      </c>
      <c r="AX60" s="532">
        <v>5096</v>
      </c>
      <c r="AY60" s="532">
        <v>2088</v>
      </c>
      <c r="AZ60" s="532">
        <v>1946</v>
      </c>
      <c r="BA60" s="532">
        <v>6688</v>
      </c>
      <c r="BB60" s="532">
        <v>2135</v>
      </c>
      <c r="BC60" s="532">
        <v>2815</v>
      </c>
      <c r="BD60" s="532">
        <v>6118</v>
      </c>
      <c r="BE60" s="532">
        <v>2251</v>
      </c>
      <c r="BF60" s="532">
        <v>3309</v>
      </c>
      <c r="BG60" s="532">
        <v>34307.898525679993</v>
      </c>
      <c r="BH60" s="532">
        <v>89321.898525679993</v>
      </c>
      <c r="BI60" s="532"/>
      <c r="BJ60" s="532"/>
      <c r="BK60" s="532">
        <v>1312</v>
      </c>
      <c r="BL60" s="532">
        <v>1252</v>
      </c>
      <c r="BM60" s="532">
        <v>5318</v>
      </c>
      <c r="BN60" s="532">
        <v>916</v>
      </c>
      <c r="BO60" s="532">
        <v>2982</v>
      </c>
      <c r="BP60" s="532">
        <v>7025</v>
      </c>
      <c r="BQ60" s="532">
        <v>5504</v>
      </c>
      <c r="BR60" s="532">
        <v>541</v>
      </c>
      <c r="BS60" s="532">
        <v>6886</v>
      </c>
      <c r="BT60" s="532">
        <v>2485</v>
      </c>
      <c r="BU60" s="532">
        <v>4084</v>
      </c>
      <c r="BV60" s="532">
        <v>81423.495889838436</v>
      </c>
      <c r="BW60" s="532">
        <v>119728.49588983844</v>
      </c>
      <c r="BX60" s="532"/>
      <c r="BY60" s="532"/>
      <c r="BZ60" s="532">
        <v>1443</v>
      </c>
      <c r="CA60" s="532">
        <v>1396</v>
      </c>
      <c r="CB60" s="532">
        <v>2799</v>
      </c>
      <c r="CC60" s="532">
        <v>4481</v>
      </c>
      <c r="CD60" s="532">
        <v>2073</v>
      </c>
      <c r="CE60" s="532">
        <v>6433</v>
      </c>
      <c r="CF60" s="532">
        <v>1679</v>
      </c>
      <c r="CG60" s="532">
        <v>3747</v>
      </c>
      <c r="CH60" s="532">
        <v>4311</v>
      </c>
      <c r="CI60" s="532">
        <v>2534</v>
      </c>
      <c r="CJ60" s="532">
        <v>6318</v>
      </c>
      <c r="CK60" s="532">
        <v>32300.349213923088</v>
      </c>
      <c r="CL60" s="532">
        <v>69514.349213923095</v>
      </c>
      <c r="CM60" s="532"/>
      <c r="CN60" s="532"/>
      <c r="CO60" s="532">
        <v>1136</v>
      </c>
      <c r="CP60" s="532">
        <v>1720</v>
      </c>
      <c r="CQ60" s="532">
        <v>3068</v>
      </c>
      <c r="CR60" s="532">
        <v>606</v>
      </c>
      <c r="CS60" s="532">
        <v>1923</v>
      </c>
      <c r="CT60" s="532">
        <v>6836</v>
      </c>
      <c r="CU60" s="532">
        <v>1636</v>
      </c>
      <c r="CV60" s="532">
        <v>4483</v>
      </c>
      <c r="CW60" s="532">
        <v>4361</v>
      </c>
      <c r="CX60" s="532">
        <v>2560</v>
      </c>
      <c r="CY60" s="532">
        <v>3547</v>
      </c>
      <c r="CZ60" s="532">
        <v>22504.701662358922</v>
      </c>
      <c r="DA60" s="532">
        <v>54380.70166235893</v>
      </c>
      <c r="DB60" s="532"/>
      <c r="DC60" s="532"/>
      <c r="DD60" s="532">
        <v>1136</v>
      </c>
      <c r="DE60" s="532">
        <v>1179</v>
      </c>
      <c r="DF60" s="532">
        <v>3017</v>
      </c>
      <c r="DG60" s="532">
        <v>606</v>
      </c>
      <c r="DH60" s="532">
        <v>1923</v>
      </c>
      <c r="DI60" s="532">
        <v>5582</v>
      </c>
      <c r="DJ60" s="532">
        <v>1636</v>
      </c>
      <c r="DK60" s="532">
        <v>479</v>
      </c>
      <c r="DL60" s="532">
        <v>4309</v>
      </c>
      <c r="DM60" s="532">
        <v>2460</v>
      </c>
      <c r="DN60" s="532">
        <v>4264</v>
      </c>
      <c r="DO60" s="532">
        <v>70610.730993397679</v>
      </c>
      <c r="DP60" s="532">
        <v>97201.730993397665</v>
      </c>
      <c r="DQ60" s="532"/>
    </row>
    <row r="63" spans="1:121">
      <c r="A63" s="534" t="s">
        <v>152</v>
      </c>
      <c r="B63" s="532"/>
      <c r="C63" s="540" t="s">
        <v>434</v>
      </c>
      <c r="D63" s="540" t="s">
        <v>435</v>
      </c>
      <c r="E63" s="540" t="s">
        <v>436</v>
      </c>
      <c r="F63" s="540" t="s">
        <v>437</v>
      </c>
      <c r="G63" s="540" t="s">
        <v>438</v>
      </c>
      <c r="H63" s="540" t="s">
        <v>439</v>
      </c>
      <c r="I63" s="540" t="s">
        <v>440</v>
      </c>
      <c r="J63" s="540" t="s">
        <v>441</v>
      </c>
      <c r="K63" s="540" t="s">
        <v>442</v>
      </c>
      <c r="L63" s="540" t="s">
        <v>443</v>
      </c>
      <c r="M63" s="540" t="s">
        <v>444</v>
      </c>
      <c r="N63" s="540" t="s">
        <v>445</v>
      </c>
      <c r="O63" s="542" t="s">
        <v>58</v>
      </c>
      <c r="P63" s="542"/>
      <c r="Q63" s="532"/>
      <c r="R63" s="540" t="s">
        <v>434</v>
      </c>
      <c r="S63" s="540" t="s">
        <v>435</v>
      </c>
      <c r="T63" s="540" t="s">
        <v>436</v>
      </c>
      <c r="U63" s="540" t="s">
        <v>437</v>
      </c>
      <c r="V63" s="540" t="s">
        <v>438</v>
      </c>
      <c r="W63" s="540" t="s">
        <v>439</v>
      </c>
      <c r="X63" s="540" t="s">
        <v>440</v>
      </c>
      <c r="Y63" s="540" t="s">
        <v>441</v>
      </c>
      <c r="Z63" s="540" t="s">
        <v>442</v>
      </c>
      <c r="AA63" s="540" t="s">
        <v>443</v>
      </c>
      <c r="AB63" s="540" t="s">
        <v>444</v>
      </c>
      <c r="AC63" s="540" t="s">
        <v>445</v>
      </c>
      <c r="AD63" s="542" t="s">
        <v>58</v>
      </c>
      <c r="AE63" s="532"/>
      <c r="AF63" s="532"/>
      <c r="AG63" s="540" t="s">
        <v>434</v>
      </c>
      <c r="AH63" s="540" t="s">
        <v>435</v>
      </c>
      <c r="AI63" s="542" t="s">
        <v>436</v>
      </c>
      <c r="AJ63" s="542" t="s">
        <v>437</v>
      </c>
      <c r="AK63" s="542" t="s">
        <v>438</v>
      </c>
      <c r="AL63" s="542" t="s">
        <v>439</v>
      </c>
      <c r="AM63" s="542" t="s">
        <v>440</v>
      </c>
      <c r="AN63" s="542" t="s">
        <v>441</v>
      </c>
      <c r="AO63" s="542" t="s">
        <v>442</v>
      </c>
      <c r="AP63" s="542" t="s">
        <v>443</v>
      </c>
      <c r="AQ63" s="542" t="s">
        <v>444</v>
      </c>
      <c r="AR63" s="542" t="s">
        <v>445</v>
      </c>
      <c r="AS63" s="542" t="s">
        <v>58</v>
      </c>
      <c r="AT63" s="532"/>
      <c r="AU63" s="532"/>
      <c r="AV63" s="542" t="s">
        <v>434</v>
      </c>
      <c r="AW63" s="542" t="s">
        <v>435</v>
      </c>
      <c r="AX63" s="542" t="s">
        <v>436</v>
      </c>
      <c r="AY63" s="542" t="s">
        <v>437</v>
      </c>
      <c r="AZ63" s="542" t="s">
        <v>438</v>
      </c>
      <c r="BA63" s="542" t="s">
        <v>439</v>
      </c>
      <c r="BB63" s="542" t="s">
        <v>440</v>
      </c>
      <c r="BC63" s="542" t="s">
        <v>441</v>
      </c>
      <c r="BD63" s="542" t="s">
        <v>442</v>
      </c>
      <c r="BE63" s="542" t="s">
        <v>443</v>
      </c>
      <c r="BF63" s="542" t="s">
        <v>444</v>
      </c>
      <c r="BG63" s="542" t="s">
        <v>445</v>
      </c>
      <c r="BH63" s="542" t="s">
        <v>58</v>
      </c>
      <c r="BI63" s="532"/>
      <c r="BJ63" s="532"/>
      <c r="BK63" s="542" t="s">
        <v>434</v>
      </c>
      <c r="BL63" s="542" t="s">
        <v>435</v>
      </c>
      <c r="BM63" s="542" t="s">
        <v>436</v>
      </c>
      <c r="BN63" s="542" t="s">
        <v>437</v>
      </c>
      <c r="BO63" s="542" t="s">
        <v>438</v>
      </c>
      <c r="BP63" s="542" t="s">
        <v>439</v>
      </c>
      <c r="BQ63" s="542" t="s">
        <v>440</v>
      </c>
      <c r="BR63" s="542" t="s">
        <v>441</v>
      </c>
      <c r="BS63" s="542" t="s">
        <v>442</v>
      </c>
      <c r="BT63" s="542" t="s">
        <v>443</v>
      </c>
      <c r="BU63" s="542" t="s">
        <v>444</v>
      </c>
      <c r="BV63" s="542" t="s">
        <v>445</v>
      </c>
      <c r="BW63" s="542" t="s">
        <v>58</v>
      </c>
      <c r="BX63" s="532"/>
      <c r="BY63" s="532"/>
      <c r="BZ63" s="542" t="s">
        <v>434</v>
      </c>
      <c r="CA63" s="542" t="s">
        <v>435</v>
      </c>
      <c r="CB63" s="542" t="s">
        <v>436</v>
      </c>
      <c r="CC63" s="542" t="s">
        <v>437</v>
      </c>
      <c r="CD63" s="542" t="s">
        <v>438</v>
      </c>
      <c r="CE63" s="542" t="s">
        <v>439</v>
      </c>
      <c r="CF63" s="542" t="s">
        <v>440</v>
      </c>
      <c r="CG63" s="542" t="s">
        <v>441</v>
      </c>
      <c r="CH63" s="542" t="s">
        <v>442</v>
      </c>
      <c r="CI63" s="542" t="s">
        <v>443</v>
      </c>
      <c r="CJ63" s="542" t="s">
        <v>444</v>
      </c>
      <c r="CK63" s="542" t="s">
        <v>445</v>
      </c>
      <c r="CL63" s="542" t="s">
        <v>58</v>
      </c>
      <c r="CM63" s="532"/>
      <c r="CN63" s="532"/>
      <c r="CO63" s="542" t="s">
        <v>434</v>
      </c>
      <c r="CP63" s="542" t="s">
        <v>435</v>
      </c>
      <c r="CQ63" s="542" t="s">
        <v>436</v>
      </c>
      <c r="CR63" s="542" t="s">
        <v>437</v>
      </c>
      <c r="CS63" s="542" t="s">
        <v>438</v>
      </c>
      <c r="CT63" s="542" t="s">
        <v>439</v>
      </c>
      <c r="CU63" s="542" t="s">
        <v>440</v>
      </c>
      <c r="CV63" s="542" t="s">
        <v>441</v>
      </c>
      <c r="CW63" s="542" t="s">
        <v>442</v>
      </c>
      <c r="CX63" s="542" t="s">
        <v>443</v>
      </c>
      <c r="CY63" s="542" t="s">
        <v>444</v>
      </c>
      <c r="CZ63" s="542" t="s">
        <v>445</v>
      </c>
      <c r="DA63" s="542" t="s">
        <v>58</v>
      </c>
      <c r="DB63" s="532"/>
      <c r="DC63" s="532"/>
      <c r="DD63" s="542" t="s">
        <v>434</v>
      </c>
      <c r="DE63" s="542" t="s">
        <v>435</v>
      </c>
      <c r="DF63" s="542" t="s">
        <v>436</v>
      </c>
      <c r="DG63" s="542" t="s">
        <v>437</v>
      </c>
      <c r="DH63" s="542" t="s">
        <v>438</v>
      </c>
      <c r="DI63" s="542" t="s">
        <v>439</v>
      </c>
      <c r="DJ63" s="542" t="s">
        <v>440</v>
      </c>
      <c r="DK63" s="542" t="s">
        <v>441</v>
      </c>
      <c r="DL63" s="542" t="s">
        <v>442</v>
      </c>
      <c r="DM63" s="542" t="s">
        <v>443</v>
      </c>
      <c r="DN63" s="542" t="s">
        <v>444</v>
      </c>
      <c r="DO63" s="542" t="s">
        <v>445</v>
      </c>
      <c r="DP63" s="542" t="s">
        <v>58</v>
      </c>
      <c r="DQ63" s="532"/>
    </row>
    <row r="65" spans="1:120">
      <c r="A65" s="532" t="s">
        <v>990</v>
      </c>
      <c r="B65" s="532"/>
      <c r="C65" s="550">
        <v>35</v>
      </c>
      <c r="D65" s="550">
        <v>38</v>
      </c>
      <c r="E65" s="550">
        <v>40</v>
      </c>
      <c r="F65" s="550">
        <v>42</v>
      </c>
      <c r="G65" s="550">
        <v>44</v>
      </c>
      <c r="H65" s="550">
        <v>-1</v>
      </c>
      <c r="I65" s="550">
        <v>39</v>
      </c>
      <c r="J65" s="550">
        <v>46</v>
      </c>
      <c r="K65" s="550">
        <v>11</v>
      </c>
      <c r="L65" s="550">
        <v>50</v>
      </c>
      <c r="M65" s="550">
        <v>55</v>
      </c>
      <c r="N65" s="550">
        <v>86</v>
      </c>
      <c r="O65" s="532">
        <v>485</v>
      </c>
      <c r="P65" s="550"/>
      <c r="Q65" s="532"/>
      <c r="R65" s="550">
        <v>111</v>
      </c>
      <c r="S65" s="550">
        <v>109</v>
      </c>
      <c r="T65" s="550">
        <v>118</v>
      </c>
      <c r="U65" s="550">
        <v>125</v>
      </c>
      <c r="V65" s="550">
        <v>137</v>
      </c>
      <c r="W65" s="550">
        <v>212</v>
      </c>
      <c r="X65" s="550">
        <v>171</v>
      </c>
      <c r="Y65" s="550">
        <v>180</v>
      </c>
      <c r="Z65" s="550">
        <v>176</v>
      </c>
      <c r="AA65" s="550">
        <v>196</v>
      </c>
      <c r="AB65" s="550">
        <v>211</v>
      </c>
      <c r="AC65" s="550">
        <v>294</v>
      </c>
      <c r="AD65" s="532">
        <v>2040</v>
      </c>
      <c r="AE65" s="532"/>
      <c r="AF65" s="532"/>
      <c r="AG65" s="550">
        <v>230</v>
      </c>
      <c r="AH65" s="550">
        <v>236</v>
      </c>
      <c r="AI65" s="550">
        <v>266.42360073820032</v>
      </c>
      <c r="AJ65" s="550">
        <v>273.82480541407153</v>
      </c>
      <c r="AK65" s="550">
        <v>281.26406548282785</v>
      </c>
      <c r="AL65" s="550">
        <v>288.7415766170646</v>
      </c>
      <c r="AM65" s="550">
        <v>8.7701303806232112</v>
      </c>
      <c r="AN65" s="550">
        <v>10.666266592295015</v>
      </c>
      <c r="AO65" s="550">
        <v>12.572152326059356</v>
      </c>
      <c r="AP65" s="550">
        <v>14.487837711849117</v>
      </c>
      <c r="AQ65" s="550">
        <v>9.091473278941935</v>
      </c>
      <c r="AR65" s="550">
        <v>4.1558313506498834</v>
      </c>
      <c r="AS65" s="532">
        <v>1635.9977398925826</v>
      </c>
      <c r="AT65" s="532"/>
      <c r="AU65" s="532"/>
      <c r="AV65" s="550">
        <v>6.1525973163313905</v>
      </c>
      <c r="AW65" s="550">
        <v>8.2040451628239914</v>
      </c>
      <c r="AX65" s="550">
        <v>10.25830603726839</v>
      </c>
      <c r="AY65" s="550">
        <v>12.330697792541137</v>
      </c>
      <c r="AZ65" s="550">
        <v>14.403458830298812</v>
      </c>
      <c r="BA65" s="550">
        <v>16.496995705178868</v>
      </c>
      <c r="BB65" s="550">
        <v>18.596110895061749</v>
      </c>
      <c r="BC65" s="550">
        <v>27.051786662773843</v>
      </c>
      <c r="BD65" s="550">
        <v>35.550596250732454</v>
      </c>
      <c r="BE65" s="550">
        <v>44.092759691788899</v>
      </c>
      <c r="BF65" s="550">
        <v>52.678498141219009</v>
      </c>
      <c r="BG65" s="550">
        <v>61.308033882448697</v>
      </c>
      <c r="BH65" s="554">
        <v>307.1238863684672</v>
      </c>
      <c r="BI65" s="532"/>
      <c r="BJ65" s="532"/>
      <c r="BK65" s="550">
        <v>53.65421730623531</v>
      </c>
      <c r="BL65" s="550">
        <v>63.690048263358328</v>
      </c>
      <c r="BM65" s="550">
        <v>73.776071849355915</v>
      </c>
      <c r="BN65" s="550">
        <v>83.917815839322358</v>
      </c>
      <c r="BO65" s="550">
        <v>94.570873371468863</v>
      </c>
      <c r="BP65" s="550">
        <v>105.28000414626145</v>
      </c>
      <c r="BQ65" s="550">
        <v>116.04550330981479</v>
      </c>
      <c r="BR65" s="550">
        <v>127.09926517296998</v>
      </c>
      <c r="BS65" s="550">
        <v>138.21120941890439</v>
      </c>
      <c r="BT65" s="550">
        <v>146.59720737888662</v>
      </c>
      <c r="BU65" s="550">
        <v>157.49070213743437</v>
      </c>
      <c r="BV65" s="550">
        <v>168.44153569970263</v>
      </c>
      <c r="BW65" s="532">
        <v>1328.7744538937152</v>
      </c>
      <c r="BX65" s="532"/>
      <c r="BY65" s="532"/>
      <c r="BZ65" s="550">
        <v>9.1520754918318943</v>
      </c>
      <c r="CA65" s="550">
        <v>14.293027026796505</v>
      </c>
      <c r="CB65" s="550">
        <v>19.458143411957366</v>
      </c>
      <c r="CC65" s="550">
        <v>24.650446811126766</v>
      </c>
      <c r="CD65" s="550">
        <v>30.380647786439809</v>
      </c>
      <c r="CE65" s="550">
        <v>36.138378353843329</v>
      </c>
      <c r="CF65" s="550">
        <v>37.997151191342326</v>
      </c>
      <c r="CG65" s="550">
        <v>43.144919463541719</v>
      </c>
      <c r="CH65" s="550">
        <v>48.319783436533264</v>
      </c>
      <c r="CI65" s="550">
        <v>50.411108725773872</v>
      </c>
      <c r="CJ65" s="550">
        <v>55.11365142124766</v>
      </c>
      <c r="CK65" s="550">
        <v>59.840946336149635</v>
      </c>
      <c r="CL65" s="532">
        <v>428.90027945658414</v>
      </c>
      <c r="CM65" s="532"/>
      <c r="CN65" s="532"/>
      <c r="CO65" s="550">
        <v>57.655290818855789</v>
      </c>
      <c r="CP65" s="550">
        <v>66.713050102853089</v>
      </c>
      <c r="CQ65" s="550">
        <v>75.818953518885962</v>
      </c>
      <c r="CR65" s="550">
        <v>84.973525621830177</v>
      </c>
      <c r="CS65" s="550">
        <v>94.177026533167037</v>
      </c>
      <c r="CT65" s="550">
        <v>103.42971776465954</v>
      </c>
      <c r="CU65" s="550">
        <v>109.51432870033369</v>
      </c>
      <c r="CV65" s="550">
        <v>118.31986455789489</v>
      </c>
      <c r="CW65" s="550">
        <v>127.17246371584014</v>
      </c>
      <c r="CX65" s="550">
        <v>136.07237771527718</v>
      </c>
      <c r="CY65" s="550">
        <v>145.01985944173555</v>
      </c>
      <c r="CZ65" s="550">
        <v>154.01516313235206</v>
      </c>
      <c r="DA65" s="532">
        <v>1272.8816216236851</v>
      </c>
      <c r="DB65" s="532"/>
      <c r="DC65" s="532"/>
      <c r="DD65" s="550">
        <v>158.28899930940281</v>
      </c>
      <c r="DE65" s="550">
        <v>167.18383195552724</v>
      </c>
      <c r="DF65" s="550">
        <v>176.12665547248648</v>
      </c>
      <c r="DG65" s="550">
        <v>185.1180015455495</v>
      </c>
      <c r="DH65" s="550">
        <v>194.15813345157142</v>
      </c>
      <c r="DI65" s="550">
        <v>203.2473158959121</v>
      </c>
      <c r="DJ65" s="550">
        <v>212.37496328951977</v>
      </c>
      <c r="DK65" s="550">
        <v>221.5629877993635</v>
      </c>
      <c r="DL65" s="550">
        <v>230.80086529287811</v>
      </c>
      <c r="DM65" s="550">
        <v>240.08886626563935</v>
      </c>
      <c r="DN65" s="550">
        <v>249.42726268089564</v>
      </c>
      <c r="DO65" s="550">
        <v>258.81632797753161</v>
      </c>
      <c r="DP65" s="532">
        <v>2497.1942109362776</v>
      </c>
    </row>
    <row r="66" spans="1:120">
      <c r="A66" s="532" t="s">
        <v>991</v>
      </c>
      <c r="B66" s="532"/>
      <c r="C66" s="549">
        <v>0</v>
      </c>
      <c r="D66" s="549">
        <v>0</v>
      </c>
      <c r="E66" s="549">
        <v>0</v>
      </c>
      <c r="F66" s="549">
        <v>0</v>
      </c>
      <c r="G66" s="549">
        <v>0</v>
      </c>
      <c r="H66" s="549">
        <v>0</v>
      </c>
      <c r="I66" s="549">
        <v>0</v>
      </c>
      <c r="J66" s="549">
        <v>0</v>
      </c>
      <c r="K66" s="549">
        <v>0</v>
      </c>
      <c r="L66" s="549">
        <v>0</v>
      </c>
      <c r="M66" s="549">
        <v>0</v>
      </c>
      <c r="N66" s="549">
        <v>0</v>
      </c>
      <c r="O66" s="532">
        <v>0</v>
      </c>
      <c r="P66" s="549"/>
      <c r="Q66" s="532"/>
      <c r="R66" s="549">
        <v>0</v>
      </c>
      <c r="S66" s="549">
        <v>0</v>
      </c>
      <c r="T66" s="549">
        <v>0</v>
      </c>
      <c r="U66" s="549">
        <v>0</v>
      </c>
      <c r="V66" s="549">
        <v>0</v>
      </c>
      <c r="W66" s="549">
        <v>0</v>
      </c>
      <c r="X66" s="549">
        <v>0</v>
      </c>
      <c r="Y66" s="549">
        <v>0</v>
      </c>
      <c r="Z66" s="549">
        <v>0</v>
      </c>
      <c r="AA66" s="549">
        <v>0</v>
      </c>
      <c r="AB66" s="549">
        <v>0</v>
      </c>
      <c r="AC66" s="549">
        <v>0</v>
      </c>
      <c r="AD66" s="532">
        <v>0</v>
      </c>
      <c r="AE66" s="532"/>
      <c r="AF66" s="532"/>
      <c r="AG66" s="549">
        <v>0</v>
      </c>
      <c r="AH66" s="549">
        <v>0</v>
      </c>
      <c r="AI66" s="549">
        <v>0</v>
      </c>
      <c r="AJ66" s="549">
        <v>0</v>
      </c>
      <c r="AK66" s="549">
        <v>0</v>
      </c>
      <c r="AL66" s="549">
        <v>0</v>
      </c>
      <c r="AM66" s="549">
        <v>0</v>
      </c>
      <c r="AN66" s="549">
        <v>0</v>
      </c>
      <c r="AO66" s="549">
        <v>0</v>
      </c>
      <c r="AP66" s="549">
        <v>0</v>
      </c>
      <c r="AQ66" s="549">
        <v>0</v>
      </c>
      <c r="AR66" s="549">
        <v>0</v>
      </c>
      <c r="AS66" s="532">
        <v>0</v>
      </c>
      <c r="AT66" s="532"/>
      <c r="AU66" s="532"/>
      <c r="AV66" s="549">
        <v>0</v>
      </c>
      <c r="AW66" s="549">
        <v>0</v>
      </c>
      <c r="AX66" s="549">
        <v>0</v>
      </c>
      <c r="AY66" s="549">
        <v>0</v>
      </c>
      <c r="AZ66" s="549">
        <v>0</v>
      </c>
      <c r="BA66" s="549">
        <v>0</v>
      </c>
      <c r="BB66" s="549">
        <v>0</v>
      </c>
      <c r="BC66" s="549">
        <v>0</v>
      </c>
      <c r="BD66" s="549">
        <v>0</v>
      </c>
      <c r="BE66" s="549">
        <v>0</v>
      </c>
      <c r="BF66" s="549">
        <v>0</v>
      </c>
      <c r="BG66" s="549">
        <v>0</v>
      </c>
      <c r="BH66" s="532">
        <v>0</v>
      </c>
      <c r="BI66" s="532"/>
      <c r="BJ66" s="532"/>
      <c r="BK66" s="549">
        <v>0</v>
      </c>
      <c r="BL66" s="549">
        <v>0</v>
      </c>
      <c r="BM66" s="549">
        <v>0</v>
      </c>
      <c r="BN66" s="549">
        <v>0</v>
      </c>
      <c r="BO66" s="549">
        <v>0</v>
      </c>
      <c r="BP66" s="549">
        <v>0</v>
      </c>
      <c r="BQ66" s="549">
        <v>0</v>
      </c>
      <c r="BR66" s="549">
        <v>0</v>
      </c>
      <c r="BS66" s="549">
        <v>0</v>
      </c>
      <c r="BT66" s="549">
        <v>0</v>
      </c>
      <c r="BU66" s="549">
        <v>0</v>
      </c>
      <c r="BV66" s="549">
        <v>0</v>
      </c>
      <c r="BW66" s="532">
        <v>0</v>
      </c>
      <c r="BX66" s="532"/>
      <c r="BY66" s="532"/>
      <c r="BZ66" s="549">
        <v>0</v>
      </c>
      <c r="CA66" s="549">
        <v>0</v>
      </c>
      <c r="CB66" s="549">
        <v>0</v>
      </c>
      <c r="CC66" s="549">
        <v>0</v>
      </c>
      <c r="CD66" s="549">
        <v>0</v>
      </c>
      <c r="CE66" s="549">
        <v>0</v>
      </c>
      <c r="CF66" s="549">
        <v>0</v>
      </c>
      <c r="CG66" s="549">
        <v>0</v>
      </c>
      <c r="CH66" s="549">
        <v>0</v>
      </c>
      <c r="CI66" s="549">
        <v>0</v>
      </c>
      <c r="CJ66" s="549">
        <v>0</v>
      </c>
      <c r="CK66" s="549">
        <v>0</v>
      </c>
      <c r="CL66" s="532">
        <v>0</v>
      </c>
      <c r="CM66" s="532"/>
      <c r="CN66" s="532"/>
      <c r="CO66" s="549">
        <v>0</v>
      </c>
      <c r="CP66" s="549">
        <v>0</v>
      </c>
      <c r="CQ66" s="549">
        <v>0</v>
      </c>
      <c r="CR66" s="549">
        <v>0</v>
      </c>
      <c r="CS66" s="549">
        <v>0</v>
      </c>
      <c r="CT66" s="549">
        <v>0</v>
      </c>
      <c r="CU66" s="549">
        <v>0</v>
      </c>
      <c r="CV66" s="549">
        <v>0</v>
      </c>
      <c r="CW66" s="549">
        <v>0</v>
      </c>
      <c r="CX66" s="549">
        <v>0</v>
      </c>
      <c r="CY66" s="549">
        <v>0</v>
      </c>
      <c r="CZ66" s="549">
        <v>0</v>
      </c>
      <c r="DA66" s="532">
        <v>0</v>
      </c>
      <c r="DB66" s="532"/>
      <c r="DC66" s="532"/>
      <c r="DD66" s="549">
        <v>0</v>
      </c>
      <c r="DE66" s="549">
        <v>0</v>
      </c>
      <c r="DF66" s="549">
        <v>0</v>
      </c>
      <c r="DG66" s="549">
        <v>0</v>
      </c>
      <c r="DH66" s="549">
        <v>0</v>
      </c>
      <c r="DI66" s="549">
        <v>0</v>
      </c>
      <c r="DJ66" s="549">
        <v>0</v>
      </c>
      <c r="DK66" s="549">
        <v>0</v>
      </c>
      <c r="DL66" s="549">
        <v>0</v>
      </c>
      <c r="DM66" s="549">
        <v>0</v>
      </c>
      <c r="DN66" s="549">
        <v>0</v>
      </c>
      <c r="DO66" s="549">
        <v>0</v>
      </c>
      <c r="DP66" s="532">
        <v>0</v>
      </c>
    </row>
    <row r="67" spans="1:120" s="129" customFormat="1">
      <c r="A67" s="551" t="s">
        <v>992</v>
      </c>
      <c r="B67" s="551"/>
      <c r="C67" s="551">
        <v>2</v>
      </c>
      <c r="D67" s="551">
        <v>2</v>
      </c>
      <c r="E67" s="551">
        <v>1</v>
      </c>
      <c r="F67" s="551">
        <v>1</v>
      </c>
      <c r="G67" s="551">
        <v>1</v>
      </c>
      <c r="H67" s="551">
        <v>0</v>
      </c>
      <c r="I67" s="551">
        <v>2</v>
      </c>
      <c r="J67" s="551">
        <v>3</v>
      </c>
      <c r="K67" s="551">
        <v>0</v>
      </c>
      <c r="L67" s="551">
        <v>1</v>
      </c>
      <c r="M67" s="551">
        <v>2</v>
      </c>
      <c r="N67" s="551">
        <v>3</v>
      </c>
      <c r="O67" s="551">
        <v>18</v>
      </c>
      <c r="P67" s="551"/>
      <c r="Q67" s="551"/>
      <c r="R67" s="551">
        <v>12</v>
      </c>
      <c r="S67" s="551">
        <v>11</v>
      </c>
      <c r="T67" s="551">
        <v>12</v>
      </c>
      <c r="U67" s="551">
        <v>13</v>
      </c>
      <c r="V67" s="551">
        <v>7</v>
      </c>
      <c r="W67" s="551">
        <v>12</v>
      </c>
      <c r="X67" s="551">
        <v>6</v>
      </c>
      <c r="Y67" s="551">
        <v>12</v>
      </c>
      <c r="Z67" s="551">
        <v>21</v>
      </c>
      <c r="AA67" s="551">
        <v>25</v>
      </c>
      <c r="AB67" s="551">
        <v>23</v>
      </c>
      <c r="AC67" s="551">
        <v>30</v>
      </c>
      <c r="AD67" s="551">
        <v>184</v>
      </c>
      <c r="AE67" s="532"/>
      <c r="AF67" s="551"/>
      <c r="AG67" s="551">
        <v>28</v>
      </c>
      <c r="AH67" s="551">
        <v>28</v>
      </c>
      <c r="AI67" s="551">
        <v>29.107637007354821</v>
      </c>
      <c r="AJ67" s="551">
        <v>31.211179949405125</v>
      </c>
      <c r="AK67" s="551">
        <v>33.38724025737573</v>
      </c>
      <c r="AL67" s="551">
        <v>35.574489396568829</v>
      </c>
      <c r="AM67" s="551">
        <v>34.939862129285295</v>
      </c>
      <c r="AN67" s="551">
        <v>40.456686725218979</v>
      </c>
      <c r="AO67" s="551">
        <v>46.001877639430646</v>
      </c>
      <c r="AP67" s="551">
        <v>51.575580725390658</v>
      </c>
      <c r="AQ67" s="551">
        <v>57.17794258651633</v>
      </c>
      <c r="AR67" s="551">
        <v>62.809110580028083</v>
      </c>
      <c r="AS67" s="551">
        <v>478.24160699657443</v>
      </c>
      <c r="AT67" s="551"/>
      <c r="AU67" s="551"/>
      <c r="AV67" s="551">
        <v>62.255883288638856</v>
      </c>
      <c r="AW67" s="551">
        <v>0.89524213175046252</v>
      </c>
      <c r="AX67" s="551">
        <v>1.7976144300960029</v>
      </c>
      <c r="AY67" s="551">
        <v>2.7045898808780278</v>
      </c>
      <c r="AZ67" s="551">
        <v>3.6161919655491412</v>
      </c>
      <c r="BA67" s="551">
        <v>4.5324442853447726</v>
      </c>
      <c r="BB67" s="551">
        <v>-4.8788946434647693E-3</v>
      </c>
      <c r="BC67" s="551">
        <v>0.89290173538139062</v>
      </c>
      <c r="BD67" s="551">
        <v>1.7952620949725295</v>
      </c>
      <c r="BE67" s="551">
        <v>2.6996749622403691</v>
      </c>
      <c r="BF67" s="551">
        <v>3.6112519750871996</v>
      </c>
      <c r="BG67" s="551">
        <v>4.5274790951629686</v>
      </c>
      <c r="BH67" s="551">
        <v>89.323656950458243</v>
      </c>
      <c r="BI67" s="551"/>
      <c r="BJ67" s="551"/>
      <c r="BK67" s="551">
        <v>-4.9200599311382005E-3</v>
      </c>
      <c r="BL67" s="551">
        <v>1.6688731420602334</v>
      </c>
      <c r="BM67" s="551">
        <v>3.3514764919430773</v>
      </c>
      <c r="BN67" s="551">
        <v>5.0429363626538937</v>
      </c>
      <c r="BO67" s="551">
        <v>6.7432993712169358</v>
      </c>
      <c r="BP67" s="551">
        <v>8.452612380028997</v>
      </c>
      <c r="BQ67" s="551">
        <v>4.3072920691210301</v>
      </c>
      <c r="BR67" s="551">
        <v>6.0037829535687228</v>
      </c>
      <c r="BS67" s="551">
        <v>7.7092034570223582</v>
      </c>
      <c r="BT67" s="551">
        <v>9.4236005812644503</v>
      </c>
      <c r="BU67" s="551">
        <v>11.147021575475259</v>
      </c>
      <c r="BV67" s="551">
        <v>12.879513937534973</v>
      </c>
      <c r="BW67" s="551">
        <v>76.724692261958793</v>
      </c>
      <c r="BX67" s="551"/>
      <c r="BY67" s="551"/>
      <c r="BZ67" s="551">
        <v>4.2308144037483553</v>
      </c>
      <c r="CA67" s="551">
        <v>5.8532125927092968</v>
      </c>
      <c r="CB67" s="551">
        <v>7.4841504076924972</v>
      </c>
      <c r="CC67" s="551">
        <v>9.123672797720392</v>
      </c>
      <c r="CD67" s="551">
        <v>10.774456739444661</v>
      </c>
      <c r="CE67" s="551">
        <v>12.431297926894183</v>
      </c>
      <c r="CF67" s="551">
        <v>7.912151098448418</v>
      </c>
      <c r="CG67" s="551">
        <v>9.7828921254033911</v>
      </c>
      <c r="CH67" s="551">
        <v>11.666111742326947</v>
      </c>
      <c r="CI67" s="551">
        <v>13.559243840265172</v>
      </c>
      <c r="CJ67" s="551">
        <v>15.462340594375428</v>
      </c>
      <c r="CK67" s="551">
        <v>17.375454454443307</v>
      </c>
      <c r="CL67" s="551">
        <v>125.65579872347206</v>
      </c>
      <c r="CM67" s="551"/>
      <c r="CN67" s="551"/>
      <c r="CO67" s="551">
        <v>-2.9622958241080173E-3</v>
      </c>
      <c r="CP67" s="551">
        <v>1.3358792603868259</v>
      </c>
      <c r="CQ67" s="551">
        <v>2.6845489467557306</v>
      </c>
      <c r="CR67" s="551">
        <v>4.0404269220459792</v>
      </c>
      <c r="CS67" s="551">
        <v>5.4035517126882482</v>
      </c>
      <c r="CT67" s="551">
        <v>6.7739620510269658</v>
      </c>
      <c r="CU67" s="551">
        <v>1.4654270419734223</v>
      </c>
      <c r="CV67" s="551">
        <v>2.814789127562265</v>
      </c>
      <c r="CW67" s="551">
        <v>4.1713632027663126</v>
      </c>
      <c r="CX67" s="551">
        <v>5.5351878137954822</v>
      </c>
      <c r="CY67" s="551">
        <v>6.9063017128791682</v>
      </c>
      <c r="CZ67" s="551">
        <v>8.2847438593673637</v>
      </c>
      <c r="DA67" s="551">
        <v>49.413219355423664</v>
      </c>
      <c r="DB67" s="551"/>
      <c r="DC67" s="551"/>
      <c r="DD67" s="551">
        <v>-8.9039845226521162E-3</v>
      </c>
      <c r="DE67" s="551">
        <v>2.3621508543737644</v>
      </c>
      <c r="DF67" s="551">
        <v>4.7460707175242556</v>
      </c>
      <c r="DG67" s="551">
        <v>7.142925408817935</v>
      </c>
      <c r="DH67" s="551">
        <v>9.552785110890424</v>
      </c>
      <c r="DI67" s="551">
        <v>11.975720387178864</v>
      </c>
      <c r="DJ67" s="551">
        <v>7.114013310498728</v>
      </c>
      <c r="DK67" s="551">
        <v>9.5237161394192285</v>
      </c>
      <c r="DL67" s="551">
        <v>11.946493691383081</v>
      </c>
      <c r="DM67" s="551">
        <v>14.382416908076795</v>
      </c>
      <c r="DN67" s="551">
        <v>16.831557116106907</v>
      </c>
      <c r="DO67" s="551">
        <v>19.293986029088536</v>
      </c>
      <c r="DP67" s="551">
        <v>114.86293168883586</v>
      </c>
    </row>
    <row r="68" spans="1:120">
      <c r="A68" s="532" t="s">
        <v>993</v>
      </c>
      <c r="B68" s="532"/>
      <c r="C68" s="550">
        <v>7</v>
      </c>
      <c r="D68" s="550">
        <v>7</v>
      </c>
      <c r="E68" s="550">
        <v>7</v>
      </c>
      <c r="F68" s="550">
        <v>8</v>
      </c>
      <c r="G68" s="550">
        <v>6</v>
      </c>
      <c r="H68" s="550">
        <v>-1</v>
      </c>
      <c r="I68" s="550">
        <v>5</v>
      </c>
      <c r="J68" s="550">
        <v>7</v>
      </c>
      <c r="K68" s="550">
        <v>4</v>
      </c>
      <c r="L68" s="550">
        <v>10</v>
      </c>
      <c r="M68" s="550">
        <v>12</v>
      </c>
      <c r="N68" s="550">
        <v>19</v>
      </c>
      <c r="O68" s="532">
        <v>91</v>
      </c>
      <c r="P68" s="550"/>
      <c r="Q68" s="532"/>
      <c r="R68" s="550">
        <v>15.296317321871813</v>
      </c>
      <c r="S68" s="550">
        <v>18</v>
      </c>
      <c r="T68" s="550">
        <v>7</v>
      </c>
      <c r="U68" s="550">
        <v>11</v>
      </c>
      <c r="V68" s="550">
        <v>14</v>
      </c>
      <c r="W68" s="550">
        <v>27</v>
      </c>
      <c r="X68" s="550">
        <v>16</v>
      </c>
      <c r="Y68" s="550">
        <v>20</v>
      </c>
      <c r="Z68" s="550">
        <v>24</v>
      </c>
      <c r="AA68" s="550">
        <v>21</v>
      </c>
      <c r="AB68" s="550">
        <v>26</v>
      </c>
      <c r="AC68" s="550">
        <v>38</v>
      </c>
      <c r="AD68" s="532">
        <v>237.29631732187181</v>
      </c>
      <c r="AE68" s="532"/>
      <c r="AF68" s="532"/>
      <c r="AG68" s="550">
        <v>36</v>
      </c>
      <c r="AH68" s="550">
        <v>28</v>
      </c>
      <c r="AI68" s="550">
        <v>37.685451034794823</v>
      </c>
      <c r="AJ68" s="550">
        <v>41.726303965033672</v>
      </c>
      <c r="AK68" s="550">
        <v>53.570803461004267</v>
      </c>
      <c r="AL68" s="550">
        <v>70.056933148527079</v>
      </c>
      <c r="AM68" s="550">
        <v>66.751159810019203</v>
      </c>
      <c r="AN68" s="550">
        <v>49.759807772917533</v>
      </c>
      <c r="AO68" s="550">
        <v>61.406605687455098</v>
      </c>
      <c r="AP68" s="550">
        <v>59.087967525919417</v>
      </c>
      <c r="AQ68" s="550">
        <v>71.729417964528849</v>
      </c>
      <c r="AR68" s="550">
        <v>83.885096303453437</v>
      </c>
      <c r="AS68" s="532">
        <v>659.65954667365338</v>
      </c>
      <c r="AT68" s="532"/>
      <c r="AU68" s="532"/>
      <c r="AV68" s="550">
        <v>33.917328833002884</v>
      </c>
      <c r="AW68" s="550">
        <v>24.519197662664801</v>
      </c>
      <c r="AX68" s="550">
        <v>36.987231150480149</v>
      </c>
      <c r="AY68" s="550">
        <v>28.425796147716515</v>
      </c>
      <c r="AZ68" s="550">
        <v>33.645105132283561</v>
      </c>
      <c r="BA68" s="550">
        <v>45.522046313390426</v>
      </c>
      <c r="BB68" s="550">
        <v>36.810305337138814</v>
      </c>
      <c r="BC68" s="550">
        <v>48.703904019665167</v>
      </c>
      <c r="BD68" s="550">
        <v>60.657663541467009</v>
      </c>
      <c r="BE68" s="550">
        <v>52.114953790960641</v>
      </c>
      <c r="BF68" s="550">
        <v>64.17334479107295</v>
      </c>
      <c r="BG68" s="550">
        <v>76.292737266646171</v>
      </c>
      <c r="BH68" s="532">
        <v>541.76961398648916</v>
      </c>
      <c r="BI68" s="532"/>
      <c r="BJ68" s="532"/>
      <c r="BK68" s="550">
        <v>64.319318481409795</v>
      </c>
      <c r="BL68" s="550">
        <v>78.116847853089766</v>
      </c>
      <c r="BM68" s="550">
        <v>91.987001653018638</v>
      </c>
      <c r="BN68" s="550">
        <v>83.654682814008581</v>
      </c>
      <c r="BO68" s="550">
        <v>97.553985462759542</v>
      </c>
      <c r="BP68" s="550">
        <v>111.52381644071968</v>
      </c>
      <c r="BQ68" s="550">
        <v>103.32591272222095</v>
      </c>
      <c r="BR68" s="550">
        <v>97.785076267989965</v>
      </c>
      <c r="BS68" s="550">
        <v>111.05343540465914</v>
      </c>
      <c r="BT68" s="550">
        <v>102.12141788886112</v>
      </c>
      <c r="BU68" s="550">
        <v>115.4126017155472</v>
      </c>
      <c r="BV68" s="550">
        <v>128.77637657018525</v>
      </c>
      <c r="BW68" s="532">
        <v>1185.6304732744698</v>
      </c>
      <c r="BX68" s="532"/>
      <c r="BY68" s="532"/>
      <c r="BZ68" s="550">
        <v>46.67590481295516</v>
      </c>
      <c r="CA68" s="550">
        <v>54.806430781621501</v>
      </c>
      <c r="CB68" s="550">
        <v>62.985016015050981</v>
      </c>
      <c r="CC68" s="550">
        <v>62.221715296865192</v>
      </c>
      <c r="CD68" s="550">
        <v>50.677212580678926</v>
      </c>
      <c r="CE68" s="550">
        <v>58.481403312057473</v>
      </c>
      <c r="CF68" s="550">
        <v>57.31805131622405</v>
      </c>
      <c r="CG68" s="550">
        <v>65.394057824271044</v>
      </c>
      <c r="CH68" s="550">
        <v>56.613842802667335</v>
      </c>
      <c r="CI68" s="550">
        <v>55.930173856978286</v>
      </c>
      <c r="CJ68" s="550">
        <v>63.525152746880629</v>
      </c>
      <c r="CK68" s="550">
        <v>56.2957526498165</v>
      </c>
      <c r="CL68" s="532">
        <v>690.924713996067</v>
      </c>
      <c r="CM68" s="532"/>
      <c r="CN68" s="532"/>
      <c r="CO68" s="550">
        <v>26.684269935241698</v>
      </c>
      <c r="CP68" s="550">
        <v>39.542506614863171</v>
      </c>
      <c r="CQ68" s="550">
        <v>52.468779716860823</v>
      </c>
      <c r="CR68" s="550">
        <v>55.116626103911166</v>
      </c>
      <c r="CS68" s="550">
        <v>68.126826225049527</v>
      </c>
      <c r="CT68" s="550">
        <v>81.205874973289923</v>
      </c>
      <c r="CU68" s="550">
        <v>77.395870078940192</v>
      </c>
      <c r="CV68" s="550">
        <v>89.926535966695539</v>
      </c>
      <c r="CW68" s="550">
        <v>81.096424532674504</v>
      </c>
      <c r="CX68" s="550">
        <v>82.090755868239754</v>
      </c>
      <c r="CY68" s="550">
        <v>93.50274020988914</v>
      </c>
      <c r="CZ68" s="550">
        <v>104.9723587599256</v>
      </c>
      <c r="DA68" s="532">
        <v>852.12956898558093</v>
      </c>
      <c r="DB68" s="532"/>
      <c r="DC68" s="532"/>
      <c r="DD68" s="550">
        <v>90.345380673561237</v>
      </c>
      <c r="DE68" s="550">
        <v>109.75828789299977</v>
      </c>
      <c r="DF68" s="550">
        <v>129.27923986540847</v>
      </c>
      <c r="DG68" s="550">
        <v>136.92037337281064</v>
      </c>
      <c r="DH68" s="550">
        <v>156.58870316320858</v>
      </c>
      <c r="DI68" s="550">
        <v>176.36375066238284</v>
      </c>
      <c r="DJ68" s="550">
        <v>184.2630713173275</v>
      </c>
      <c r="DK68" s="550">
        <v>204.18827621129429</v>
      </c>
      <c r="DL68" s="550">
        <v>224.22159258375757</v>
      </c>
      <c r="DM68" s="550">
        <v>232.37244464611666</v>
      </c>
      <c r="DN68" s="550">
        <v>252.55868452104218</v>
      </c>
      <c r="DO68" s="550">
        <v>272.85445221511787</v>
      </c>
      <c r="DP68" s="532">
        <v>2169.7142571250274</v>
      </c>
    </row>
    <row r="69" spans="1:120">
      <c r="A69" s="532" t="s">
        <v>994</v>
      </c>
      <c r="B69" s="532"/>
      <c r="C69" s="549">
        <v>0</v>
      </c>
      <c r="D69" s="549">
        <v>0</v>
      </c>
      <c r="E69" s="549">
        <v>0</v>
      </c>
      <c r="F69" s="549">
        <v>0</v>
      </c>
      <c r="G69" s="549">
        <v>0</v>
      </c>
      <c r="H69" s="549">
        <v>0</v>
      </c>
      <c r="I69" s="549">
        <v>0</v>
      </c>
      <c r="J69" s="549">
        <v>0</v>
      </c>
      <c r="K69" s="549">
        <v>0</v>
      </c>
      <c r="L69" s="549">
        <v>0</v>
      </c>
      <c r="M69" s="549">
        <v>0</v>
      </c>
      <c r="N69" s="549">
        <v>0</v>
      </c>
      <c r="O69" s="532">
        <v>0</v>
      </c>
      <c r="P69" s="549"/>
      <c r="Q69" s="532"/>
      <c r="R69" s="549">
        <v>0</v>
      </c>
      <c r="S69" s="549">
        <v>0</v>
      </c>
      <c r="T69" s="549">
        <v>0</v>
      </c>
      <c r="U69" s="549">
        <v>0</v>
      </c>
      <c r="V69" s="549">
        <v>0</v>
      </c>
      <c r="W69" s="549">
        <v>0</v>
      </c>
      <c r="X69" s="549">
        <v>0</v>
      </c>
      <c r="Y69" s="549">
        <v>0</v>
      </c>
      <c r="Z69" s="549">
        <v>0</v>
      </c>
      <c r="AA69" s="549">
        <v>0</v>
      </c>
      <c r="AB69" s="549">
        <v>0</v>
      </c>
      <c r="AC69" s="549">
        <v>0</v>
      </c>
      <c r="AD69" s="532">
        <v>0</v>
      </c>
      <c r="AE69" s="532"/>
      <c r="AF69" s="532"/>
      <c r="AG69" s="549">
        <v>0</v>
      </c>
      <c r="AH69" s="549">
        <v>0</v>
      </c>
      <c r="AI69" s="549">
        <v>0</v>
      </c>
      <c r="AJ69" s="549">
        <v>0</v>
      </c>
      <c r="AK69" s="549">
        <v>0</v>
      </c>
      <c r="AL69" s="549">
        <v>0</v>
      </c>
      <c r="AM69" s="549">
        <v>0</v>
      </c>
      <c r="AN69" s="549">
        <v>0</v>
      </c>
      <c r="AO69" s="549">
        <v>0</v>
      </c>
      <c r="AP69" s="549">
        <v>0</v>
      </c>
      <c r="AQ69" s="549">
        <v>0</v>
      </c>
      <c r="AR69" s="549">
        <v>0</v>
      </c>
      <c r="AS69" s="532">
        <v>0</v>
      </c>
      <c r="AT69" s="532"/>
      <c r="AU69" s="532"/>
      <c r="AV69" s="549">
        <v>0</v>
      </c>
      <c r="AW69" s="549">
        <v>0</v>
      </c>
      <c r="AX69" s="549">
        <v>0</v>
      </c>
      <c r="AY69" s="549">
        <v>0</v>
      </c>
      <c r="AZ69" s="549">
        <v>0</v>
      </c>
      <c r="BA69" s="549">
        <v>0</v>
      </c>
      <c r="BB69" s="549">
        <v>0</v>
      </c>
      <c r="BC69" s="549">
        <v>0</v>
      </c>
      <c r="BD69" s="549">
        <v>0</v>
      </c>
      <c r="BE69" s="549">
        <v>0</v>
      </c>
      <c r="BF69" s="549">
        <v>0</v>
      </c>
      <c r="BG69" s="549">
        <v>0</v>
      </c>
      <c r="BH69" s="532">
        <v>0</v>
      </c>
      <c r="BI69" s="532"/>
      <c r="BJ69" s="532"/>
      <c r="BK69" s="549">
        <v>0</v>
      </c>
      <c r="BL69" s="549">
        <v>0</v>
      </c>
      <c r="BM69" s="549">
        <v>0</v>
      </c>
      <c r="BN69" s="549">
        <v>0</v>
      </c>
      <c r="BO69" s="549">
        <v>0</v>
      </c>
      <c r="BP69" s="549">
        <v>0</v>
      </c>
      <c r="BQ69" s="549">
        <v>0</v>
      </c>
      <c r="BR69" s="549">
        <v>0</v>
      </c>
      <c r="BS69" s="549">
        <v>0</v>
      </c>
      <c r="BT69" s="549">
        <v>0</v>
      </c>
      <c r="BU69" s="549">
        <v>0</v>
      </c>
      <c r="BV69" s="549">
        <v>0</v>
      </c>
      <c r="BW69" s="532">
        <v>0</v>
      </c>
      <c r="BX69" s="532"/>
      <c r="BY69" s="532"/>
      <c r="BZ69" s="549">
        <v>0</v>
      </c>
      <c r="CA69" s="549">
        <v>0</v>
      </c>
      <c r="CB69" s="549">
        <v>0</v>
      </c>
      <c r="CC69" s="549">
        <v>0</v>
      </c>
      <c r="CD69" s="549">
        <v>0</v>
      </c>
      <c r="CE69" s="549">
        <v>0</v>
      </c>
      <c r="CF69" s="549">
        <v>0</v>
      </c>
      <c r="CG69" s="549">
        <v>0</v>
      </c>
      <c r="CH69" s="549">
        <v>0</v>
      </c>
      <c r="CI69" s="549">
        <v>0</v>
      </c>
      <c r="CJ69" s="549">
        <v>0</v>
      </c>
      <c r="CK69" s="549">
        <v>0</v>
      </c>
      <c r="CL69" s="532">
        <v>0</v>
      </c>
      <c r="CM69" s="532"/>
      <c r="CN69" s="532"/>
      <c r="CO69" s="549">
        <v>0</v>
      </c>
      <c r="CP69" s="549">
        <v>0</v>
      </c>
      <c r="CQ69" s="549">
        <v>0</v>
      </c>
      <c r="CR69" s="549">
        <v>0</v>
      </c>
      <c r="CS69" s="549">
        <v>0</v>
      </c>
      <c r="CT69" s="549">
        <v>0</v>
      </c>
      <c r="CU69" s="549">
        <v>0</v>
      </c>
      <c r="CV69" s="549">
        <v>0</v>
      </c>
      <c r="CW69" s="549">
        <v>0</v>
      </c>
      <c r="CX69" s="549">
        <v>0</v>
      </c>
      <c r="CY69" s="549">
        <v>0</v>
      </c>
      <c r="CZ69" s="549">
        <v>0</v>
      </c>
      <c r="DA69" s="532">
        <v>0</v>
      </c>
      <c r="DB69" s="532"/>
      <c r="DC69" s="532"/>
      <c r="DD69" s="549">
        <v>0</v>
      </c>
      <c r="DE69" s="549">
        <v>0</v>
      </c>
      <c r="DF69" s="549">
        <v>0</v>
      </c>
      <c r="DG69" s="549">
        <v>0</v>
      </c>
      <c r="DH69" s="549">
        <v>0</v>
      </c>
      <c r="DI69" s="549">
        <v>0</v>
      </c>
      <c r="DJ69" s="549">
        <v>0</v>
      </c>
      <c r="DK69" s="549">
        <v>0</v>
      </c>
      <c r="DL69" s="549">
        <v>0</v>
      </c>
      <c r="DM69" s="549">
        <v>0</v>
      </c>
      <c r="DN69" s="549">
        <v>0</v>
      </c>
      <c r="DO69" s="549">
        <v>0</v>
      </c>
      <c r="DP69" s="532">
        <v>0</v>
      </c>
    </row>
    <row r="70" spans="1:120">
      <c r="A70" s="532" t="s">
        <v>995</v>
      </c>
      <c r="B70" s="532"/>
      <c r="C70" s="532">
        <v>5</v>
      </c>
      <c r="D70" s="532">
        <v>4</v>
      </c>
      <c r="E70" s="532">
        <v>4</v>
      </c>
      <c r="F70" s="532">
        <v>6</v>
      </c>
      <c r="G70" s="532">
        <v>5</v>
      </c>
      <c r="H70" s="532">
        <v>0</v>
      </c>
      <c r="I70" s="532">
        <v>4</v>
      </c>
      <c r="J70" s="532">
        <v>4</v>
      </c>
      <c r="K70" s="532">
        <v>0</v>
      </c>
      <c r="L70" s="532">
        <v>4</v>
      </c>
      <c r="M70" s="532">
        <v>4</v>
      </c>
      <c r="N70" s="532">
        <v>5</v>
      </c>
      <c r="O70" s="532">
        <v>45</v>
      </c>
      <c r="P70" s="532"/>
      <c r="Q70" s="532"/>
      <c r="R70" s="532">
        <v>3</v>
      </c>
      <c r="S70" s="532">
        <v>4</v>
      </c>
      <c r="T70" s="532">
        <v>4</v>
      </c>
      <c r="U70" s="532">
        <v>5</v>
      </c>
      <c r="V70" s="532">
        <v>8</v>
      </c>
      <c r="W70" s="532">
        <v>13</v>
      </c>
      <c r="X70" s="532">
        <v>10</v>
      </c>
      <c r="Y70" s="532">
        <v>10</v>
      </c>
      <c r="Z70" s="532">
        <v>11</v>
      </c>
      <c r="AA70" s="532">
        <v>12</v>
      </c>
      <c r="AB70" s="532">
        <v>1</v>
      </c>
      <c r="AC70" s="532">
        <v>18</v>
      </c>
      <c r="AD70" s="532">
        <v>99</v>
      </c>
      <c r="AE70" s="532"/>
      <c r="AF70" s="532"/>
      <c r="AG70" s="532">
        <v>17</v>
      </c>
      <c r="AH70" s="532">
        <v>17</v>
      </c>
      <c r="AI70" s="532">
        <v>14.319662967629478</v>
      </c>
      <c r="AJ70" s="532">
        <v>15.524483969810625</v>
      </c>
      <c r="AK70" s="532">
        <v>16.740641684480323</v>
      </c>
      <c r="AL70" s="532">
        <v>17.963052618952585</v>
      </c>
      <c r="AM70" s="532">
        <v>19.18660714232205</v>
      </c>
      <c r="AN70" s="532">
        <v>21.922995515555478</v>
      </c>
      <c r="AO70" s="532">
        <v>24.663170238455844</v>
      </c>
      <c r="AP70" s="532">
        <v>27.417434346830674</v>
      </c>
      <c r="AQ70" s="532">
        <v>30.185860285251238</v>
      </c>
      <c r="AR70" s="532">
        <v>32.968520870783152</v>
      </c>
      <c r="AS70" s="532">
        <v>254.89242964007144</v>
      </c>
      <c r="AT70" s="532"/>
      <c r="AU70" s="532"/>
      <c r="AV70" s="532">
        <v>5.009908659371292</v>
      </c>
      <c r="AW70" s="532">
        <v>7.8360061199848454</v>
      </c>
      <c r="AX70" s="532">
        <v>10.676519977727853</v>
      </c>
      <c r="AY70" s="532">
        <v>13.53152377305994</v>
      </c>
      <c r="AZ70" s="532">
        <v>16.401091421582947</v>
      </c>
      <c r="BA70" s="532">
        <v>19.285297215954596</v>
      </c>
      <c r="BB70" s="532">
        <v>22.184215827811922</v>
      </c>
      <c r="BC70" s="532">
        <v>25.097922309704501</v>
      </c>
      <c r="BD70" s="532">
        <v>28.02649209703754</v>
      </c>
      <c r="BE70" s="532">
        <v>30.970001010024923</v>
      </c>
      <c r="BF70" s="532">
        <v>33.92852525565214</v>
      </c>
      <c r="BG70" s="532">
        <v>36.902141429649312</v>
      </c>
      <c r="BH70" s="532">
        <v>249.84964509756182</v>
      </c>
      <c r="BI70" s="532"/>
      <c r="BJ70" s="532"/>
      <c r="BK70" s="532">
        <v>5.0041691503892745</v>
      </c>
      <c r="BL70" s="532">
        <v>11.020465404193832</v>
      </c>
      <c r="BM70" s="532">
        <v>17.068428927104193</v>
      </c>
      <c r="BN70" s="532">
        <v>23.148226402390321</v>
      </c>
      <c r="BO70" s="532">
        <v>29.260025390673245</v>
      </c>
      <c r="BP70" s="532">
        <v>35.403994334543064</v>
      </c>
      <c r="BQ70" s="532">
        <v>41.59872510045588</v>
      </c>
      <c r="BR70" s="532">
        <v>47.807639802919013</v>
      </c>
      <c r="BS70" s="532">
        <v>54.049235637501184</v>
      </c>
      <c r="BT70" s="532">
        <v>60.323684624023535</v>
      </c>
      <c r="BU70" s="532">
        <v>66.631159687747655</v>
      </c>
      <c r="BV70" s="532">
        <v>72.971834664141426</v>
      </c>
      <c r="BW70" s="532">
        <v>464.28758912608259</v>
      </c>
      <c r="BX70" s="532"/>
      <c r="BY70" s="532"/>
      <c r="BZ70" s="532">
        <v>4.003051108321265</v>
      </c>
      <c r="CA70" s="532">
        <v>7.2454337248868148</v>
      </c>
      <c r="CB70" s="532">
        <v>10.504882888465875</v>
      </c>
      <c r="CC70" s="532">
        <v>13.78148843022935</v>
      </c>
      <c r="CD70" s="532">
        <v>17.075340654181886</v>
      </c>
      <c r="CE70" s="532">
        <v>20.386530339650662</v>
      </c>
      <c r="CF70" s="532">
        <v>23.72041232586005</v>
      </c>
      <c r="CG70" s="532">
        <v>27.066578891451933</v>
      </c>
      <c r="CH70" s="532">
        <v>30.430358279390859</v>
      </c>
      <c r="CI70" s="532">
        <v>33.811843196212784</v>
      </c>
      <c r="CJ70" s="532">
        <v>37.211126836422125</v>
      </c>
      <c r="CK70" s="532">
        <v>40.628302885060229</v>
      </c>
      <c r="CL70" s="532">
        <v>265.86534956013384</v>
      </c>
      <c r="CM70" s="532"/>
      <c r="CN70" s="532"/>
      <c r="CO70" s="532">
        <v>3.99703374100508</v>
      </c>
      <c r="CP70" s="532">
        <v>6.1349139173207821</v>
      </c>
      <c r="CQ70" s="532">
        <v>8.2842205074914528</v>
      </c>
      <c r="CR70" s="532">
        <v>10.442342212691386</v>
      </c>
      <c r="CS70" s="532">
        <v>12.614670887494656</v>
      </c>
      <c r="CT70" s="532">
        <v>14.798610094423298</v>
      </c>
      <c r="CU70" s="532">
        <v>16.967498188376176</v>
      </c>
      <c r="CV70" s="532">
        <v>19.174702125821558</v>
      </c>
      <c r="CW70" s="532">
        <v>21.393702994606201</v>
      </c>
      <c r="CX70" s="532">
        <v>23.6245638462618</v>
      </c>
      <c r="CY70" s="532">
        <v>25.867348069314108</v>
      </c>
      <c r="CZ70" s="532">
        <v>28.122119391084052</v>
      </c>
      <c r="DA70" s="532">
        <v>191.42172597589055</v>
      </c>
      <c r="DB70" s="532"/>
      <c r="DC70" s="532"/>
      <c r="DD70" s="532">
        <v>3.0019898785954564</v>
      </c>
      <c r="DE70" s="532">
        <v>3.7996028794258003</v>
      </c>
      <c r="DF70" s="532">
        <v>4.6015436209868579</v>
      </c>
      <c r="DG70" s="532">
        <v>5.4051226523503075</v>
      </c>
      <c r="DH70" s="532">
        <v>6.2157747279894444</v>
      </c>
      <c r="DI70" s="532">
        <v>7.0308252926232795</v>
      </c>
      <c r="DJ70" s="532">
        <v>7.8502982118607703</v>
      </c>
      <c r="DK70" s="532">
        <v>8.6742174808024508</v>
      </c>
      <c r="DL70" s="532">
        <v>9.5026072247430449</v>
      </c>
      <c r="DM70" s="532">
        <v>10.332778767211146</v>
      </c>
      <c r="DN70" s="532">
        <v>11.170167641339065</v>
      </c>
      <c r="DO70" s="532">
        <v>12.012100074729732</v>
      </c>
      <c r="DP70" s="532">
        <v>89.597028452657355</v>
      </c>
    </row>
    <row r="71" spans="1:120">
      <c r="A71" s="532" t="s">
        <v>996</v>
      </c>
      <c r="B71" s="532"/>
      <c r="C71" s="549">
        <v>0</v>
      </c>
      <c r="D71" s="549">
        <v>0</v>
      </c>
      <c r="E71" s="549">
        <v>0</v>
      </c>
      <c r="F71" s="549">
        <v>0</v>
      </c>
      <c r="G71" s="549">
        <v>0</v>
      </c>
      <c r="H71" s="549">
        <v>0</v>
      </c>
      <c r="I71" s="549">
        <v>0</v>
      </c>
      <c r="J71" s="549">
        <v>0</v>
      </c>
      <c r="K71" s="549">
        <v>0</v>
      </c>
      <c r="L71" s="549">
        <v>0</v>
      </c>
      <c r="M71" s="549">
        <v>0</v>
      </c>
      <c r="N71" s="549">
        <v>0</v>
      </c>
      <c r="O71" s="532">
        <v>0</v>
      </c>
      <c r="P71" s="549"/>
      <c r="Q71" s="532"/>
      <c r="R71" s="549">
        <v>0</v>
      </c>
      <c r="S71" s="549">
        <v>0</v>
      </c>
      <c r="T71" s="549">
        <v>0</v>
      </c>
      <c r="U71" s="549">
        <v>0</v>
      </c>
      <c r="V71" s="549">
        <v>0</v>
      </c>
      <c r="W71" s="549">
        <v>0</v>
      </c>
      <c r="X71" s="549">
        <v>0</v>
      </c>
      <c r="Y71" s="549">
        <v>0</v>
      </c>
      <c r="Z71" s="549">
        <v>0</v>
      </c>
      <c r="AA71" s="549">
        <v>0</v>
      </c>
      <c r="AB71" s="549">
        <v>0</v>
      </c>
      <c r="AC71" s="549">
        <v>0</v>
      </c>
      <c r="AD71" s="532">
        <v>0</v>
      </c>
      <c r="AE71" s="532"/>
      <c r="AF71" s="532"/>
      <c r="AG71" s="549">
        <v>0</v>
      </c>
      <c r="AH71" s="549">
        <v>0</v>
      </c>
      <c r="AI71" s="549">
        <v>0</v>
      </c>
      <c r="AJ71" s="549">
        <v>0</v>
      </c>
      <c r="AK71" s="549">
        <v>0</v>
      </c>
      <c r="AL71" s="549">
        <v>0</v>
      </c>
      <c r="AM71" s="549">
        <v>0</v>
      </c>
      <c r="AN71" s="549">
        <v>0</v>
      </c>
      <c r="AO71" s="549">
        <v>0</v>
      </c>
      <c r="AP71" s="549">
        <v>0</v>
      </c>
      <c r="AQ71" s="549">
        <v>0</v>
      </c>
      <c r="AR71" s="549">
        <v>0</v>
      </c>
      <c r="AS71" s="532">
        <v>0</v>
      </c>
      <c r="AT71" s="532"/>
      <c r="AU71" s="532"/>
      <c r="AV71" s="549">
        <v>0</v>
      </c>
      <c r="AW71" s="549">
        <v>0</v>
      </c>
      <c r="AX71" s="549">
        <v>0</v>
      </c>
      <c r="AY71" s="549">
        <v>0</v>
      </c>
      <c r="AZ71" s="549">
        <v>0</v>
      </c>
      <c r="BA71" s="549">
        <v>0</v>
      </c>
      <c r="BB71" s="549">
        <v>0</v>
      </c>
      <c r="BC71" s="549">
        <v>0</v>
      </c>
      <c r="BD71" s="549">
        <v>0</v>
      </c>
      <c r="BE71" s="549">
        <v>0</v>
      </c>
      <c r="BF71" s="549">
        <v>0</v>
      </c>
      <c r="BG71" s="549">
        <v>0</v>
      </c>
      <c r="BH71" s="532">
        <v>0</v>
      </c>
      <c r="BI71" s="532"/>
      <c r="BJ71" s="532"/>
      <c r="BK71" s="549">
        <v>0</v>
      </c>
      <c r="BL71" s="549">
        <v>0</v>
      </c>
      <c r="BM71" s="549">
        <v>0</v>
      </c>
      <c r="BN71" s="549">
        <v>0</v>
      </c>
      <c r="BO71" s="549">
        <v>0</v>
      </c>
      <c r="BP71" s="549">
        <v>0</v>
      </c>
      <c r="BQ71" s="549">
        <v>0</v>
      </c>
      <c r="BR71" s="549">
        <v>0</v>
      </c>
      <c r="BS71" s="549">
        <v>0</v>
      </c>
      <c r="BT71" s="549">
        <v>0</v>
      </c>
      <c r="BU71" s="549">
        <v>0</v>
      </c>
      <c r="BV71" s="549">
        <v>0</v>
      </c>
      <c r="BW71" s="532">
        <v>0</v>
      </c>
      <c r="BX71" s="532"/>
      <c r="BY71" s="532"/>
      <c r="BZ71" s="549">
        <v>0</v>
      </c>
      <c r="CA71" s="549">
        <v>0</v>
      </c>
      <c r="CB71" s="549">
        <v>0</v>
      </c>
      <c r="CC71" s="549">
        <v>0</v>
      </c>
      <c r="CD71" s="549">
        <v>0</v>
      </c>
      <c r="CE71" s="549">
        <v>0</v>
      </c>
      <c r="CF71" s="549">
        <v>0</v>
      </c>
      <c r="CG71" s="549">
        <v>0</v>
      </c>
      <c r="CH71" s="549">
        <v>0</v>
      </c>
      <c r="CI71" s="549">
        <v>0</v>
      </c>
      <c r="CJ71" s="549">
        <v>0</v>
      </c>
      <c r="CK71" s="549">
        <v>0</v>
      </c>
      <c r="CL71" s="532">
        <v>0</v>
      </c>
      <c r="CM71" s="532"/>
      <c r="CN71" s="532"/>
      <c r="CO71" s="549">
        <v>0</v>
      </c>
      <c r="CP71" s="549">
        <v>0</v>
      </c>
      <c r="CQ71" s="549">
        <v>0</v>
      </c>
      <c r="CR71" s="549">
        <v>0</v>
      </c>
      <c r="CS71" s="549">
        <v>0</v>
      </c>
      <c r="CT71" s="549">
        <v>0</v>
      </c>
      <c r="CU71" s="549">
        <v>0</v>
      </c>
      <c r="CV71" s="549">
        <v>0</v>
      </c>
      <c r="CW71" s="549">
        <v>0</v>
      </c>
      <c r="CX71" s="549">
        <v>0</v>
      </c>
      <c r="CY71" s="549">
        <v>0</v>
      </c>
      <c r="CZ71" s="549">
        <v>0</v>
      </c>
      <c r="DA71" s="532">
        <v>0</v>
      </c>
      <c r="DB71" s="532"/>
      <c r="DC71" s="532"/>
      <c r="DD71" s="549">
        <v>0</v>
      </c>
      <c r="DE71" s="549">
        <v>0</v>
      </c>
      <c r="DF71" s="549">
        <v>0</v>
      </c>
      <c r="DG71" s="549">
        <v>0</v>
      </c>
      <c r="DH71" s="549">
        <v>0</v>
      </c>
      <c r="DI71" s="549">
        <v>0</v>
      </c>
      <c r="DJ71" s="549">
        <v>0</v>
      </c>
      <c r="DK71" s="549">
        <v>0</v>
      </c>
      <c r="DL71" s="549">
        <v>0</v>
      </c>
      <c r="DM71" s="549">
        <v>0</v>
      </c>
      <c r="DN71" s="549">
        <v>0</v>
      </c>
      <c r="DO71" s="549">
        <v>0</v>
      </c>
      <c r="DP71" s="532">
        <v>0</v>
      </c>
    </row>
    <row r="72" spans="1:120">
      <c r="A72" s="532" t="s">
        <v>997</v>
      </c>
      <c r="B72" s="532"/>
      <c r="C72" s="549">
        <v>0</v>
      </c>
      <c r="D72" s="549">
        <v>0</v>
      </c>
      <c r="E72" s="549">
        <v>0</v>
      </c>
      <c r="F72" s="549">
        <v>0</v>
      </c>
      <c r="G72" s="549">
        <v>0</v>
      </c>
      <c r="H72" s="549">
        <v>0</v>
      </c>
      <c r="I72" s="549">
        <v>0</v>
      </c>
      <c r="J72" s="549">
        <v>0</v>
      </c>
      <c r="K72" s="549">
        <v>0</v>
      </c>
      <c r="L72" s="549">
        <v>0</v>
      </c>
      <c r="M72" s="549">
        <v>0</v>
      </c>
      <c r="N72" s="549">
        <v>0</v>
      </c>
      <c r="O72" s="532">
        <v>0</v>
      </c>
      <c r="P72" s="549"/>
      <c r="Q72" s="532"/>
      <c r="R72" s="549">
        <v>0</v>
      </c>
      <c r="S72" s="549">
        <v>0</v>
      </c>
      <c r="T72" s="549">
        <v>0</v>
      </c>
      <c r="U72" s="549">
        <v>0</v>
      </c>
      <c r="V72" s="549">
        <v>0</v>
      </c>
      <c r="W72" s="549">
        <v>0</v>
      </c>
      <c r="X72" s="549">
        <v>0</v>
      </c>
      <c r="Y72" s="549">
        <v>0</v>
      </c>
      <c r="Z72" s="549">
        <v>0</v>
      </c>
      <c r="AA72" s="549">
        <v>0</v>
      </c>
      <c r="AB72" s="549">
        <v>0</v>
      </c>
      <c r="AC72" s="549">
        <v>0</v>
      </c>
      <c r="AD72" s="532">
        <v>0</v>
      </c>
      <c r="AE72" s="532"/>
      <c r="AF72" s="532"/>
      <c r="AG72" s="549">
        <v>0</v>
      </c>
      <c r="AH72" s="549">
        <v>0</v>
      </c>
      <c r="AI72" s="549">
        <v>0</v>
      </c>
      <c r="AJ72" s="549">
        <v>0</v>
      </c>
      <c r="AK72" s="549">
        <v>0</v>
      </c>
      <c r="AL72" s="549">
        <v>0</v>
      </c>
      <c r="AM72" s="549">
        <v>0</v>
      </c>
      <c r="AN72" s="549">
        <v>0</v>
      </c>
      <c r="AO72" s="549">
        <v>0</v>
      </c>
      <c r="AP72" s="549">
        <v>0</v>
      </c>
      <c r="AQ72" s="549">
        <v>0</v>
      </c>
      <c r="AR72" s="549">
        <v>0</v>
      </c>
      <c r="AS72" s="532">
        <v>0</v>
      </c>
      <c r="AT72" s="532"/>
      <c r="AU72" s="532"/>
      <c r="AV72" s="549">
        <v>0</v>
      </c>
      <c r="AW72" s="549">
        <v>0</v>
      </c>
      <c r="AX72" s="549">
        <v>0</v>
      </c>
      <c r="AY72" s="549">
        <v>0</v>
      </c>
      <c r="AZ72" s="549">
        <v>0</v>
      </c>
      <c r="BA72" s="549">
        <v>0</v>
      </c>
      <c r="BB72" s="549">
        <v>0</v>
      </c>
      <c r="BC72" s="549">
        <v>0</v>
      </c>
      <c r="BD72" s="549">
        <v>0</v>
      </c>
      <c r="BE72" s="549">
        <v>0</v>
      </c>
      <c r="BF72" s="549">
        <v>0</v>
      </c>
      <c r="BG72" s="549">
        <v>0</v>
      </c>
      <c r="BH72" s="532">
        <v>0</v>
      </c>
      <c r="BI72" s="532"/>
      <c r="BJ72" s="532"/>
      <c r="BK72" s="549">
        <v>0</v>
      </c>
      <c r="BL72" s="549">
        <v>0</v>
      </c>
      <c r="BM72" s="549">
        <v>0</v>
      </c>
      <c r="BN72" s="549">
        <v>0</v>
      </c>
      <c r="BO72" s="549">
        <v>0</v>
      </c>
      <c r="BP72" s="549">
        <v>0</v>
      </c>
      <c r="BQ72" s="549">
        <v>0</v>
      </c>
      <c r="BR72" s="549">
        <v>0</v>
      </c>
      <c r="BS72" s="549">
        <v>0</v>
      </c>
      <c r="BT72" s="549">
        <v>0</v>
      </c>
      <c r="BU72" s="549">
        <v>0</v>
      </c>
      <c r="BV72" s="549">
        <v>0</v>
      </c>
      <c r="BW72" s="532">
        <v>0</v>
      </c>
      <c r="BX72" s="532"/>
      <c r="BY72" s="532"/>
      <c r="BZ72" s="549">
        <v>0</v>
      </c>
      <c r="CA72" s="549">
        <v>0</v>
      </c>
      <c r="CB72" s="549">
        <v>0</v>
      </c>
      <c r="CC72" s="549">
        <v>0</v>
      </c>
      <c r="CD72" s="549">
        <v>0</v>
      </c>
      <c r="CE72" s="549">
        <v>0</v>
      </c>
      <c r="CF72" s="549">
        <v>0</v>
      </c>
      <c r="CG72" s="549">
        <v>0</v>
      </c>
      <c r="CH72" s="549">
        <v>0</v>
      </c>
      <c r="CI72" s="549">
        <v>0</v>
      </c>
      <c r="CJ72" s="549">
        <v>0</v>
      </c>
      <c r="CK72" s="549">
        <v>0</v>
      </c>
      <c r="CL72" s="532">
        <v>0</v>
      </c>
      <c r="CM72" s="532"/>
      <c r="CN72" s="532"/>
      <c r="CO72" s="549">
        <v>0</v>
      </c>
      <c r="CP72" s="549">
        <v>0</v>
      </c>
      <c r="CQ72" s="549">
        <v>0</v>
      </c>
      <c r="CR72" s="549">
        <v>0</v>
      </c>
      <c r="CS72" s="549">
        <v>0</v>
      </c>
      <c r="CT72" s="549">
        <v>0</v>
      </c>
      <c r="CU72" s="549">
        <v>0</v>
      </c>
      <c r="CV72" s="549">
        <v>0</v>
      </c>
      <c r="CW72" s="549">
        <v>0</v>
      </c>
      <c r="CX72" s="549">
        <v>0</v>
      </c>
      <c r="CY72" s="549">
        <v>0</v>
      </c>
      <c r="CZ72" s="549">
        <v>0</v>
      </c>
      <c r="DA72" s="532">
        <v>0</v>
      </c>
      <c r="DB72" s="532"/>
      <c r="DC72" s="532"/>
      <c r="DD72" s="549">
        <v>0</v>
      </c>
      <c r="DE72" s="549">
        <v>0</v>
      </c>
      <c r="DF72" s="549">
        <v>0</v>
      </c>
      <c r="DG72" s="549">
        <v>0</v>
      </c>
      <c r="DH72" s="549">
        <v>0</v>
      </c>
      <c r="DI72" s="549">
        <v>0</v>
      </c>
      <c r="DJ72" s="549">
        <v>0</v>
      </c>
      <c r="DK72" s="549">
        <v>0</v>
      </c>
      <c r="DL72" s="549">
        <v>0</v>
      </c>
      <c r="DM72" s="549">
        <v>0</v>
      </c>
      <c r="DN72" s="549">
        <v>0</v>
      </c>
      <c r="DO72" s="549">
        <v>0</v>
      </c>
      <c r="DP72" s="532">
        <v>0</v>
      </c>
    </row>
    <row r="73" spans="1:120">
      <c r="A73" s="532" t="s">
        <v>998</v>
      </c>
      <c r="B73" s="532"/>
      <c r="C73" s="549">
        <v>0</v>
      </c>
      <c r="D73" s="549">
        <v>0</v>
      </c>
      <c r="E73" s="549">
        <v>0</v>
      </c>
      <c r="F73" s="549">
        <v>0</v>
      </c>
      <c r="G73" s="549">
        <v>0</v>
      </c>
      <c r="H73" s="549">
        <v>0</v>
      </c>
      <c r="I73" s="549">
        <v>0</v>
      </c>
      <c r="J73" s="549">
        <v>0</v>
      </c>
      <c r="K73" s="549">
        <v>0</v>
      </c>
      <c r="L73" s="549">
        <v>0</v>
      </c>
      <c r="M73" s="549">
        <v>0</v>
      </c>
      <c r="N73" s="549">
        <v>0</v>
      </c>
      <c r="O73" s="532">
        <v>0</v>
      </c>
      <c r="P73" s="549"/>
      <c r="Q73" s="532"/>
      <c r="R73" s="549">
        <v>0</v>
      </c>
      <c r="S73" s="549">
        <v>0</v>
      </c>
      <c r="T73" s="549">
        <v>0</v>
      </c>
      <c r="U73" s="549">
        <v>0</v>
      </c>
      <c r="V73" s="549">
        <v>0</v>
      </c>
      <c r="W73" s="549">
        <v>0</v>
      </c>
      <c r="X73" s="549">
        <v>0</v>
      </c>
      <c r="Y73" s="549">
        <v>0</v>
      </c>
      <c r="Z73" s="549">
        <v>0</v>
      </c>
      <c r="AA73" s="549">
        <v>0</v>
      </c>
      <c r="AB73" s="549">
        <v>0</v>
      </c>
      <c r="AC73" s="549">
        <v>0</v>
      </c>
      <c r="AD73" s="532">
        <v>0</v>
      </c>
      <c r="AE73" s="532"/>
      <c r="AF73" s="532"/>
      <c r="AG73" s="549">
        <v>0</v>
      </c>
      <c r="AH73" s="549">
        <v>8.3333333333333329E-2</v>
      </c>
      <c r="AI73" s="549">
        <v>8.3333333333333329E-2</v>
      </c>
      <c r="AJ73" s="549">
        <v>8.3333333333333329E-2</v>
      </c>
      <c r="AK73" s="549">
        <v>8.3333333333333329E-2</v>
      </c>
      <c r="AL73" s="549">
        <v>8.3333333333333329E-2</v>
      </c>
      <c r="AM73" s="549">
        <v>8.3333333333333329E-2</v>
      </c>
      <c r="AN73" s="549">
        <v>8.3333333333333329E-2</v>
      </c>
      <c r="AO73" s="549">
        <v>8.3333333333333329E-2</v>
      </c>
      <c r="AP73" s="549">
        <v>8.3333333333333329E-2</v>
      </c>
      <c r="AQ73" s="549">
        <v>8.3333333333333329E-2</v>
      </c>
      <c r="AR73" s="549">
        <v>8.3333333333333329E-2</v>
      </c>
      <c r="AS73" s="532">
        <v>0.91666666666666674</v>
      </c>
      <c r="AT73" s="532"/>
      <c r="AU73" s="532"/>
      <c r="AV73" s="555">
        <v>8.3333333333333329E-2</v>
      </c>
      <c r="AW73" s="555">
        <v>8.3333333333333329E-2</v>
      </c>
      <c r="AX73" s="555">
        <v>8.3333333333333329E-2</v>
      </c>
      <c r="AY73" s="555">
        <v>8.3333333333333329E-2</v>
      </c>
      <c r="AZ73" s="555">
        <v>8.3333333333333329E-2</v>
      </c>
      <c r="BA73" s="555">
        <v>8.3333333333333329E-2</v>
      </c>
      <c r="BB73" s="555">
        <v>8.3333333333333329E-2</v>
      </c>
      <c r="BC73" s="555">
        <v>8.3333333333333329E-2</v>
      </c>
      <c r="BD73" s="555">
        <v>8.3333333333333329E-2</v>
      </c>
      <c r="BE73" s="555">
        <v>8.3333333333333329E-2</v>
      </c>
      <c r="BF73" s="555">
        <v>8.3333333333333329E-2</v>
      </c>
      <c r="BG73" s="555">
        <v>8.3333333333333329E-2</v>
      </c>
      <c r="BH73" s="556">
        <v>1</v>
      </c>
      <c r="BI73" s="532"/>
      <c r="BJ73" s="532"/>
      <c r="BK73" s="549">
        <v>0</v>
      </c>
      <c r="BL73" s="549">
        <v>0</v>
      </c>
      <c r="BM73" s="549">
        <v>0</v>
      </c>
      <c r="BN73" s="549">
        <v>0</v>
      </c>
      <c r="BO73" s="549">
        <v>0</v>
      </c>
      <c r="BP73" s="549">
        <v>0</v>
      </c>
      <c r="BQ73" s="549">
        <v>0</v>
      </c>
      <c r="BR73" s="549">
        <v>0</v>
      </c>
      <c r="BS73" s="549">
        <v>0</v>
      </c>
      <c r="BT73" s="549">
        <v>0</v>
      </c>
      <c r="BU73" s="549">
        <v>0</v>
      </c>
      <c r="BV73" s="549">
        <v>0</v>
      </c>
      <c r="BW73" s="532">
        <v>0</v>
      </c>
      <c r="BX73" s="532"/>
      <c r="BY73" s="532"/>
      <c r="BZ73" s="549">
        <v>8.3333333333333329E-2</v>
      </c>
      <c r="CA73" s="549">
        <v>8.3333333333333329E-2</v>
      </c>
      <c r="CB73" s="549">
        <v>8.3333333333333329E-2</v>
      </c>
      <c r="CC73" s="549">
        <v>8.3333333333333329E-2</v>
      </c>
      <c r="CD73" s="549">
        <v>8.3333333333333329E-2</v>
      </c>
      <c r="CE73" s="549">
        <v>8.3333333333333329E-2</v>
      </c>
      <c r="CF73" s="549">
        <v>8.3333333333333329E-2</v>
      </c>
      <c r="CG73" s="549">
        <v>8.3333333333333329E-2</v>
      </c>
      <c r="CH73" s="549">
        <v>8.3333333333333329E-2</v>
      </c>
      <c r="CI73" s="549">
        <v>8.3333333333333329E-2</v>
      </c>
      <c r="CJ73" s="549">
        <v>8.3333333333333329E-2</v>
      </c>
      <c r="CK73" s="549">
        <v>8.3333333333333329E-2</v>
      </c>
      <c r="CL73" s="532">
        <v>1</v>
      </c>
      <c r="CM73" s="532"/>
      <c r="CN73" s="532"/>
      <c r="CO73" s="549">
        <v>8.3333333333333329E-2</v>
      </c>
      <c r="CP73" s="549">
        <v>8.3333333333333329E-2</v>
      </c>
      <c r="CQ73" s="549">
        <v>8.3333333333333329E-2</v>
      </c>
      <c r="CR73" s="549">
        <v>8.3333333333333329E-2</v>
      </c>
      <c r="CS73" s="549">
        <v>8.3333333333333329E-2</v>
      </c>
      <c r="CT73" s="549">
        <v>8.3333333333333329E-2</v>
      </c>
      <c r="CU73" s="549">
        <v>8.3333333333333329E-2</v>
      </c>
      <c r="CV73" s="549">
        <v>8.3333333333333329E-2</v>
      </c>
      <c r="CW73" s="549">
        <v>8.3333333333333329E-2</v>
      </c>
      <c r="CX73" s="549">
        <v>8.3333333333333329E-2</v>
      </c>
      <c r="CY73" s="549">
        <v>8.3333333333333329E-2</v>
      </c>
      <c r="CZ73" s="549">
        <v>8.3333333333333329E-2</v>
      </c>
      <c r="DA73" s="532">
        <v>1</v>
      </c>
      <c r="DB73" s="532"/>
      <c r="DC73" s="532"/>
      <c r="DD73" s="549">
        <v>0.16666666666666666</v>
      </c>
      <c r="DE73" s="549">
        <v>0.16666666666666666</v>
      </c>
      <c r="DF73" s="549">
        <v>0.16666666666666666</v>
      </c>
      <c r="DG73" s="549">
        <v>0.16666666666666666</v>
      </c>
      <c r="DH73" s="549">
        <v>0.16666666666666666</v>
      </c>
      <c r="DI73" s="549">
        <v>0.16666666666666666</v>
      </c>
      <c r="DJ73" s="549">
        <v>0.16666666666666666</v>
      </c>
      <c r="DK73" s="549">
        <v>0.16666666666666666</v>
      </c>
      <c r="DL73" s="549">
        <v>0.16666666666666666</v>
      </c>
      <c r="DM73" s="549">
        <v>0.16666666666666666</v>
      </c>
      <c r="DN73" s="549">
        <v>0.16666666666666666</v>
      </c>
      <c r="DO73" s="549">
        <v>0.16666666666666666</v>
      </c>
      <c r="DP73" s="532">
        <v>2</v>
      </c>
    </row>
    <row r="74" spans="1:120">
      <c r="A74" s="532" t="s">
        <v>609</v>
      </c>
      <c r="B74" s="532"/>
      <c r="C74" s="549">
        <v>0</v>
      </c>
      <c r="D74" s="549">
        <v>0</v>
      </c>
      <c r="E74" s="549">
        <v>0</v>
      </c>
      <c r="F74" s="549">
        <v>0</v>
      </c>
      <c r="G74" s="549">
        <v>0</v>
      </c>
      <c r="H74" s="549">
        <v>0</v>
      </c>
      <c r="I74" s="549">
        <v>0</v>
      </c>
      <c r="J74" s="549">
        <v>0</v>
      </c>
      <c r="K74" s="549">
        <v>0</v>
      </c>
      <c r="L74" s="549">
        <v>0</v>
      </c>
      <c r="M74" s="549">
        <v>0</v>
      </c>
      <c r="N74" s="549">
        <v>0</v>
      </c>
      <c r="O74" s="532">
        <v>0</v>
      </c>
      <c r="P74" s="549"/>
      <c r="Q74" s="532"/>
      <c r="R74" s="549">
        <v>0</v>
      </c>
      <c r="S74" s="549">
        <v>0</v>
      </c>
      <c r="T74" s="549">
        <v>0</v>
      </c>
      <c r="U74" s="549">
        <v>0</v>
      </c>
      <c r="V74" s="549">
        <v>0</v>
      </c>
      <c r="W74" s="549">
        <v>0</v>
      </c>
      <c r="X74" s="549">
        <v>0</v>
      </c>
      <c r="Y74" s="549">
        <v>0</v>
      </c>
      <c r="Z74" s="549">
        <v>0</v>
      </c>
      <c r="AA74" s="549">
        <v>0</v>
      </c>
      <c r="AB74" s="549">
        <v>0</v>
      </c>
      <c r="AC74" s="549">
        <v>0</v>
      </c>
      <c r="AD74" s="532">
        <v>0</v>
      </c>
      <c r="AE74" s="532"/>
      <c r="AF74" s="532"/>
      <c r="AG74" s="549">
        <v>0</v>
      </c>
      <c r="AH74" s="549">
        <v>0</v>
      </c>
      <c r="AI74" s="549">
        <v>0</v>
      </c>
      <c r="AJ74" s="549">
        <v>0</v>
      </c>
      <c r="AK74" s="549">
        <v>0</v>
      </c>
      <c r="AL74" s="549">
        <v>0</v>
      </c>
      <c r="AM74" s="549">
        <v>0</v>
      </c>
      <c r="AN74" s="549">
        <v>0</v>
      </c>
      <c r="AO74" s="549">
        <v>0</v>
      </c>
      <c r="AP74" s="549">
        <v>0</v>
      </c>
      <c r="AQ74" s="549">
        <v>0</v>
      </c>
      <c r="AR74" s="549">
        <v>0</v>
      </c>
      <c r="AS74" s="532">
        <v>0</v>
      </c>
      <c r="AT74" s="532"/>
      <c r="AU74" s="532"/>
      <c r="AV74" s="549">
        <v>0</v>
      </c>
      <c r="AW74" s="549">
        <v>0</v>
      </c>
      <c r="AX74" s="549">
        <v>0</v>
      </c>
      <c r="AY74" s="549">
        <v>0</v>
      </c>
      <c r="AZ74" s="549">
        <v>0</v>
      </c>
      <c r="BA74" s="549">
        <v>0</v>
      </c>
      <c r="BB74" s="549">
        <v>0</v>
      </c>
      <c r="BC74" s="549">
        <v>0</v>
      </c>
      <c r="BD74" s="549">
        <v>0</v>
      </c>
      <c r="BE74" s="549">
        <v>0</v>
      </c>
      <c r="BF74" s="549">
        <v>0</v>
      </c>
      <c r="BG74" s="549">
        <v>0</v>
      </c>
      <c r="BH74" s="532">
        <v>0</v>
      </c>
      <c r="BI74" s="532"/>
      <c r="BJ74" s="532"/>
      <c r="BK74" s="549">
        <v>0</v>
      </c>
      <c r="BL74" s="549">
        <v>0</v>
      </c>
      <c r="BM74" s="549">
        <v>0</v>
      </c>
      <c r="BN74" s="549">
        <v>0</v>
      </c>
      <c r="BO74" s="549">
        <v>0</v>
      </c>
      <c r="BP74" s="549">
        <v>0</v>
      </c>
      <c r="BQ74" s="549">
        <v>0</v>
      </c>
      <c r="BR74" s="549">
        <v>0</v>
      </c>
      <c r="BS74" s="549">
        <v>0</v>
      </c>
      <c r="BT74" s="549">
        <v>0</v>
      </c>
      <c r="BU74" s="549">
        <v>0</v>
      </c>
      <c r="BV74" s="549">
        <v>0</v>
      </c>
      <c r="BW74" s="532">
        <v>0</v>
      </c>
      <c r="BX74" s="532"/>
      <c r="BY74" s="532"/>
      <c r="BZ74" s="549">
        <v>0</v>
      </c>
      <c r="CA74" s="549">
        <v>0</v>
      </c>
      <c r="CB74" s="549">
        <v>0</v>
      </c>
      <c r="CC74" s="549">
        <v>0</v>
      </c>
      <c r="CD74" s="549">
        <v>0</v>
      </c>
      <c r="CE74" s="549">
        <v>0</v>
      </c>
      <c r="CF74" s="549">
        <v>0</v>
      </c>
      <c r="CG74" s="549">
        <v>0</v>
      </c>
      <c r="CH74" s="549">
        <v>0</v>
      </c>
      <c r="CI74" s="549">
        <v>0</v>
      </c>
      <c r="CJ74" s="549">
        <v>0</v>
      </c>
      <c r="CK74" s="549">
        <v>0</v>
      </c>
      <c r="CL74" s="532">
        <v>0</v>
      </c>
      <c r="CM74" s="532"/>
      <c r="CN74" s="532"/>
      <c r="CO74" s="549">
        <v>0</v>
      </c>
      <c r="CP74" s="549">
        <v>0</v>
      </c>
      <c r="CQ74" s="549">
        <v>0</v>
      </c>
      <c r="CR74" s="549">
        <v>0</v>
      </c>
      <c r="CS74" s="549">
        <v>0</v>
      </c>
      <c r="CT74" s="549">
        <v>0</v>
      </c>
      <c r="CU74" s="549">
        <v>0</v>
      </c>
      <c r="CV74" s="549">
        <v>0</v>
      </c>
      <c r="CW74" s="549">
        <v>0</v>
      </c>
      <c r="CX74" s="549">
        <v>0</v>
      </c>
      <c r="CY74" s="549">
        <v>0</v>
      </c>
      <c r="CZ74" s="549">
        <v>0</v>
      </c>
      <c r="DA74" s="532">
        <v>0</v>
      </c>
      <c r="DB74" s="532"/>
      <c r="DC74" s="532"/>
      <c r="DD74" s="549">
        <v>0</v>
      </c>
      <c r="DE74" s="549">
        <v>0</v>
      </c>
      <c r="DF74" s="549">
        <v>0</v>
      </c>
      <c r="DG74" s="549">
        <v>0</v>
      </c>
      <c r="DH74" s="549">
        <v>0</v>
      </c>
      <c r="DI74" s="549">
        <v>0</v>
      </c>
      <c r="DJ74" s="549">
        <v>0</v>
      </c>
      <c r="DK74" s="549">
        <v>0</v>
      </c>
      <c r="DL74" s="549">
        <v>0</v>
      </c>
      <c r="DM74" s="549">
        <v>0</v>
      </c>
      <c r="DN74" s="549">
        <v>0</v>
      </c>
      <c r="DO74" s="549">
        <v>0</v>
      </c>
      <c r="DP74" s="532">
        <v>0</v>
      </c>
    </row>
    <row r="75" spans="1:120">
      <c r="A75" s="532" t="s">
        <v>999</v>
      </c>
      <c r="B75" s="532"/>
      <c r="C75" s="549">
        <v>0</v>
      </c>
      <c r="D75" s="549">
        <v>0</v>
      </c>
      <c r="E75" s="549">
        <v>0</v>
      </c>
      <c r="F75" s="549">
        <v>0</v>
      </c>
      <c r="G75" s="549">
        <v>0</v>
      </c>
      <c r="H75" s="549">
        <v>0</v>
      </c>
      <c r="I75" s="549">
        <v>0</v>
      </c>
      <c r="J75" s="549">
        <v>0</v>
      </c>
      <c r="K75" s="549">
        <v>0</v>
      </c>
      <c r="L75" s="549">
        <v>0</v>
      </c>
      <c r="M75" s="549">
        <v>0</v>
      </c>
      <c r="N75" s="549">
        <v>0</v>
      </c>
      <c r="O75" s="532">
        <v>0</v>
      </c>
      <c r="P75" s="549"/>
      <c r="Q75" s="532"/>
      <c r="R75" s="549">
        <v>0</v>
      </c>
      <c r="S75" s="549">
        <v>0</v>
      </c>
      <c r="T75" s="549">
        <v>0</v>
      </c>
      <c r="U75" s="549">
        <v>0</v>
      </c>
      <c r="V75" s="549">
        <v>0</v>
      </c>
      <c r="W75" s="549">
        <v>0</v>
      </c>
      <c r="X75" s="549">
        <v>0</v>
      </c>
      <c r="Y75" s="549">
        <v>0</v>
      </c>
      <c r="Z75" s="549">
        <v>0</v>
      </c>
      <c r="AA75" s="549">
        <v>0</v>
      </c>
      <c r="AB75" s="549">
        <v>0</v>
      </c>
      <c r="AC75" s="549">
        <v>0</v>
      </c>
      <c r="AD75" s="532">
        <v>0</v>
      </c>
      <c r="AE75" s="532"/>
      <c r="AF75" s="532"/>
      <c r="AG75" s="549">
        <v>0</v>
      </c>
      <c r="AH75" s="549">
        <v>0</v>
      </c>
      <c r="AI75" s="549">
        <v>0</v>
      </c>
      <c r="AJ75" s="549">
        <v>0</v>
      </c>
      <c r="AK75" s="549">
        <v>0</v>
      </c>
      <c r="AL75" s="549">
        <v>0</v>
      </c>
      <c r="AM75" s="549">
        <v>0</v>
      </c>
      <c r="AN75" s="549">
        <v>0</v>
      </c>
      <c r="AO75" s="549">
        <v>0</v>
      </c>
      <c r="AP75" s="549">
        <v>0</v>
      </c>
      <c r="AQ75" s="549">
        <v>0</v>
      </c>
      <c r="AR75" s="549">
        <v>0</v>
      </c>
      <c r="AS75" s="532">
        <v>0</v>
      </c>
      <c r="AT75" s="532"/>
      <c r="AU75" s="532"/>
      <c r="AV75" s="549">
        <v>0</v>
      </c>
      <c r="AW75" s="549">
        <v>0</v>
      </c>
      <c r="AX75" s="549">
        <v>0</v>
      </c>
      <c r="AY75" s="549">
        <v>0</v>
      </c>
      <c r="AZ75" s="549">
        <v>0</v>
      </c>
      <c r="BA75" s="549">
        <v>0</v>
      </c>
      <c r="BB75" s="549">
        <v>0</v>
      </c>
      <c r="BC75" s="549">
        <v>0</v>
      </c>
      <c r="BD75" s="549">
        <v>0</v>
      </c>
      <c r="BE75" s="549">
        <v>0</v>
      </c>
      <c r="BF75" s="549">
        <v>0</v>
      </c>
      <c r="BG75" s="549">
        <v>0</v>
      </c>
      <c r="BH75" s="532">
        <v>0</v>
      </c>
      <c r="BI75" s="532"/>
      <c r="BJ75" s="532"/>
      <c r="BK75" s="549">
        <v>0</v>
      </c>
      <c r="BL75" s="549">
        <v>0</v>
      </c>
      <c r="BM75" s="549">
        <v>0</v>
      </c>
      <c r="BN75" s="549">
        <v>0</v>
      </c>
      <c r="BO75" s="549">
        <v>0</v>
      </c>
      <c r="BP75" s="549">
        <v>0</v>
      </c>
      <c r="BQ75" s="549">
        <v>0</v>
      </c>
      <c r="BR75" s="549">
        <v>0</v>
      </c>
      <c r="BS75" s="549">
        <v>0</v>
      </c>
      <c r="BT75" s="549">
        <v>0</v>
      </c>
      <c r="BU75" s="549">
        <v>0</v>
      </c>
      <c r="BV75" s="549">
        <v>0</v>
      </c>
      <c r="BW75" s="532">
        <v>0</v>
      </c>
      <c r="BX75" s="532"/>
      <c r="BY75" s="532"/>
      <c r="BZ75" s="549">
        <v>0</v>
      </c>
      <c r="CA75" s="549">
        <v>0</v>
      </c>
      <c r="CB75" s="549">
        <v>0</v>
      </c>
      <c r="CC75" s="549">
        <v>0</v>
      </c>
      <c r="CD75" s="549">
        <v>0</v>
      </c>
      <c r="CE75" s="549">
        <v>0</v>
      </c>
      <c r="CF75" s="549">
        <v>0</v>
      </c>
      <c r="CG75" s="549">
        <v>0</v>
      </c>
      <c r="CH75" s="549">
        <v>0</v>
      </c>
      <c r="CI75" s="549">
        <v>0</v>
      </c>
      <c r="CJ75" s="549">
        <v>0</v>
      </c>
      <c r="CK75" s="549">
        <v>0</v>
      </c>
      <c r="CL75" s="532">
        <v>0</v>
      </c>
      <c r="CM75" s="532"/>
      <c r="CN75" s="532"/>
      <c r="CO75" s="549">
        <v>0</v>
      </c>
      <c r="CP75" s="549">
        <v>0</v>
      </c>
      <c r="CQ75" s="549">
        <v>0</v>
      </c>
      <c r="CR75" s="549">
        <v>0</v>
      </c>
      <c r="CS75" s="549">
        <v>0</v>
      </c>
      <c r="CT75" s="549">
        <v>0</v>
      </c>
      <c r="CU75" s="549">
        <v>0</v>
      </c>
      <c r="CV75" s="549">
        <v>0</v>
      </c>
      <c r="CW75" s="549">
        <v>0</v>
      </c>
      <c r="CX75" s="549">
        <v>0</v>
      </c>
      <c r="CY75" s="549">
        <v>0</v>
      </c>
      <c r="CZ75" s="549">
        <v>0</v>
      </c>
      <c r="DA75" s="532">
        <v>0</v>
      </c>
      <c r="DB75" s="532"/>
      <c r="DC75" s="532"/>
      <c r="DD75" s="549">
        <v>0</v>
      </c>
      <c r="DE75" s="549">
        <v>0</v>
      </c>
      <c r="DF75" s="549">
        <v>0</v>
      </c>
      <c r="DG75" s="549">
        <v>0</v>
      </c>
      <c r="DH75" s="549">
        <v>0</v>
      </c>
      <c r="DI75" s="549">
        <v>0</v>
      </c>
      <c r="DJ75" s="549">
        <v>0</v>
      </c>
      <c r="DK75" s="549">
        <v>0</v>
      </c>
      <c r="DL75" s="549">
        <v>0</v>
      </c>
      <c r="DM75" s="549">
        <v>0</v>
      </c>
      <c r="DN75" s="549">
        <v>0</v>
      </c>
      <c r="DO75" s="549">
        <v>0</v>
      </c>
      <c r="DP75" s="532">
        <v>0</v>
      </c>
    </row>
    <row r="76" spans="1:120">
      <c r="A76" s="532" t="s">
        <v>1093</v>
      </c>
      <c r="B76" s="532"/>
      <c r="C76" s="551">
        <v>13</v>
      </c>
      <c r="D76" s="551">
        <v>0</v>
      </c>
      <c r="E76" s="551">
        <v>0</v>
      </c>
      <c r="F76" s="551">
        <v>0</v>
      </c>
      <c r="G76" s="551">
        <v>0</v>
      </c>
      <c r="H76" s="551">
        <v>-2</v>
      </c>
      <c r="I76" s="551">
        <v>1</v>
      </c>
      <c r="J76" s="551">
        <v>2</v>
      </c>
      <c r="K76" s="551">
        <v>-1</v>
      </c>
      <c r="L76" s="551">
        <v>2</v>
      </c>
      <c r="M76" s="551">
        <v>2</v>
      </c>
      <c r="N76" s="551">
        <v>3</v>
      </c>
      <c r="O76" s="532">
        <v>20</v>
      </c>
      <c r="P76" s="549"/>
      <c r="Q76" s="532"/>
      <c r="R76" s="549">
        <v>3</v>
      </c>
      <c r="S76" s="549">
        <v>4</v>
      </c>
      <c r="T76" s="549">
        <v>4</v>
      </c>
      <c r="U76" s="549">
        <v>3.9950613779688031</v>
      </c>
      <c r="V76" s="549">
        <v>4</v>
      </c>
      <c r="W76" s="549">
        <v>7</v>
      </c>
      <c r="X76" s="549">
        <v>5</v>
      </c>
      <c r="Y76" s="549">
        <v>6</v>
      </c>
      <c r="Z76" s="549">
        <v>6</v>
      </c>
      <c r="AA76" s="549">
        <v>9</v>
      </c>
      <c r="AB76" s="549">
        <v>9</v>
      </c>
      <c r="AC76" s="549">
        <v>16</v>
      </c>
      <c r="AD76" s="532">
        <v>76.995061377968796</v>
      </c>
      <c r="AE76" s="532"/>
      <c r="AF76" s="532"/>
      <c r="AG76" s="549">
        <v>11</v>
      </c>
      <c r="AH76" s="549">
        <v>12</v>
      </c>
      <c r="AI76" s="549">
        <v>12.144867489799449</v>
      </c>
      <c r="AJ76" s="549">
        <v>13.816692039825519</v>
      </c>
      <c r="AK76" s="549">
        <v>14.170532578942662</v>
      </c>
      <c r="AL76" s="549">
        <v>15.472280673496019</v>
      </c>
      <c r="AM76" s="549">
        <v>14.009300710117392</v>
      </c>
      <c r="AN76" s="549">
        <v>15.140540926212088</v>
      </c>
      <c r="AO76" s="549">
        <v>16.277597734707097</v>
      </c>
      <c r="AP76" s="549">
        <v>17.420501043261893</v>
      </c>
      <c r="AQ76" s="549">
        <v>18.569280913314639</v>
      </c>
      <c r="AR76" s="549">
        <v>19.723967560872929</v>
      </c>
      <c r="AS76" s="532">
        <v>179.74556167054968</v>
      </c>
      <c r="AT76" s="532"/>
      <c r="AU76" s="532"/>
      <c r="AV76" s="551">
        <v>20.714518970929948</v>
      </c>
      <c r="AW76" s="551">
        <v>8.5161706744314802</v>
      </c>
      <c r="AX76" s="551">
        <v>9.7838933412768441</v>
      </c>
      <c r="AY76" s="551">
        <v>11.058082874063658</v>
      </c>
      <c r="AZ76" s="551">
        <v>12.338772261359685</v>
      </c>
      <c r="BA76" s="551">
        <v>13.625994660012912</v>
      </c>
      <c r="BB76" s="551">
        <v>14.92998573144274</v>
      </c>
      <c r="BC76" s="551">
        <v>16.949690992606872</v>
      </c>
      <c r="BD76" s="551">
        <v>7.0684724912743997</v>
      </c>
      <c r="BE76" s="551">
        <v>8.2318880202733471</v>
      </c>
      <c r="BF76" s="551">
        <v>9.4012383270095778</v>
      </c>
      <c r="BG76" s="551">
        <v>10.576553685779675</v>
      </c>
      <c r="BH76" s="532">
        <v>143.19526203046115</v>
      </c>
      <c r="BI76" s="532"/>
      <c r="BJ76" s="532"/>
      <c r="BK76" s="551">
        <v>12.144325442279056</v>
      </c>
      <c r="BL76" s="551">
        <v>14.568964655585432</v>
      </c>
      <c r="BM76" s="551">
        <v>17.008997947424199</v>
      </c>
      <c r="BN76" s="551">
        <v>19.46450634579114</v>
      </c>
      <c r="BO76" s="551">
        <v>21.930307723106811</v>
      </c>
      <c r="BP76" s="551">
        <v>20.529828060739291</v>
      </c>
      <c r="BQ76" s="551">
        <v>21.911675357278739</v>
      </c>
      <c r="BR76" s="551">
        <v>23.753464178730955</v>
      </c>
      <c r="BS76" s="551">
        <v>25.604947406805547</v>
      </c>
      <c r="BT76" s="551">
        <v>27.466176068807403</v>
      </c>
      <c r="BU76" s="551">
        <v>29.337201460627838</v>
      </c>
      <c r="BV76" s="551">
        <v>31.218075148158295</v>
      </c>
      <c r="BW76" s="532">
        <v>264.9384697953347</v>
      </c>
      <c r="BX76" s="532"/>
      <c r="BY76" s="532"/>
      <c r="BZ76" s="551">
        <v>5.9382383092389786</v>
      </c>
      <c r="CA76" s="551">
        <v>7.3617121721862828</v>
      </c>
      <c r="CB76" s="551">
        <v>8.7953103976759763</v>
      </c>
      <c r="CC76" s="551">
        <v>10.236454485084867</v>
      </c>
      <c r="CD76" s="551">
        <v>11.685184152676472</v>
      </c>
      <c r="CE76" s="551">
        <v>13.141539327774659</v>
      </c>
      <c r="CF76" s="551">
        <v>10.873680458292927</v>
      </c>
      <c r="CG76" s="551">
        <v>12.467880933057314</v>
      </c>
      <c r="CH76" s="551">
        <v>14.075736194933762</v>
      </c>
      <c r="CI76" s="551">
        <v>15.686790952869442</v>
      </c>
      <c r="CJ76" s="551">
        <v>17.306325629747192</v>
      </c>
      <c r="CK76" s="551">
        <v>18.934384860316332</v>
      </c>
      <c r="CL76" s="532">
        <v>146.50323787385423</v>
      </c>
      <c r="CM76" s="532"/>
      <c r="CN76" s="532"/>
      <c r="CO76" s="551">
        <v>1.4440290074625981</v>
      </c>
      <c r="CP76" s="551">
        <v>1.4517469671689642</v>
      </c>
      <c r="CQ76" s="551">
        <v>1.459506177363874</v>
      </c>
      <c r="CR76" s="551">
        <v>1.4673068585204674</v>
      </c>
      <c r="CS76" s="551">
        <v>1.4751492322902542</v>
      </c>
      <c r="CT76" s="551">
        <v>1.4830335215094155</v>
      </c>
      <c r="CU76" s="551">
        <v>1.4909599502051329</v>
      </c>
      <c r="CV76" s="551">
        <v>1.6432367256403904</v>
      </c>
      <c r="CW76" s="551">
        <v>1.7963273808598841</v>
      </c>
      <c r="CX76" s="551">
        <v>1.9502362658395145</v>
      </c>
      <c r="CY76" s="551">
        <v>2.10496775380467</v>
      </c>
      <c r="CZ76" s="551">
        <v>2.2605262413544942</v>
      </c>
      <c r="DA76" s="532">
        <v>20.02702608201966</v>
      </c>
      <c r="DB76" s="532"/>
      <c r="DC76" s="532"/>
      <c r="DD76" s="551">
        <v>3.3682056238134086</v>
      </c>
      <c r="DE76" s="551">
        <v>5.1824424793153243</v>
      </c>
      <c r="DF76" s="551">
        <v>7.0065231396781709</v>
      </c>
      <c r="DG76" s="551">
        <v>9.2691443774039968</v>
      </c>
      <c r="DH76" s="551">
        <v>11.544042293266326</v>
      </c>
      <c r="DI76" s="551">
        <v>13.831283498867469</v>
      </c>
      <c r="DJ76" s="551">
        <v>16.179767755236362</v>
      </c>
      <c r="DK76" s="551">
        <v>18.540994570918041</v>
      </c>
      <c r="DL76" s="551">
        <v>20.91503308532333</v>
      </c>
      <c r="DM76" s="551">
        <v>23.301952813004217</v>
      </c>
      <c r="DN76" s="551">
        <v>25.701823645689249</v>
      </c>
      <c r="DO76" s="551">
        <v>156.40497273276657</v>
      </c>
      <c r="DP76" s="532">
        <v>311.24618601528243</v>
      </c>
    </row>
    <row r="78" spans="1:120">
      <c r="A78" s="543" t="s">
        <v>58</v>
      </c>
      <c r="B78" s="532"/>
      <c r="C78" s="532">
        <v>62</v>
      </c>
      <c r="D78" s="532">
        <v>51</v>
      </c>
      <c r="E78" s="532">
        <v>52</v>
      </c>
      <c r="F78" s="532">
        <v>57</v>
      </c>
      <c r="G78" s="532">
        <v>56</v>
      </c>
      <c r="H78" s="532">
        <v>-4</v>
      </c>
      <c r="I78" s="532">
        <v>51</v>
      </c>
      <c r="J78" s="532">
        <v>62</v>
      </c>
      <c r="K78" s="532">
        <v>14</v>
      </c>
      <c r="L78" s="532">
        <v>67</v>
      </c>
      <c r="M78" s="532">
        <v>75</v>
      </c>
      <c r="N78" s="532">
        <v>116</v>
      </c>
      <c r="O78" s="532">
        <v>659</v>
      </c>
      <c r="P78" s="532"/>
      <c r="Q78" s="532"/>
      <c r="R78" s="532">
        <v>144.29631732187181</v>
      </c>
      <c r="S78" s="532">
        <v>146</v>
      </c>
      <c r="T78" s="532">
        <v>145</v>
      </c>
      <c r="U78" s="532">
        <v>157.9950613779688</v>
      </c>
      <c r="V78" s="532">
        <v>170</v>
      </c>
      <c r="W78" s="532">
        <v>271</v>
      </c>
      <c r="X78" s="532">
        <v>208</v>
      </c>
      <c r="Y78" s="532">
        <v>228</v>
      </c>
      <c r="Z78" s="532">
        <v>238</v>
      </c>
      <c r="AA78" s="532">
        <v>263</v>
      </c>
      <c r="AB78" s="532">
        <v>270</v>
      </c>
      <c r="AC78" s="532">
        <v>396</v>
      </c>
      <c r="AD78" s="532">
        <v>2637.2913786998406</v>
      </c>
      <c r="AE78" s="532"/>
      <c r="AF78" s="532"/>
      <c r="AG78" s="532">
        <v>322</v>
      </c>
      <c r="AH78" s="532">
        <v>321.08333333333331</v>
      </c>
      <c r="AI78" s="532">
        <v>359.76455257111218</v>
      </c>
      <c r="AJ78" s="532">
        <v>376.18679867147972</v>
      </c>
      <c r="AK78" s="532">
        <v>399.21661679796409</v>
      </c>
      <c r="AL78" s="532">
        <v>427.89166578794243</v>
      </c>
      <c r="AM78" s="532">
        <v>143.7403935057005</v>
      </c>
      <c r="AN78" s="532">
        <v>138.02963086553243</v>
      </c>
      <c r="AO78" s="532">
        <v>161.00473695944137</v>
      </c>
      <c r="AP78" s="532">
        <v>170.07265468658511</v>
      </c>
      <c r="AQ78" s="532">
        <v>186.83730836188633</v>
      </c>
      <c r="AR78" s="532">
        <v>203.62585999912082</v>
      </c>
      <c r="AS78" s="532">
        <v>3209.453551540098</v>
      </c>
      <c r="AT78" s="532"/>
      <c r="AU78" s="532"/>
      <c r="AV78" s="532">
        <v>128.1335704016077</v>
      </c>
      <c r="AW78" s="532">
        <v>50.053995084988912</v>
      </c>
      <c r="AX78" s="532">
        <v>69.586898270182573</v>
      </c>
      <c r="AY78" s="532">
        <v>68.134023801592605</v>
      </c>
      <c r="AZ78" s="532">
        <v>80.487952944407468</v>
      </c>
      <c r="BA78" s="532">
        <v>99.546111513214896</v>
      </c>
      <c r="BB78" s="532">
        <v>92.599072230145097</v>
      </c>
      <c r="BC78" s="532">
        <v>118.7795390534651</v>
      </c>
      <c r="BD78" s="532">
        <v>133.18181980881724</v>
      </c>
      <c r="BE78" s="532">
        <v>138.19261080862151</v>
      </c>
      <c r="BF78" s="532">
        <v>163.8761918233742</v>
      </c>
      <c r="BG78" s="532">
        <v>189.69027869302019</v>
      </c>
      <c r="BH78" s="532">
        <v>1332.2620644334377</v>
      </c>
      <c r="BI78" s="532"/>
      <c r="BJ78" s="532"/>
      <c r="BK78" s="532">
        <v>135.1171103203823</v>
      </c>
      <c r="BL78" s="532">
        <v>169.06519931828757</v>
      </c>
      <c r="BM78" s="532">
        <v>203.19197686884601</v>
      </c>
      <c r="BN78" s="532">
        <v>215.22816776416627</v>
      </c>
      <c r="BO78" s="532">
        <v>250.0584913192254</v>
      </c>
      <c r="BP78" s="532">
        <v>281.19025536229253</v>
      </c>
      <c r="BQ78" s="532">
        <v>287.18910855889141</v>
      </c>
      <c r="BR78" s="532">
        <v>302.44922837617867</v>
      </c>
      <c r="BS78" s="532">
        <v>336.62803132489262</v>
      </c>
      <c r="BT78" s="532">
        <v>345.93208654184315</v>
      </c>
      <c r="BU78" s="532">
        <v>380.01868657683235</v>
      </c>
      <c r="BV78" s="532">
        <v>414.28733601972249</v>
      </c>
      <c r="BW78" s="532">
        <v>3320.3556783515614</v>
      </c>
      <c r="BX78" s="532"/>
      <c r="BY78" s="532"/>
      <c r="BZ78" s="532">
        <v>70.083417459428986</v>
      </c>
      <c r="CA78" s="532">
        <v>89.643149631533731</v>
      </c>
      <c r="CB78" s="532">
        <v>109.31083645417603</v>
      </c>
      <c r="CC78" s="532">
        <v>120.09711115435988</v>
      </c>
      <c r="CD78" s="532">
        <v>120.67617524675508</v>
      </c>
      <c r="CE78" s="532">
        <v>140.66248259355365</v>
      </c>
      <c r="CF78" s="532">
        <v>137.90477972350109</v>
      </c>
      <c r="CG78" s="532">
        <v>157.93966257105873</v>
      </c>
      <c r="CH78" s="532">
        <v>161.18916578918552</v>
      </c>
      <c r="CI78" s="532">
        <v>169.4824939054329</v>
      </c>
      <c r="CJ78" s="532">
        <v>188.70193056200637</v>
      </c>
      <c r="CK78" s="532">
        <v>193.15817451911934</v>
      </c>
      <c r="CL78" s="532">
        <v>1658.8493796101111</v>
      </c>
      <c r="CM78" s="532"/>
      <c r="CN78" s="532"/>
      <c r="CO78" s="532">
        <v>89.860994540074401</v>
      </c>
      <c r="CP78" s="532">
        <v>115.26143019592617</v>
      </c>
      <c r="CQ78" s="532">
        <v>140.79934220069117</v>
      </c>
      <c r="CR78" s="532">
        <v>156.12356105233252</v>
      </c>
      <c r="CS78" s="532">
        <v>181.88055792402307</v>
      </c>
      <c r="CT78" s="532">
        <v>207.7745317382425</v>
      </c>
      <c r="CU78" s="532">
        <v>206.91741729316195</v>
      </c>
      <c r="CV78" s="532">
        <v>231.96246183694797</v>
      </c>
      <c r="CW78" s="532">
        <v>235.71361516008039</v>
      </c>
      <c r="CX78" s="532">
        <v>249.3564548427471</v>
      </c>
      <c r="CY78" s="532">
        <v>273.48455052095591</v>
      </c>
      <c r="CZ78" s="532">
        <v>297.73824471741688</v>
      </c>
      <c r="DA78" s="532">
        <v>2386.8731620226004</v>
      </c>
      <c r="DB78" s="532"/>
      <c r="DC78" s="532"/>
      <c r="DD78" s="532">
        <v>255.16233816751691</v>
      </c>
      <c r="DE78" s="532">
        <v>288.4529827283086</v>
      </c>
      <c r="DF78" s="532">
        <v>321.92669948275085</v>
      </c>
      <c r="DG78" s="532">
        <v>344.02223402359908</v>
      </c>
      <c r="DH78" s="532">
        <v>378.2261054135929</v>
      </c>
      <c r="DI78" s="532">
        <v>412.61556240363126</v>
      </c>
      <c r="DJ78" s="532">
        <v>427.94878055110979</v>
      </c>
      <c r="DK78" s="532">
        <v>462.65685886846416</v>
      </c>
      <c r="DL78" s="532">
        <v>497.55325854475177</v>
      </c>
      <c r="DM78" s="532">
        <v>520.64512606671485</v>
      </c>
      <c r="DN78" s="532">
        <v>555.85616227173966</v>
      </c>
      <c r="DO78" s="532">
        <v>719.54850569590099</v>
      </c>
      <c r="DP78" s="532">
        <v>5184.6146142180814</v>
      </c>
    </row>
    <row r="80" spans="1:120">
      <c r="A80" s="532" t="s">
        <v>447</v>
      </c>
      <c r="B80" s="532"/>
      <c r="C80" s="532">
        <v>28467</v>
      </c>
      <c r="D80" s="532"/>
      <c r="E80" s="532"/>
      <c r="F80" s="532"/>
      <c r="G80" s="532"/>
      <c r="H80" s="532"/>
      <c r="I80" s="532"/>
      <c r="J80" s="532"/>
      <c r="K80" s="532"/>
      <c r="L80" s="532"/>
      <c r="M80" s="532"/>
      <c r="N80" s="532"/>
      <c r="O80" s="532"/>
      <c r="P80" s="532"/>
      <c r="Q80" s="532"/>
      <c r="R80" s="532">
        <v>55007</v>
      </c>
      <c r="S80" s="532"/>
      <c r="T80" s="532"/>
      <c r="U80" s="532"/>
      <c r="V80" s="532"/>
      <c r="W80" s="532"/>
      <c r="X80" s="532"/>
      <c r="Y80" s="532"/>
      <c r="Z80" s="532"/>
      <c r="AA80" s="532"/>
      <c r="AB80" s="532"/>
      <c r="AC80" s="532"/>
      <c r="AD80" s="532"/>
      <c r="AE80" s="532"/>
      <c r="AF80" s="532"/>
      <c r="AG80" s="532">
        <v>63481</v>
      </c>
      <c r="AH80" s="532"/>
      <c r="AI80" s="532"/>
      <c r="AJ80" s="532"/>
      <c r="AK80" s="532"/>
      <c r="AL80" s="532"/>
      <c r="AM80" s="532"/>
      <c r="AN80" s="532"/>
      <c r="AO80" s="532"/>
      <c r="AP80" s="532"/>
      <c r="AQ80" s="532"/>
      <c r="AR80" s="532"/>
      <c r="AS80" s="532"/>
      <c r="AT80" s="532"/>
      <c r="AU80" s="532"/>
      <c r="AV80" s="532">
        <v>35703</v>
      </c>
      <c r="AW80" s="532"/>
      <c r="AX80" s="532"/>
      <c r="AY80" s="532"/>
      <c r="AZ80" s="532"/>
      <c r="BA80" s="532"/>
      <c r="BB80" s="532"/>
      <c r="BC80" s="532"/>
      <c r="BD80" s="532"/>
      <c r="BE80" s="532"/>
      <c r="BF80" s="532"/>
      <c r="BG80" s="532"/>
      <c r="BH80" s="532"/>
      <c r="BI80" s="532"/>
      <c r="BJ80" s="532"/>
      <c r="BK80" s="532">
        <v>66701</v>
      </c>
      <c r="BL80" s="532"/>
      <c r="BM80" s="532"/>
      <c r="BN80" s="532"/>
      <c r="BO80" s="532"/>
      <c r="BP80" s="532"/>
      <c r="BQ80" s="532"/>
      <c r="BR80" s="532"/>
      <c r="BS80" s="532"/>
      <c r="BT80" s="532"/>
      <c r="BU80" s="532"/>
      <c r="BV80" s="532"/>
      <c r="BW80" s="532"/>
      <c r="BX80" s="532"/>
      <c r="BY80" s="532"/>
      <c r="BZ80" s="532">
        <v>41380</v>
      </c>
      <c r="CA80" s="532"/>
      <c r="CB80" s="532"/>
      <c r="CC80" s="532"/>
      <c r="CD80" s="532"/>
      <c r="CE80" s="532"/>
      <c r="CF80" s="532"/>
      <c r="CG80" s="532"/>
      <c r="CH80" s="532"/>
      <c r="CI80" s="532"/>
      <c r="CJ80" s="532"/>
      <c r="CK80" s="532"/>
      <c r="CL80" s="532"/>
      <c r="CM80" s="532"/>
      <c r="CN80" s="532"/>
      <c r="CO80" s="532">
        <v>53295</v>
      </c>
      <c r="CP80" s="532"/>
      <c r="CQ80" s="532"/>
      <c r="CR80" s="532"/>
      <c r="CS80" s="532"/>
      <c r="CT80" s="532"/>
      <c r="CU80" s="532"/>
      <c r="CV80" s="532"/>
      <c r="CW80" s="532"/>
      <c r="CX80" s="532"/>
      <c r="CY80" s="532"/>
      <c r="CZ80" s="532"/>
      <c r="DA80" s="532"/>
      <c r="DB80" s="532"/>
      <c r="DC80" s="532"/>
      <c r="DD80" s="532">
        <v>92124</v>
      </c>
      <c r="DE80" s="532"/>
      <c r="DF80" s="532"/>
      <c r="DG80" s="532"/>
      <c r="DH80" s="532"/>
      <c r="DI80" s="532"/>
      <c r="DJ80" s="532"/>
      <c r="DK80" s="532"/>
      <c r="DL80" s="532"/>
      <c r="DM80" s="532"/>
      <c r="DN80" s="532"/>
      <c r="DO80" s="532"/>
      <c r="DP80" s="532"/>
    </row>
  </sheetData>
  <mergeCells count="24">
    <mergeCell ref="CN1:DA1"/>
    <mergeCell ref="DC1:DP1"/>
    <mergeCell ref="B2:O2"/>
    <mergeCell ref="Q2:AD2"/>
    <mergeCell ref="AF2:AS2"/>
    <mergeCell ref="AU2:BH2"/>
    <mergeCell ref="BJ2:BW2"/>
    <mergeCell ref="BY2:CL2"/>
    <mergeCell ref="CN2:DA2"/>
    <mergeCell ref="DC2:DP2"/>
    <mergeCell ref="B1:O1"/>
    <mergeCell ref="Q1:AD1"/>
    <mergeCell ref="AF1:AS1"/>
    <mergeCell ref="AU1:BH1"/>
    <mergeCell ref="BJ1:BW1"/>
    <mergeCell ref="BY1:CL1"/>
    <mergeCell ref="CN3:DA3"/>
    <mergeCell ref="DC3:DP3"/>
    <mergeCell ref="B3:O3"/>
    <mergeCell ref="Q3:AD3"/>
    <mergeCell ref="AF3:AS3"/>
    <mergeCell ref="AU3:BH3"/>
    <mergeCell ref="BJ3:BW3"/>
    <mergeCell ref="BY3:CL3"/>
  </mergeCells>
  <pageMargins left="0.25" right="0.25" top="1" bottom="1" header="0.5" footer="0.5"/>
  <pageSetup scale="47" orientation="portrait" r:id="rId1"/>
  <headerFooter alignWithMargins="0">
    <oddFooter>&amp;L&amp;Z &amp;F
&amp;A&amp;RPage &amp;P of &amp;N
&amp;D &amp;T</oddFooter>
  </headerFooter>
  <colBreaks count="5" manualBreakCount="5">
    <brk id="1" max="79" man="1"/>
    <brk id="16" max="79" man="1"/>
    <brk id="31" max="79" man="1"/>
    <brk id="46" max="79" man="1"/>
    <brk id="61" max="79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5BB3-D182-43B8-89AB-1AFDB3037ACD}">
  <sheetPr>
    <tabColor theme="5"/>
  </sheetPr>
  <dimension ref="A1:S45"/>
  <sheetViews>
    <sheetView view="pageBreakPreview" topLeftCell="A10" zoomScaleNormal="100" zoomScaleSheetLayoutView="100" workbookViewId="0">
      <selection activeCell="G16" sqref="G16"/>
    </sheetView>
  </sheetViews>
  <sheetFormatPr defaultRowHeight="14.5"/>
  <cols>
    <col min="1" max="1" width="35.7265625" customWidth="1"/>
    <col min="2" max="2" width="10.1796875" customWidth="1"/>
    <col min="3" max="12" width="10.453125" customWidth="1"/>
    <col min="13" max="13" width="12" customWidth="1"/>
    <col min="14" max="14" width="11" bestFit="1" customWidth="1"/>
  </cols>
  <sheetData>
    <row r="1" spans="1:13" ht="15.5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586"/>
    </row>
    <row r="2" spans="1:13" ht="15.5">
      <c r="A2" s="586" t="s">
        <v>1</v>
      </c>
      <c r="B2" s="586"/>
      <c r="C2" s="586"/>
      <c r="D2" s="586"/>
      <c r="E2" s="586"/>
      <c r="F2" s="586"/>
      <c r="G2" s="586"/>
      <c r="H2" s="586"/>
      <c r="I2" s="586"/>
      <c r="J2" s="586"/>
      <c r="K2" s="586"/>
      <c r="L2" s="586"/>
    </row>
    <row r="3" spans="1:13" ht="15.5">
      <c r="A3" s="586" t="s">
        <v>2</v>
      </c>
      <c r="B3" s="586"/>
      <c r="C3" s="586"/>
      <c r="D3" s="586"/>
      <c r="E3" s="586"/>
      <c r="F3" s="586"/>
      <c r="G3" s="586"/>
      <c r="H3" s="586"/>
      <c r="I3" s="586"/>
      <c r="J3" s="586"/>
      <c r="K3" s="586"/>
      <c r="L3" s="586"/>
    </row>
    <row r="4" spans="1:13" ht="15.5">
      <c r="A4" s="117"/>
      <c r="B4" s="117"/>
      <c r="C4" s="117"/>
      <c r="D4" s="117"/>
      <c r="E4" s="453" t="s">
        <v>3</v>
      </c>
      <c r="F4" s="117"/>
      <c r="G4" s="117"/>
      <c r="H4" s="117"/>
      <c r="I4" s="117"/>
      <c r="J4" s="117"/>
      <c r="K4" s="117"/>
      <c r="L4" s="117"/>
    </row>
    <row r="5" spans="1:13" ht="15.5">
      <c r="A5" s="117"/>
      <c r="B5" s="335"/>
      <c r="C5" s="585" t="s">
        <v>4</v>
      </c>
      <c r="D5" s="585"/>
      <c r="E5" s="585"/>
      <c r="F5" s="585"/>
      <c r="G5" s="585"/>
      <c r="H5" s="585"/>
      <c r="I5" s="585"/>
      <c r="J5" s="585"/>
      <c r="K5" s="588"/>
      <c r="L5" s="589" t="s">
        <v>5</v>
      </c>
      <c r="M5" s="587" t="s">
        <v>6</v>
      </c>
    </row>
    <row r="6" spans="1:13" ht="45.65" customHeight="1">
      <c r="A6" s="117"/>
      <c r="B6" s="335"/>
      <c r="C6" s="336" t="s">
        <v>7</v>
      </c>
      <c r="D6" s="336" t="s">
        <v>8</v>
      </c>
      <c r="E6" s="337" t="s">
        <v>9</v>
      </c>
      <c r="F6" s="336" t="s">
        <v>10</v>
      </c>
      <c r="G6" s="336" t="s">
        <v>11</v>
      </c>
      <c r="H6" s="337" t="s">
        <v>12</v>
      </c>
      <c r="I6" s="337" t="s">
        <v>13</v>
      </c>
      <c r="J6" s="337" t="s">
        <v>14</v>
      </c>
      <c r="K6" s="337" t="s">
        <v>15</v>
      </c>
      <c r="L6" s="589"/>
      <c r="M6" s="587"/>
    </row>
    <row r="7" spans="1:13" ht="10.5" customHeight="1">
      <c r="A7" s="338" t="s">
        <v>16</v>
      </c>
      <c r="B7" s="338" t="s">
        <v>17</v>
      </c>
      <c r="C7" s="339"/>
      <c r="D7" s="339"/>
      <c r="E7" s="339"/>
      <c r="F7" s="339"/>
      <c r="G7" s="339"/>
      <c r="H7" s="339"/>
      <c r="I7" s="339"/>
      <c r="J7" s="340"/>
      <c r="K7" s="340"/>
      <c r="L7" s="340"/>
      <c r="M7" s="404"/>
    </row>
    <row r="8" spans="1:13">
      <c r="A8" s="341" t="s">
        <v>18</v>
      </c>
      <c r="B8" s="342">
        <v>11</v>
      </c>
      <c r="C8" s="339">
        <f>'Electric Additions'!AP41</f>
        <v>2079.7771001698979</v>
      </c>
      <c r="D8" s="339">
        <f>'Electric Additions'!AQ41</f>
        <v>3940.5593328912678</v>
      </c>
      <c r="E8" s="339">
        <f>'Electric Additions'!AR41</f>
        <v>6020.3364330611657</v>
      </c>
      <c r="F8" s="339">
        <f>'Electric Additions'!AS41</f>
        <v>1749.4519853871293</v>
      </c>
      <c r="G8" s="339">
        <f>'Electric Additions'!AT41</f>
        <v>3608.3094568923971</v>
      </c>
      <c r="H8" s="339">
        <f>'Electric Additions'!AU41</f>
        <v>5357.761442279525</v>
      </c>
      <c r="I8" s="339">
        <f>'Electric Additions'!AV41</f>
        <v>3774.6356216312479</v>
      </c>
      <c r="J8" s="339">
        <f>'Electric Additions'!AW41</f>
        <v>5961.8476228011932</v>
      </c>
      <c r="K8" s="339">
        <f>'Electric Additions'!AX41</f>
        <v>3546.9304611191333</v>
      </c>
      <c r="L8" s="340">
        <f>E8+H8+I8+J8+K8</f>
        <v>24661.511580892264</v>
      </c>
      <c r="M8" s="404">
        <f>D8+F8</f>
        <v>5690.0113182783971</v>
      </c>
    </row>
    <row r="9" spans="1:13">
      <c r="A9" s="341" t="s">
        <v>19</v>
      </c>
      <c r="B9" s="342" t="s">
        <v>20</v>
      </c>
      <c r="C9" s="339">
        <f>'Electric Additions'!AP68-'Electric Additions'!AP65</f>
        <v>13489.053591312606</v>
      </c>
      <c r="D9" s="339">
        <f>'Electric Additions'!AQ68-'Electric Additions'!AQ65</f>
        <v>15164.490499881704</v>
      </c>
      <c r="E9" s="339">
        <f>'Electric Additions'!AR68-'Electric Additions'!AR65</f>
        <v>28653.544091194308</v>
      </c>
      <c r="F9" s="339">
        <f>'Electric Additions'!AS68-'Electric Additions'!AS65</f>
        <v>16795.08057032845</v>
      </c>
      <c r="G9" s="339">
        <f>'Electric Additions'!AT68-'Electric Additions'!AT65</f>
        <v>12565.910993163474</v>
      </c>
      <c r="H9" s="339">
        <f>'Electric Additions'!AU68-'Electric Additions'!AU65</f>
        <v>29360.99156349192</v>
      </c>
      <c r="I9" s="339">
        <f>'Electric Additions'!AV68-'Electric Additions'!AV65</f>
        <v>35710.55283631559</v>
      </c>
      <c r="J9" s="339">
        <f>'Electric Additions'!AW68-'Electric Additions'!AW65</f>
        <v>33488.333625961081</v>
      </c>
      <c r="K9" s="339">
        <f>'Electric Additions'!AX68-'Electric Additions'!AX65</f>
        <v>30626.970906152557</v>
      </c>
      <c r="L9" s="340">
        <f t="shared" ref="L9:L17" si="0">E9+H9+I9+J9+K9</f>
        <v>157840.39302311547</v>
      </c>
      <c r="M9" s="404">
        <f t="shared" ref="M9:M17" si="1">D9+F9</f>
        <v>31959.571070210153</v>
      </c>
    </row>
    <row r="10" spans="1:13">
      <c r="A10" s="343" t="s">
        <v>21</v>
      </c>
      <c r="B10" s="344" t="s">
        <v>22</v>
      </c>
      <c r="C10" s="345">
        <f>'Electric Additions'!AP65</f>
        <v>138.67232767232767</v>
      </c>
      <c r="D10" s="345">
        <f>'Electric Additions'!AQ65</f>
        <v>138.67232767232767</v>
      </c>
      <c r="E10" s="345">
        <f>'Electric Additions'!AR65</f>
        <v>277.34465534465534</v>
      </c>
      <c r="F10" s="345">
        <f>'Electric Additions'!AS65</f>
        <v>178.92437562437564</v>
      </c>
      <c r="G10" s="345">
        <f>'Electric Additions'!AT65</f>
        <v>178.92437562437564</v>
      </c>
      <c r="H10" s="345">
        <f>'Electric Additions'!AU65</f>
        <v>357.84875124875128</v>
      </c>
      <c r="I10" s="345">
        <f>'Electric Additions'!AV65</f>
        <v>606.32067932067946</v>
      </c>
      <c r="J10" s="345">
        <f>'Electric Additions'!AW65</f>
        <v>16065.954117882122</v>
      </c>
      <c r="K10" s="345">
        <f>'Electric Additions'!AX65</f>
        <v>9544.57342657343</v>
      </c>
      <c r="L10" s="340">
        <f t="shared" si="0"/>
        <v>26852.04163036964</v>
      </c>
      <c r="M10" s="404">
        <f t="shared" si="1"/>
        <v>317.59670329670331</v>
      </c>
    </row>
    <row r="11" spans="1:13">
      <c r="A11" s="341" t="s">
        <v>23</v>
      </c>
      <c r="B11" s="342" t="s">
        <v>24</v>
      </c>
      <c r="C11" s="339">
        <f>'Electric Additions'!AP140</f>
        <v>15891.223507985078</v>
      </c>
      <c r="D11" s="339">
        <f>'Electric Additions'!AQ140</f>
        <v>11810.765758231531</v>
      </c>
      <c r="E11" s="339">
        <f>'Electric Additions'!AR140</f>
        <v>27701.989266216609</v>
      </c>
      <c r="F11" s="339">
        <f>'Electric Additions'!AS140</f>
        <v>10115.355544790011</v>
      </c>
      <c r="G11" s="339">
        <f>'Electric Additions'!AT140</f>
        <v>15517.236943828506</v>
      </c>
      <c r="H11" s="339">
        <f>'Electric Additions'!AU140</f>
        <v>25632.592488618517</v>
      </c>
      <c r="I11" s="339">
        <f>'Electric Additions'!AV140</f>
        <v>31030.2086788917</v>
      </c>
      <c r="J11" s="339">
        <f>'Electric Additions'!AW140</f>
        <v>32226.028797234227</v>
      </c>
      <c r="K11" s="339">
        <f>'Electric Additions'!AX140</f>
        <v>29053.23388874732</v>
      </c>
      <c r="L11" s="442">
        <f>'Electric Additions'!AY140</f>
        <v>145644.05311970838</v>
      </c>
      <c r="M11" s="404">
        <f>D11+F11</f>
        <v>21926.121303021544</v>
      </c>
    </row>
    <row r="12" spans="1:13">
      <c r="A12" s="343" t="s">
        <v>25</v>
      </c>
      <c r="B12" s="342" t="s">
        <v>26</v>
      </c>
      <c r="C12" s="339">
        <v>0</v>
      </c>
      <c r="D12" s="339">
        <v>0</v>
      </c>
      <c r="E12" s="339">
        <v>0</v>
      </c>
      <c r="F12" s="339">
        <v>0</v>
      </c>
      <c r="G12" s="339">
        <v>0</v>
      </c>
      <c r="H12" s="339">
        <v>0</v>
      </c>
      <c r="I12" s="339">
        <v>0</v>
      </c>
      <c r="J12" s="339">
        <v>0</v>
      </c>
      <c r="K12" s="339">
        <v>0</v>
      </c>
      <c r="L12" s="340">
        <f t="shared" si="0"/>
        <v>0</v>
      </c>
      <c r="M12" s="404">
        <f t="shared" si="1"/>
        <v>0</v>
      </c>
    </row>
    <row r="13" spans="1:13">
      <c r="A13" s="341" t="s">
        <v>27</v>
      </c>
      <c r="B13" s="342">
        <v>14</v>
      </c>
      <c r="C13" s="339">
        <f>'Electric Additions'!AP150</f>
        <v>7036.1471728485194</v>
      </c>
      <c r="D13" s="339">
        <f>'Electric Additions'!AQ150</f>
        <v>7636.3160798523659</v>
      </c>
      <c r="E13" s="339">
        <f>'Electric Additions'!AR150</f>
        <v>14672.463252700885</v>
      </c>
      <c r="F13" s="339">
        <f>'Electric Additions'!AS150</f>
        <v>7843.0889571630596</v>
      </c>
      <c r="G13" s="339">
        <f>'Electric Additions'!AT150</f>
        <v>7738.6182413525985</v>
      </c>
      <c r="H13" s="339">
        <f>'Electric Additions'!AU150</f>
        <v>15581.707198515658</v>
      </c>
      <c r="I13" s="339">
        <f>'Electric Additions'!AV150</f>
        <v>16232.944958781496</v>
      </c>
      <c r="J13" s="339">
        <f>'Electric Additions'!AW150</f>
        <v>16922.555085544809</v>
      </c>
      <c r="K13" s="339">
        <f>'Electric Additions'!AX150</f>
        <v>17735.382339453987</v>
      </c>
      <c r="L13" s="404">
        <f>E13+H13+I13+J13+K13</f>
        <v>81145.052834996837</v>
      </c>
      <c r="M13" s="404">
        <f t="shared" si="1"/>
        <v>15479.405037015425</v>
      </c>
    </row>
    <row r="14" spans="1:13">
      <c r="A14" s="341" t="s">
        <v>28</v>
      </c>
      <c r="B14" s="342">
        <v>15</v>
      </c>
      <c r="C14" s="339">
        <f>'Electric Additions'!AP174</f>
        <v>32168.424195392432</v>
      </c>
      <c r="D14" s="339">
        <f>'Electric Additions'!AQ174</f>
        <v>33943.502523702133</v>
      </c>
      <c r="E14" s="339">
        <f>'Electric Additions'!AR174</f>
        <v>66111.926719094554</v>
      </c>
      <c r="F14" s="339">
        <f>'Electric Additions'!AS174</f>
        <v>37568.028714076892</v>
      </c>
      <c r="G14" s="339">
        <f>'Electric Additions'!AT174</f>
        <v>30823.421125061388</v>
      </c>
      <c r="H14" s="339">
        <f>'Electric Additions'!AU174</f>
        <v>68391.44983913828</v>
      </c>
      <c r="I14" s="339">
        <f>'Electric Additions'!AV174</f>
        <v>63499.075529577567</v>
      </c>
      <c r="J14" s="339">
        <f>'Electric Additions'!AW174</f>
        <v>65759.665415503841</v>
      </c>
      <c r="K14" s="339">
        <f>'Electric Additions'!AX174</f>
        <v>65850.397809752321</v>
      </c>
      <c r="L14" s="340">
        <f t="shared" si="0"/>
        <v>329612.51531306654</v>
      </c>
      <c r="M14" s="404">
        <f t="shared" si="1"/>
        <v>71511.531237779025</v>
      </c>
    </row>
    <row r="15" spans="1:13">
      <c r="A15" s="341" t="s">
        <v>29</v>
      </c>
      <c r="B15" s="342">
        <v>16</v>
      </c>
      <c r="C15" s="339">
        <f>'Electric Additions'!AP178</f>
        <v>8985.0728391608409</v>
      </c>
      <c r="D15" s="339">
        <f>'Electric Additions'!AQ178</f>
        <v>8985.0728391608409</v>
      </c>
      <c r="E15" s="339">
        <f>'Electric Additions'!AR178</f>
        <v>17970.145678321682</v>
      </c>
      <c r="F15" s="339">
        <f>'Electric Additions'!AS178</f>
        <v>9068.8856719280757</v>
      </c>
      <c r="G15" s="339">
        <f>'Electric Additions'!AT178</f>
        <v>9068.8856719280757</v>
      </c>
      <c r="H15" s="339">
        <f>'Electric Additions'!AU178</f>
        <v>18137.771343856151</v>
      </c>
      <c r="I15" s="339">
        <f>'Electric Additions'!AV178</f>
        <v>18833.702867052951</v>
      </c>
      <c r="J15" s="339">
        <f>'Electric Additions'!AW178</f>
        <v>19556.468724635371</v>
      </c>
      <c r="K15" s="339">
        <f>'Electric Additions'!AX178</f>
        <v>19817.693457902104</v>
      </c>
      <c r="L15" s="340">
        <f t="shared" si="0"/>
        <v>94315.782071768263</v>
      </c>
      <c r="M15" s="404">
        <f t="shared" si="1"/>
        <v>18053.958511088917</v>
      </c>
    </row>
    <row r="16" spans="1:13">
      <c r="A16" s="341" t="s">
        <v>30</v>
      </c>
      <c r="B16" s="342">
        <v>17</v>
      </c>
      <c r="C16" s="339">
        <f>'Electric Additions'!AP183</f>
        <v>1277.4382417582417</v>
      </c>
      <c r="D16" s="339">
        <f>'Electric Additions'!AQ183</f>
        <v>1277.4382417582417</v>
      </c>
      <c r="E16" s="339">
        <f>'Electric Additions'!AR183</f>
        <v>2554.8764835164834</v>
      </c>
      <c r="F16" s="339">
        <f>'Electric Additions'!AS183</f>
        <v>1304.266443956044</v>
      </c>
      <c r="G16" s="339">
        <f>'Electric Additions'!AT183</f>
        <v>1304.266443956044</v>
      </c>
      <c r="H16" s="339">
        <f>'Electric Additions'!AU183</f>
        <v>2608.532887912088</v>
      </c>
      <c r="I16" s="339">
        <f>'Electric Additions'!AV183</f>
        <v>2658.0910945054948</v>
      </c>
      <c r="J16" s="339">
        <f>'Electric Additions'!AW183</f>
        <v>2708.5888879120885</v>
      </c>
      <c r="K16" s="339">
        <f>'Electric Additions'!AX183</f>
        <v>2757.3474461538467</v>
      </c>
      <c r="L16" s="340">
        <f t="shared" si="0"/>
        <v>13287.436800000001</v>
      </c>
      <c r="M16" s="404">
        <f t="shared" si="1"/>
        <v>2581.7046857142859</v>
      </c>
    </row>
    <row r="17" spans="1:19">
      <c r="A17" s="341" t="s">
        <v>31</v>
      </c>
      <c r="B17" s="342">
        <v>19</v>
      </c>
      <c r="C17" s="339">
        <f>'Electric Additions'!AP184</f>
        <v>803.1751060992766</v>
      </c>
      <c r="D17" s="339">
        <f>'Electric Additions'!AQ184</f>
        <v>803.1751060992766</v>
      </c>
      <c r="E17" s="339">
        <f>'Electric Additions'!AR184</f>
        <v>1606.3502121985532</v>
      </c>
      <c r="F17" s="339">
        <f>'Electric Additions'!AS184</f>
        <v>820.04304025241026</v>
      </c>
      <c r="G17" s="339">
        <f>'Electric Additions'!AT184</f>
        <v>820.04304025241026</v>
      </c>
      <c r="H17" s="339">
        <f>'Electric Additions'!AU184</f>
        <v>1640.0860805048205</v>
      </c>
      <c r="I17" s="339">
        <f>'Electric Additions'!AV184</f>
        <v>1671.2452524613166</v>
      </c>
      <c r="J17" s="339">
        <f>'Electric Additions'!AW184</f>
        <v>1702.9951791906872</v>
      </c>
      <c r="K17" s="339">
        <f>'Electric Additions'!AX184</f>
        <v>1733.6515811277159</v>
      </c>
      <c r="L17" s="340">
        <f t="shared" si="0"/>
        <v>8354.3283054830936</v>
      </c>
      <c r="M17" s="404">
        <f t="shared" si="1"/>
        <v>1623.2181463516868</v>
      </c>
    </row>
    <row r="18" spans="1:19">
      <c r="A18" s="346" t="s">
        <v>32</v>
      </c>
      <c r="B18" s="347"/>
      <c r="C18" s="348">
        <f t="shared" ref="C18" si="2">SUM(C8:C17)-C10</f>
        <v>81730.311754726907</v>
      </c>
      <c r="D18" s="348">
        <f t="shared" ref="D18" si="3">SUM(D8:D17)-D10</f>
        <v>83561.320381577374</v>
      </c>
      <c r="E18" s="348">
        <f>SUM(E8:E17)-E10</f>
        <v>165291.63213630428</v>
      </c>
      <c r="F18" s="348">
        <f t="shared" ref="F18:I18" si="4">SUM(F8:F17)-F10</f>
        <v>85264.200927882062</v>
      </c>
      <c r="G18" s="348">
        <f t="shared" si="4"/>
        <v>81446.691916434895</v>
      </c>
      <c r="H18" s="348">
        <f t="shared" si="4"/>
        <v>166710.89284431693</v>
      </c>
      <c r="I18" s="348">
        <f t="shared" si="4"/>
        <v>173410.45683921737</v>
      </c>
      <c r="J18" s="348">
        <f>SUM(J8:J17)-J10</f>
        <v>178326.48333878326</v>
      </c>
      <c r="K18" s="348">
        <f>SUM(K8:K17)-K10</f>
        <v>171121.60789040898</v>
      </c>
      <c r="L18" s="348">
        <f>E18+H18+I18+J18+K18</f>
        <v>854861.07304903073</v>
      </c>
      <c r="M18" s="405">
        <f>SUM(M8:M17)-M10</f>
        <v>168825.52130945944</v>
      </c>
    </row>
    <row r="19" spans="1:19">
      <c r="A19" s="349"/>
      <c r="B19" s="347"/>
      <c r="C19" s="350"/>
      <c r="D19" s="350"/>
      <c r="E19" s="351"/>
      <c r="F19" s="351"/>
      <c r="G19" s="351"/>
      <c r="H19" s="351"/>
      <c r="I19" s="352"/>
      <c r="J19" s="352"/>
      <c r="K19" s="350"/>
      <c r="L19" s="350"/>
      <c r="M19" s="406"/>
      <c r="O19" s="248"/>
      <c r="P19" s="248"/>
      <c r="Q19" s="248"/>
      <c r="R19" s="248"/>
      <c r="S19" s="248"/>
    </row>
    <row r="20" spans="1:19">
      <c r="A20" s="353" t="s">
        <v>33</v>
      </c>
      <c r="B20" s="347"/>
      <c r="C20" s="350"/>
      <c r="D20" s="350"/>
      <c r="E20" s="351"/>
      <c r="F20" s="351"/>
      <c r="G20" s="351"/>
      <c r="H20" s="351"/>
      <c r="I20" s="352"/>
      <c r="J20" s="354"/>
      <c r="K20" s="355"/>
      <c r="L20" s="355"/>
      <c r="M20" s="407"/>
    </row>
    <row r="21" spans="1:19">
      <c r="A21" s="356" t="s">
        <v>34</v>
      </c>
      <c r="B21" s="347">
        <v>21</v>
      </c>
      <c r="C21" s="357">
        <v>0</v>
      </c>
      <c r="D21" s="357">
        <v>0</v>
      </c>
      <c r="E21" s="357">
        <v>0</v>
      </c>
      <c r="F21" s="357">
        <v>0</v>
      </c>
      <c r="G21" s="357">
        <v>0</v>
      </c>
      <c r="H21" s="357">
        <v>0</v>
      </c>
      <c r="I21" s="357">
        <v>0</v>
      </c>
      <c r="J21" s="357">
        <v>0</v>
      </c>
      <c r="K21" s="357">
        <v>0</v>
      </c>
      <c r="L21" s="358">
        <f t="shared" ref="L21:L27" si="5">E21+H21+I21+J21+K21</f>
        <v>0</v>
      </c>
      <c r="M21" s="404">
        <f t="shared" ref="M21:M26" si="6">D21+F21</f>
        <v>0</v>
      </c>
    </row>
    <row r="22" spans="1:19">
      <c r="A22" s="341" t="s">
        <v>19</v>
      </c>
      <c r="B22" s="342">
        <v>22</v>
      </c>
      <c r="C22" s="339">
        <f>'Gas Additions'!AP17</f>
        <v>1645.5741671906981</v>
      </c>
      <c r="D22" s="339">
        <f>'Gas Additions'!AQ17</f>
        <v>4171.8731200664388</v>
      </c>
      <c r="E22" s="339">
        <f>'Gas Additions'!AR17</f>
        <v>5817.4472872571368</v>
      </c>
      <c r="F22" s="339">
        <f>'Gas Additions'!AS17</f>
        <v>1993.0284221719398</v>
      </c>
      <c r="G22" s="339">
        <f>'Gas Additions'!AT17</f>
        <v>4690.5381384384655</v>
      </c>
      <c r="H22" s="339">
        <f>'Gas Additions'!AU17</f>
        <v>6683.5665606104048</v>
      </c>
      <c r="I22" s="339">
        <f>'Gas Additions'!AV17</f>
        <v>5833.8807257604203</v>
      </c>
      <c r="J22" s="339">
        <f>'Gas Additions'!AW17</f>
        <v>4596.1875485688197</v>
      </c>
      <c r="K22" s="339">
        <f>'Gas Additions'!AX17</f>
        <v>4768.9328845056707</v>
      </c>
      <c r="L22" s="340">
        <f t="shared" si="5"/>
        <v>27700.015006702455</v>
      </c>
      <c r="M22" s="404">
        <f t="shared" si="6"/>
        <v>6164.9015422383782</v>
      </c>
    </row>
    <row r="23" spans="1:19">
      <c r="A23" s="341" t="s">
        <v>35</v>
      </c>
      <c r="B23" s="342">
        <v>23</v>
      </c>
      <c r="C23" s="339">
        <f>'Gas Additions'!AP60</f>
        <v>1125.6391125943876</v>
      </c>
      <c r="D23" s="339">
        <f>'Gas Additions'!AQ60</f>
        <v>2272.3430386284936</v>
      </c>
      <c r="E23" s="339">
        <f>'Gas Additions'!AR60</f>
        <v>3397.9821512228814</v>
      </c>
      <c r="F23" s="339">
        <f>'Gas Additions'!AS60</f>
        <v>1358.0130294820281</v>
      </c>
      <c r="G23" s="339">
        <f>'Gas Additions'!AT60</f>
        <v>2803.0864366738315</v>
      </c>
      <c r="H23" s="339">
        <f>'Gas Additions'!AU60</f>
        <v>4161.0994661558589</v>
      </c>
      <c r="I23" s="339">
        <f>'Gas Additions'!AV60</f>
        <v>4681.2344279763229</v>
      </c>
      <c r="J23" s="339">
        <f>'Gas Additions'!AW60</f>
        <v>5039.4563511236092</v>
      </c>
      <c r="K23" s="339">
        <f>'Gas Additions'!AX60</f>
        <v>4668.3309322907699</v>
      </c>
      <c r="L23" s="340">
        <f t="shared" si="5"/>
        <v>21948.103328769441</v>
      </c>
      <c r="M23" s="404">
        <f t="shared" si="6"/>
        <v>3630.3560681105218</v>
      </c>
    </row>
    <row r="24" spans="1:19">
      <c r="A24" s="341" t="s">
        <v>27</v>
      </c>
      <c r="B24" s="342">
        <v>24</v>
      </c>
      <c r="C24" s="339">
        <f>'Gas Additions'!AP68</f>
        <v>7591.7725042268603</v>
      </c>
      <c r="D24" s="339">
        <f>'Gas Additions'!AQ68</f>
        <v>4701.0652005158581</v>
      </c>
      <c r="E24" s="339">
        <f>'Gas Additions'!AR68</f>
        <v>12292.837704742717</v>
      </c>
      <c r="F24" s="339">
        <f>'Gas Additions'!AS68</f>
        <v>2244.3546866418833</v>
      </c>
      <c r="G24" s="339">
        <f>'Gas Additions'!AT68</f>
        <v>2244.3551718506833</v>
      </c>
      <c r="H24" s="339">
        <f>'Gas Additions'!AU68</f>
        <v>4488.7098584925661</v>
      </c>
      <c r="I24" s="339">
        <f>'Gas Additions'!AV68</f>
        <v>3959.9067802083309</v>
      </c>
      <c r="J24" s="339">
        <f>'Gas Additions'!AW68</f>
        <v>3883.1943791432177</v>
      </c>
      <c r="K24" s="339">
        <f>'Gas Additions'!AX68</f>
        <v>4342.2880319799915</v>
      </c>
      <c r="L24" s="340">
        <f t="shared" si="5"/>
        <v>28966.936754566821</v>
      </c>
      <c r="M24" s="404">
        <f t="shared" si="6"/>
        <v>6945.419887157741</v>
      </c>
    </row>
    <row r="25" spans="1:19">
      <c r="A25" s="341" t="s">
        <v>28</v>
      </c>
      <c r="B25" s="342">
        <v>25</v>
      </c>
      <c r="C25" s="339">
        <f>'Gas Additions'!AP137</f>
        <v>34115.689452485858</v>
      </c>
      <c r="D25" s="339">
        <f>'Gas Additions'!AQ137</f>
        <v>29658.934641333173</v>
      </c>
      <c r="E25" s="339">
        <f>'Gas Additions'!AR137</f>
        <v>63774.624093819024</v>
      </c>
      <c r="F25" s="339">
        <f>'Gas Additions'!AS137</f>
        <v>36580.378141305286</v>
      </c>
      <c r="G25" s="339">
        <f>'Gas Additions'!AT137</f>
        <v>32316.942446335466</v>
      </c>
      <c r="H25" s="339">
        <f>'Gas Additions'!AU137</f>
        <v>68897.320587640759</v>
      </c>
      <c r="I25" s="339">
        <f>'Gas Additions'!AV137</f>
        <v>66177.26930607231</v>
      </c>
      <c r="J25" s="339">
        <f>'Gas Additions'!AW137</f>
        <v>72081.197995793482</v>
      </c>
      <c r="K25" s="339">
        <f>'Gas Additions'!AX137</f>
        <v>47971.52871600457</v>
      </c>
      <c r="L25" s="340">
        <f t="shared" si="5"/>
        <v>318901.94069933012</v>
      </c>
      <c r="M25" s="404">
        <f>D25+F25</f>
        <v>66239.312782638459</v>
      </c>
    </row>
    <row r="26" spans="1:19">
      <c r="A26" s="341" t="s">
        <v>30</v>
      </c>
      <c r="B26" s="342">
        <v>27</v>
      </c>
      <c r="C26" s="339">
        <f>'Gas Additions'!AP141</f>
        <v>1563.2016462737265</v>
      </c>
      <c r="D26" s="339">
        <f>'Gas Additions'!AQ141</f>
        <v>1563.2016462737265</v>
      </c>
      <c r="E26" s="339">
        <f>'Gas Additions'!AR141</f>
        <v>3126.403292547453</v>
      </c>
      <c r="F26" s="339">
        <f>'Gas Additions'!AS141</f>
        <v>1535.7528290333669</v>
      </c>
      <c r="G26" s="339">
        <f>'Gas Additions'!AT141</f>
        <v>1535.7528290333669</v>
      </c>
      <c r="H26" s="339">
        <f>'Gas Additions'!AU141</f>
        <v>3071.5056580667338</v>
      </c>
      <c r="I26" s="339">
        <f>'Gas Additions'!AV141</f>
        <v>3158.9183236627377</v>
      </c>
      <c r="J26" s="339">
        <f>'Gas Additions'!AW141</f>
        <v>3362.4753800266944</v>
      </c>
      <c r="K26" s="339">
        <f>'Gas Additions'!AX141</f>
        <v>3374.1670839944068</v>
      </c>
      <c r="L26" s="340">
        <f t="shared" si="5"/>
        <v>16093.469738298025</v>
      </c>
      <c r="M26" s="404">
        <f t="shared" si="6"/>
        <v>3098.9544753070932</v>
      </c>
    </row>
    <row r="27" spans="1:19">
      <c r="A27" s="359" t="s">
        <v>36</v>
      </c>
      <c r="B27" s="342"/>
      <c r="C27" s="360">
        <f t="shared" ref="C27:K27" si="7">SUM(C21:C26)</f>
        <v>46041.876882771525</v>
      </c>
      <c r="D27" s="360">
        <f t="shared" si="7"/>
        <v>42367.417646817688</v>
      </c>
      <c r="E27" s="360">
        <f t="shared" si="7"/>
        <v>88409.294529589213</v>
      </c>
      <c r="F27" s="360">
        <f t="shared" si="7"/>
        <v>43711.527108634502</v>
      </c>
      <c r="G27" s="360">
        <f t="shared" si="7"/>
        <v>43590.675022331816</v>
      </c>
      <c r="H27" s="360">
        <f t="shared" si="7"/>
        <v>87302.202130966311</v>
      </c>
      <c r="I27" s="360">
        <f t="shared" si="7"/>
        <v>83811.209563680124</v>
      </c>
      <c r="J27" s="360">
        <f t="shared" si="7"/>
        <v>88962.511654655813</v>
      </c>
      <c r="K27" s="360">
        <f t="shared" si="7"/>
        <v>65125.24764877541</v>
      </c>
      <c r="L27" s="360">
        <f t="shared" si="5"/>
        <v>413610.46552766685</v>
      </c>
      <c r="M27" s="408">
        <f>SUM(M21:M26)</f>
        <v>86078.944755452205</v>
      </c>
    </row>
    <row r="28" spans="1:19">
      <c r="A28" s="361"/>
      <c r="B28" s="347"/>
      <c r="C28" s="350"/>
      <c r="D28" s="350"/>
      <c r="E28" s="351"/>
      <c r="F28" s="351"/>
      <c r="G28" s="351"/>
      <c r="H28" s="351"/>
      <c r="I28" s="352"/>
      <c r="J28" s="350"/>
      <c r="K28" s="350"/>
      <c r="L28" s="350"/>
      <c r="M28" s="406"/>
    </row>
    <row r="29" spans="1:19">
      <c r="A29" s="353" t="s">
        <v>37</v>
      </c>
      <c r="B29" s="347"/>
      <c r="C29" s="350"/>
      <c r="D29" s="350"/>
      <c r="E29" s="351"/>
      <c r="F29" s="351"/>
      <c r="G29" s="351"/>
      <c r="H29" s="351"/>
      <c r="I29" s="352"/>
      <c r="J29" s="355"/>
      <c r="K29" s="355"/>
      <c r="L29" s="355"/>
      <c r="M29" s="407"/>
    </row>
    <row r="30" spans="1:19">
      <c r="A30" s="341" t="s">
        <v>38</v>
      </c>
      <c r="B30" s="342">
        <v>41</v>
      </c>
      <c r="C30" s="339">
        <f>'Common Other Additions'!AO141</f>
        <v>5916.7707761691199</v>
      </c>
      <c r="D30" s="339">
        <f>'Common Other Additions'!AP141</f>
        <v>13544.266396912637</v>
      </c>
      <c r="E30" s="339">
        <f>'Common Other Additions'!AQ141</f>
        <v>19461.037173081761</v>
      </c>
      <c r="F30" s="339">
        <f>'Common Other Additions'!AR141</f>
        <v>15149.474754108676</v>
      </c>
      <c r="G30" s="339">
        <f>'Common Other Additions'!AS141</f>
        <v>15528.471146450385</v>
      </c>
      <c r="H30" s="339">
        <f>'Common Other Additions'!AT141</f>
        <v>30677.945900559069</v>
      </c>
      <c r="I30" s="339">
        <f>'Common Other Additions'!AU141</f>
        <v>19074.005558177865</v>
      </c>
      <c r="J30" s="339">
        <f>'Common Other Additions'!AV141</f>
        <v>26162.792942303015</v>
      </c>
      <c r="K30" s="339">
        <f>'Common Other Additions'!AW141</f>
        <v>26924.682286125091</v>
      </c>
      <c r="L30" s="340">
        <f t="shared" ref="L30:L38" si="8">E30+H30+I30+J30+K30</f>
        <v>122300.46386024682</v>
      </c>
      <c r="M30" s="404">
        <f t="shared" ref="M30:M37" si="9">D30+F30</f>
        <v>28693.741151021313</v>
      </c>
    </row>
    <row r="31" spans="1:19">
      <c r="A31" s="341" t="s">
        <v>39</v>
      </c>
      <c r="B31" s="368">
        <v>4210</v>
      </c>
      <c r="C31" s="339">
        <f>E31/2</f>
        <v>327.35286953046955</v>
      </c>
      <c r="D31" s="339">
        <f>E31/2</f>
        <v>327.35286953046955</v>
      </c>
      <c r="E31" s="339">
        <f>'Common Other Additions'!AQ155</f>
        <v>654.70573906093909</v>
      </c>
      <c r="F31" s="339">
        <f>H31/2</f>
        <v>897.35606574225778</v>
      </c>
      <c r="G31" s="339">
        <f>H31/2</f>
        <v>897.35606574225778</v>
      </c>
      <c r="H31" s="339">
        <f>'Common Other Additions'!AT155</f>
        <v>1794.7121314845156</v>
      </c>
      <c r="I31" s="339">
        <f>'Common Other Additions'!AU155</f>
        <v>741.79167737862144</v>
      </c>
      <c r="J31" s="339">
        <f>'Common Other Additions'!AV155</f>
        <v>302.5847006673327</v>
      </c>
      <c r="K31" s="339">
        <f>'Common Other Additions'!AW155</f>
        <v>859.19250662937088</v>
      </c>
      <c r="L31" s="339">
        <f t="shared" si="8"/>
        <v>4352.9867552207797</v>
      </c>
      <c r="M31" s="404">
        <f t="shared" si="9"/>
        <v>1224.7089352727273</v>
      </c>
    </row>
    <row r="32" spans="1:19">
      <c r="A32" s="341" t="s">
        <v>40</v>
      </c>
      <c r="B32" s="342" t="s">
        <v>41</v>
      </c>
      <c r="C32" s="339">
        <f>'Common IT Additions'!AP22</f>
        <v>1676.2370688816136</v>
      </c>
      <c r="D32" s="339">
        <f>'Common IT Additions'!AQ22</f>
        <v>1868.1038956107645</v>
      </c>
      <c r="E32" s="339">
        <f>'Common IT Additions'!AR22</f>
        <v>3544.3409644923786</v>
      </c>
      <c r="F32" s="339">
        <f>'Common IT Additions'!AS22</f>
        <v>3080.7108994005252</v>
      </c>
      <c r="G32" s="339">
        <f>'Common IT Additions'!AT22</f>
        <v>2616.0560484394837</v>
      </c>
      <c r="H32" s="339">
        <f>'Common IT Additions'!AU22</f>
        <v>5696.7669478400085</v>
      </c>
      <c r="I32" s="339">
        <f>'Common IT Additions'!AV22</f>
        <v>4278.8731137054274</v>
      </c>
      <c r="J32" s="339">
        <f>'Common IT Additions'!AW22</f>
        <v>700.99180338821441</v>
      </c>
      <c r="K32" s="339">
        <f>'Common IT Additions'!AX22</f>
        <v>7149.8711838828749</v>
      </c>
      <c r="L32" s="340">
        <f t="shared" si="8"/>
        <v>21370.844013308903</v>
      </c>
      <c r="M32" s="404">
        <f t="shared" si="9"/>
        <v>4948.8147950112898</v>
      </c>
    </row>
    <row r="33" spans="1:14">
      <c r="A33" s="341" t="s">
        <v>42</v>
      </c>
      <c r="B33" s="342" t="s">
        <v>43</v>
      </c>
      <c r="C33" s="339">
        <f>'Common IT Additions'!AP226</f>
        <v>18399.101479831981</v>
      </c>
      <c r="D33" s="339">
        <f>'Common IT Additions'!AQ226</f>
        <v>24787.886583793774</v>
      </c>
      <c r="E33" s="339">
        <f>'Common IT Additions'!AR226</f>
        <v>43186.988063625715</v>
      </c>
      <c r="F33" s="339">
        <f>'Common IT Additions'!AS226</f>
        <v>19644.878638983377</v>
      </c>
      <c r="G33" s="339">
        <f>'Common IT Additions'!AT226</f>
        <v>18404.648655207893</v>
      </c>
      <c r="H33" s="339">
        <f>'Common IT Additions'!AU226</f>
        <v>38049.52729419127</v>
      </c>
      <c r="I33" s="339">
        <f>'Common IT Additions'!AV226</f>
        <v>23988.197926331857</v>
      </c>
      <c r="J33" s="339">
        <f>'Common IT Additions'!AW226</f>
        <v>34689.751164731795</v>
      </c>
      <c r="K33" s="339">
        <f>'Common IT Additions'!AX226</f>
        <v>50155.875636793229</v>
      </c>
      <c r="L33" s="340">
        <f t="shared" si="8"/>
        <v>190070.34008567387</v>
      </c>
      <c r="M33" s="404">
        <f>D33+F33</f>
        <v>44432.765222777147</v>
      </c>
    </row>
    <row r="34" spans="1:14">
      <c r="A34" s="341" t="s">
        <v>44</v>
      </c>
      <c r="B34" s="368">
        <v>4240</v>
      </c>
      <c r="C34" s="339">
        <f>'Common IT Additions'!AP234</f>
        <v>441.53154130426981</v>
      </c>
      <c r="D34" s="339">
        <f>'Common IT Additions'!AQ234</f>
        <v>431.63775375481362</v>
      </c>
      <c r="E34" s="339">
        <f>'Common IT Additions'!AR234</f>
        <v>873.16929505908342</v>
      </c>
      <c r="F34" s="339">
        <f>'Common IT Additions'!AS234</f>
        <v>343.90903247372069</v>
      </c>
      <c r="G34" s="339">
        <f>'Common IT Additions'!AT234</f>
        <v>346.38225293466542</v>
      </c>
      <c r="H34" s="339">
        <f>'Common IT Additions'!AU234</f>
        <v>690.2912854083861</v>
      </c>
      <c r="I34" s="339">
        <f>'Common IT Additions'!AV234</f>
        <v>487.27216310356124</v>
      </c>
      <c r="J34" s="339">
        <f>'Common IT Additions'!AW234</f>
        <v>600.41520194736961</v>
      </c>
      <c r="K34" s="339">
        <f>'Common IT Additions'!AX234</f>
        <v>615.60158911808333</v>
      </c>
      <c r="L34" s="340">
        <f t="shared" si="8"/>
        <v>3266.7495346364835</v>
      </c>
      <c r="M34" s="404">
        <f t="shared" si="9"/>
        <v>775.5467862285343</v>
      </c>
    </row>
    <row r="35" spans="1:14">
      <c r="A35" s="341" t="s">
        <v>45</v>
      </c>
      <c r="B35" s="342">
        <v>43</v>
      </c>
      <c r="C35" s="339">
        <f>'Common Other Additions'!AO157</f>
        <v>783.90809190809193</v>
      </c>
      <c r="D35" s="339">
        <f>'Common Other Additions'!AP157</f>
        <v>783.90809190809193</v>
      </c>
      <c r="E35" s="339">
        <f>'Common Other Additions'!AQ157</f>
        <v>1567.8161838161839</v>
      </c>
      <c r="F35" s="339">
        <f>'Common Other Additions'!AR157</f>
        <v>852.51284715284726</v>
      </c>
      <c r="G35" s="339">
        <f>'Common Other Additions'!AS157</f>
        <v>852.51284715284726</v>
      </c>
      <c r="H35" s="339">
        <f>'Common Other Additions'!AT157</f>
        <v>1705.0256943056945</v>
      </c>
      <c r="I35" s="339">
        <f>'Common Other Additions'!AU157</f>
        <v>2059.3989530469535</v>
      </c>
      <c r="J35" s="339">
        <f>'Common Other Additions'!AV157</f>
        <v>1770.4256943056946</v>
      </c>
      <c r="K35" s="339">
        <f>'Common Other Additions'!AW157</f>
        <v>1692.0637762237766</v>
      </c>
      <c r="L35" s="340">
        <f t="shared" si="8"/>
        <v>8794.7303016983024</v>
      </c>
      <c r="M35" s="404">
        <f t="shared" si="9"/>
        <v>1636.4209390609392</v>
      </c>
    </row>
    <row r="36" spans="1:14">
      <c r="A36" s="341" t="s">
        <v>46</v>
      </c>
      <c r="B36" s="342">
        <v>44</v>
      </c>
      <c r="C36" s="339">
        <f>'Common IT Additions'!AP247</f>
        <v>4210.0897977171326</v>
      </c>
      <c r="D36" s="339">
        <f>'Common IT Additions'!AQ247</f>
        <v>4314.458748479331</v>
      </c>
      <c r="E36" s="339">
        <f>'Common IT Additions'!AR247</f>
        <v>8524.5485461964636</v>
      </c>
      <c r="F36" s="339">
        <f>'Common IT Additions'!AS247</f>
        <v>7999.4796952236802</v>
      </c>
      <c r="G36" s="339">
        <f>'Common IT Additions'!AT247</f>
        <v>8221.9566651311743</v>
      </c>
      <c r="H36" s="339">
        <f>'Common IT Additions'!AU247</f>
        <v>16221.436360354857</v>
      </c>
      <c r="I36" s="339">
        <f>'Common IT Additions'!AV247</f>
        <v>8641.6045383713226</v>
      </c>
      <c r="J36" s="339">
        <f>'Common IT Additions'!AW247</f>
        <v>5935.8304772246429</v>
      </c>
      <c r="K36" s="339">
        <f>'Common IT Additions'!AX247</f>
        <v>2790.2851403407699</v>
      </c>
      <c r="L36" s="340">
        <f t="shared" si="8"/>
        <v>42113.70506248805</v>
      </c>
      <c r="M36" s="404">
        <f>D36+F36</f>
        <v>12313.938443703011</v>
      </c>
      <c r="N36" s="248"/>
    </row>
    <row r="37" spans="1:14">
      <c r="A37" s="341" t="s">
        <v>47</v>
      </c>
      <c r="B37" s="342">
        <v>45</v>
      </c>
      <c r="C37" s="339">
        <f>'Common Other Additions'!AO158</f>
        <v>6491.1369462537459</v>
      </c>
      <c r="D37" s="339">
        <f>'Common Other Additions'!AP158</f>
        <v>6491.1369462537459</v>
      </c>
      <c r="E37" s="339">
        <f>'Common Other Additions'!AQ158</f>
        <v>12982.273892507492</v>
      </c>
      <c r="F37" s="339">
        <f>'Common Other Additions'!AR158</f>
        <v>6623.8219921038972</v>
      </c>
      <c r="G37" s="339">
        <f>'Common Other Additions'!AS158</f>
        <v>6623.8219921038972</v>
      </c>
      <c r="H37" s="339">
        <f>'Common Other Additions'!AT158</f>
        <v>13247.643984207794</v>
      </c>
      <c r="I37" s="339">
        <f>'Common Other Additions'!AU158</f>
        <v>13502.454603340662</v>
      </c>
      <c r="J37" s="339">
        <f>'Common Other Additions'!AV158</f>
        <v>13758.952082549455</v>
      </c>
      <c r="K37" s="339">
        <f>'Common Other Additions'!AW158</f>
        <v>13989.427017846154</v>
      </c>
      <c r="L37" s="340">
        <f t="shared" si="8"/>
        <v>67480.751580451557</v>
      </c>
      <c r="M37" s="404">
        <f t="shared" si="9"/>
        <v>13114.958938357642</v>
      </c>
      <c r="N37" s="248"/>
    </row>
    <row r="38" spans="1:14">
      <c r="A38" s="359" t="s">
        <v>48</v>
      </c>
      <c r="B38" s="342"/>
      <c r="C38" s="360">
        <f>SUM(C30:C37)</f>
        <v>38246.128571596426</v>
      </c>
      <c r="D38" s="360">
        <f t="shared" ref="D38:K38" si="10">SUM(D30:D37)</f>
        <v>52548.751286243627</v>
      </c>
      <c r="E38" s="360">
        <f t="shared" si="10"/>
        <v>90794.879857840031</v>
      </c>
      <c r="F38" s="360">
        <f t="shared" si="10"/>
        <v>54592.143925188982</v>
      </c>
      <c r="G38" s="360">
        <f t="shared" si="10"/>
        <v>53491.205673162607</v>
      </c>
      <c r="H38" s="360">
        <f t="shared" si="10"/>
        <v>108083.34959835159</v>
      </c>
      <c r="I38" s="360">
        <f t="shared" si="10"/>
        <v>72773.598533456272</v>
      </c>
      <c r="J38" s="360">
        <f t="shared" si="10"/>
        <v>83921.744067117528</v>
      </c>
      <c r="K38" s="360">
        <f t="shared" si="10"/>
        <v>104176.99913695935</v>
      </c>
      <c r="L38" s="360">
        <f t="shared" si="8"/>
        <v>459750.57119372475</v>
      </c>
      <c r="M38" s="408">
        <f>SUM(M30:M37)</f>
        <v>107140.89521143259</v>
      </c>
    </row>
    <row r="39" spans="1:14" ht="15.5">
      <c r="A39" s="117"/>
      <c r="B39" s="335"/>
      <c r="C39" s="362"/>
      <c r="D39" s="362"/>
      <c r="E39" s="363"/>
      <c r="F39" s="363"/>
      <c r="G39" s="363"/>
      <c r="H39" s="363"/>
      <c r="I39" s="363"/>
      <c r="J39" s="362"/>
      <c r="K39" s="362"/>
      <c r="L39" s="362"/>
      <c r="M39" s="409"/>
    </row>
    <row r="40" spans="1:14">
      <c r="A40" s="581" t="s">
        <v>49</v>
      </c>
      <c r="B40" s="582"/>
      <c r="C40" s="360">
        <f>C18+C27+C38</f>
        <v>166018.31720909485</v>
      </c>
      <c r="D40" s="360">
        <f>D18+D27+D38</f>
        <v>178477.48931463869</v>
      </c>
      <c r="E40" s="360">
        <f t="shared" ref="E40:K40" si="11">E18+E27+E38</f>
        <v>344495.80652373354</v>
      </c>
      <c r="F40" s="360">
        <f t="shared" si="11"/>
        <v>183567.87196170556</v>
      </c>
      <c r="G40" s="360">
        <f t="shared" si="11"/>
        <v>178528.57261192932</v>
      </c>
      <c r="H40" s="360">
        <f t="shared" si="11"/>
        <v>362096.44457363483</v>
      </c>
      <c r="I40" s="360">
        <f t="shared" si="11"/>
        <v>329995.26493635378</v>
      </c>
      <c r="J40" s="360">
        <f t="shared" si="11"/>
        <v>351210.73906055657</v>
      </c>
      <c r="K40" s="360">
        <f t="shared" si="11"/>
        <v>340423.85467614373</v>
      </c>
      <c r="L40" s="360">
        <f t="shared" ref="L40:L45" si="12">E40+H40+I40+J40+K40</f>
        <v>1728222.1097704223</v>
      </c>
      <c r="M40" s="408">
        <f t="shared" ref="M40:M45" si="13">D40+F40</f>
        <v>362045.36127634428</v>
      </c>
    </row>
    <row r="41" spans="1:14">
      <c r="A41" s="581" t="s">
        <v>50</v>
      </c>
      <c r="B41" s="582"/>
      <c r="C41" s="364">
        <f>'Electric Removals'!U185+'Gas Removals'!U142+'Common IT Removals'!U248+'Common Other Removals'!T159-'Electric Removals'!U65</f>
        <v>7844.5086152967033</v>
      </c>
      <c r="D41" s="364">
        <f>'Electric Removals'!V185+'Gas Removals'!V142+'Common IT Removals'!V248+'Common Other Removals'!U159-'Electric Removals'!V65</f>
        <v>8440.993730181819</v>
      </c>
      <c r="E41" s="364">
        <f>'Electric Removals'!W185+'Gas Removals'!W142+'Common IT Removals'!W248+'Common Other Removals'!V159-'Electric Removals'!W65</f>
        <v>16285.502345478519</v>
      </c>
      <c r="F41" s="364">
        <f>'Electric Removals'!X185+'Gas Removals'!X142+'Common IT Removals'!X248+'Common Other Removals'!W159-'Electric Removals'!X65</f>
        <v>7172.1244555611329</v>
      </c>
      <c r="G41" s="364">
        <f>'Electric Removals'!Y185+'Gas Removals'!Y142+'Common IT Removals'!Y248+'Common Other Removals'!X159-'Electric Removals'!Y65</f>
        <v>6226.2783976190749</v>
      </c>
      <c r="H41" s="364">
        <f>'Electric Removals'!Z185+'Gas Removals'!Z142+'Common IT Removals'!Z248+'Common Other Removals'!Y159-'Electric Removals'!Z65</f>
        <v>13398.402853180211</v>
      </c>
      <c r="I41" s="364">
        <f>'Electric Removals'!AA185+'Gas Removals'!AA142+'Common IT Removals'!AA248+'Common Other Removals'!Z159-'Electric Removals'!AA65</f>
        <v>13506.839194838203</v>
      </c>
      <c r="J41" s="364">
        <f>'Electric Removals'!AB185+'Gas Removals'!AB142+'Common IT Removals'!AB248+'Common Other Removals'!AA159-'Electric Removals'!AB65</f>
        <v>12259.389250976146</v>
      </c>
      <c r="K41" s="364">
        <f>'Electric Removals'!AC185+'Gas Removals'!AC142+'Common IT Removals'!AC248+'Common Other Removals'!AB159-'Electric Removals'!AC65</f>
        <v>12605.740844365877</v>
      </c>
      <c r="L41" s="408">
        <f t="shared" si="12"/>
        <v>68055.874488838963</v>
      </c>
      <c r="M41" s="410">
        <f>D41+F41</f>
        <v>15613.118185742951</v>
      </c>
    </row>
    <row r="42" spans="1:14">
      <c r="A42" s="581" t="s">
        <v>51</v>
      </c>
      <c r="B42" s="582"/>
      <c r="C42" s="364">
        <f t="shared" ref="C42:K42" si="14">C40+C41</f>
        <v>173862.82582439156</v>
      </c>
      <c r="D42" s="364">
        <f t="shared" si="14"/>
        <v>186918.48304482052</v>
      </c>
      <c r="E42" s="364">
        <f t="shared" si="14"/>
        <v>360781.30886921205</v>
      </c>
      <c r="F42" s="364">
        <f t="shared" si="14"/>
        <v>190739.9964172667</v>
      </c>
      <c r="G42" s="364">
        <f t="shared" si="14"/>
        <v>184754.85100954841</v>
      </c>
      <c r="H42" s="364">
        <f t="shared" si="14"/>
        <v>375494.84742681502</v>
      </c>
      <c r="I42" s="364">
        <f t="shared" si="14"/>
        <v>343502.10413119197</v>
      </c>
      <c r="J42" s="364">
        <f t="shared" si="14"/>
        <v>363470.12831153272</v>
      </c>
      <c r="K42" s="364">
        <f t="shared" si="14"/>
        <v>353029.59552050958</v>
      </c>
      <c r="L42" s="408">
        <f t="shared" si="12"/>
        <v>1796277.9842592615</v>
      </c>
      <c r="M42" s="410">
        <f t="shared" si="13"/>
        <v>377658.47946208721</v>
      </c>
    </row>
    <row r="43" spans="1:14">
      <c r="A43" s="583" t="s">
        <v>52</v>
      </c>
      <c r="B43" s="584"/>
      <c r="C43" s="365">
        <f t="shared" ref="C43:G43" si="15">C10</f>
        <v>138.67232767232767</v>
      </c>
      <c r="D43" s="365">
        <f t="shared" si="15"/>
        <v>138.67232767232767</v>
      </c>
      <c r="E43" s="365">
        <f t="shared" si="15"/>
        <v>277.34465534465534</v>
      </c>
      <c r="F43" s="365">
        <f t="shared" si="15"/>
        <v>178.92437562437564</v>
      </c>
      <c r="G43" s="365">
        <f t="shared" si="15"/>
        <v>178.92437562437564</v>
      </c>
      <c r="H43" s="365">
        <f>H10</f>
        <v>357.84875124875128</v>
      </c>
      <c r="I43" s="365">
        <f t="shared" ref="I43:K43" si="16">I10</f>
        <v>606.32067932067946</v>
      </c>
      <c r="J43" s="365">
        <f t="shared" si="16"/>
        <v>16065.954117882122</v>
      </c>
      <c r="K43" s="365">
        <f t="shared" si="16"/>
        <v>9544.57342657343</v>
      </c>
      <c r="L43" s="408">
        <f t="shared" si="12"/>
        <v>26852.04163036964</v>
      </c>
      <c r="M43" s="411">
        <f t="shared" si="13"/>
        <v>317.59670329670331</v>
      </c>
    </row>
    <row r="44" spans="1:14">
      <c r="A44" s="366" t="s">
        <v>53</v>
      </c>
      <c r="B44" s="367"/>
      <c r="C44" s="365">
        <f>'Electric Removals'!U65</f>
        <v>0</v>
      </c>
      <c r="D44" s="365">
        <f>'Electric Removals'!V65</f>
        <v>0</v>
      </c>
      <c r="E44" s="365">
        <f>'Electric Removals'!W65</f>
        <v>0</v>
      </c>
      <c r="F44" s="365">
        <f>'Electric Removals'!X65</f>
        <v>0</v>
      </c>
      <c r="G44" s="365">
        <f>'Electric Removals'!Y65</f>
        <v>0</v>
      </c>
      <c r="H44" s="365">
        <f>'Electric Removals'!Z65</f>
        <v>0</v>
      </c>
      <c r="I44" s="365">
        <f>'Electric Removals'!AA65</f>
        <v>0</v>
      </c>
      <c r="J44" s="365">
        <f>'Electric Removals'!AB65</f>
        <v>1299.3950049950054</v>
      </c>
      <c r="K44" s="365">
        <f>'Electric Removals'!AC65</f>
        <v>816.82036363636371</v>
      </c>
      <c r="L44" s="410">
        <f t="shared" si="12"/>
        <v>2116.2153686313691</v>
      </c>
      <c r="M44" s="411">
        <f t="shared" si="13"/>
        <v>0</v>
      </c>
    </row>
    <row r="45" spans="1:14">
      <c r="A45" s="581" t="s">
        <v>54</v>
      </c>
      <c r="B45" s="582"/>
      <c r="C45" s="364">
        <f t="shared" ref="C45:K45" si="17">C42+C43+C44</f>
        <v>174001.4981520639</v>
      </c>
      <c r="D45" s="364">
        <f t="shared" si="17"/>
        <v>187057.15537249285</v>
      </c>
      <c r="E45" s="364">
        <f t="shared" si="17"/>
        <v>361058.65352455672</v>
      </c>
      <c r="F45" s="364">
        <f t="shared" si="17"/>
        <v>190918.92079289106</v>
      </c>
      <c r="G45" s="364">
        <f t="shared" si="17"/>
        <v>184933.77538517278</v>
      </c>
      <c r="H45" s="364">
        <f t="shared" si="17"/>
        <v>375852.69617806375</v>
      </c>
      <c r="I45" s="364">
        <f t="shared" si="17"/>
        <v>344108.42481051263</v>
      </c>
      <c r="J45" s="364">
        <f t="shared" si="17"/>
        <v>380835.47743440984</v>
      </c>
      <c r="K45" s="364">
        <f t="shared" si="17"/>
        <v>363390.98931071936</v>
      </c>
      <c r="L45" s="364">
        <f t="shared" si="12"/>
        <v>1825246.2412582622</v>
      </c>
      <c r="M45" s="410">
        <f t="shared" si="13"/>
        <v>377976.07616538391</v>
      </c>
    </row>
  </sheetData>
  <mergeCells count="11">
    <mergeCell ref="A1:L1"/>
    <mergeCell ref="A2:L2"/>
    <mergeCell ref="A3:L3"/>
    <mergeCell ref="C5:K5"/>
    <mergeCell ref="L5:L6"/>
    <mergeCell ref="M5:M6"/>
    <mergeCell ref="A41:B41"/>
    <mergeCell ref="A42:B42"/>
    <mergeCell ref="A43:B43"/>
    <mergeCell ref="A45:B45"/>
    <mergeCell ref="A40:B40"/>
  </mergeCells>
  <pageMargins left="0.7" right="0.7" top="0.75" bottom="0.75" header="0.3" footer="0.3"/>
  <pageSetup scale="71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9FCCB-B7CF-46C0-AADA-7FF783642B2B}">
  <sheetPr>
    <tabColor rgb="FFFF0000"/>
    <pageSetUpPr fitToPage="1"/>
  </sheetPr>
  <dimension ref="A1:P84"/>
  <sheetViews>
    <sheetView workbookViewId="0">
      <selection sqref="A1:XFD1"/>
    </sheetView>
  </sheetViews>
  <sheetFormatPr defaultRowHeight="14.5"/>
  <cols>
    <col min="1" max="1" width="10.453125" customWidth="1"/>
    <col min="2" max="3" width="9.1796875" bestFit="1" customWidth="1"/>
    <col min="4" max="4" width="10.1796875" bestFit="1" customWidth="1"/>
    <col min="5" max="5" width="9.453125" bestFit="1" customWidth="1"/>
    <col min="6" max="6" width="11.81640625" bestFit="1" customWidth="1"/>
    <col min="7" max="10" width="0" hidden="1" customWidth="1"/>
    <col min="11" max="11" width="13.81640625" bestFit="1" customWidth="1"/>
    <col min="12" max="12" width="10.81640625" customWidth="1"/>
    <col min="13" max="13" width="9.54296875" customWidth="1"/>
    <col min="14" max="14" width="18.54296875" bestFit="1" customWidth="1"/>
  </cols>
  <sheetData>
    <row r="1" spans="1:16" ht="15.5">
      <c r="A1" s="178" t="s">
        <v>1010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</row>
    <row r="2" spans="1:16" ht="15.5">
      <c r="A2" s="178" t="s">
        <v>1011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</row>
    <row r="3" spans="1:16" ht="15.5">
      <c r="A3" s="178" t="s">
        <v>1012</v>
      </c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  <c r="N3" s="178"/>
    </row>
    <row r="4" spans="1:16" ht="15.5">
      <c r="A4" s="178"/>
      <c r="B4" s="178"/>
      <c r="C4" s="178"/>
      <c r="D4" s="178"/>
      <c r="E4" s="178"/>
      <c r="F4" s="178"/>
      <c r="G4" s="178"/>
      <c r="H4" s="178"/>
      <c r="I4" s="178"/>
    </row>
    <row r="6" spans="1:16" ht="15.5">
      <c r="C6" s="179" t="s">
        <v>1013</v>
      </c>
      <c r="D6" s="179" t="s">
        <v>1014</v>
      </c>
      <c r="E6" s="179" t="s">
        <v>1015</v>
      </c>
      <c r="F6" s="180"/>
      <c r="G6" s="179" t="s">
        <v>1016</v>
      </c>
      <c r="H6" s="179" t="s">
        <v>1014</v>
      </c>
      <c r="I6" s="179" t="s">
        <v>1015</v>
      </c>
      <c r="K6" s="179" t="s">
        <v>1016</v>
      </c>
      <c r="L6" s="179" t="s">
        <v>1014</v>
      </c>
      <c r="M6" s="179" t="s">
        <v>1015</v>
      </c>
    </row>
    <row r="7" spans="1:16" ht="15.5">
      <c r="C7" s="181" t="s">
        <v>1017</v>
      </c>
      <c r="D7" s="181" t="s">
        <v>1018</v>
      </c>
      <c r="E7" s="181" t="s">
        <v>1019</v>
      </c>
      <c r="F7" s="180"/>
      <c r="G7" s="181" t="s">
        <v>1020</v>
      </c>
      <c r="H7" s="181" t="s">
        <v>1021</v>
      </c>
      <c r="I7" s="181" t="s">
        <v>1019</v>
      </c>
      <c r="K7" s="181" t="s">
        <v>1020</v>
      </c>
      <c r="L7" s="181" t="s">
        <v>1018</v>
      </c>
      <c r="M7" s="181" t="s">
        <v>1019</v>
      </c>
    </row>
    <row r="8" spans="1:16" ht="15.5">
      <c r="A8" s="182" t="s">
        <v>1022</v>
      </c>
      <c r="D8" s="183"/>
    </row>
    <row r="9" spans="1:16" ht="15.5">
      <c r="C9" s="184">
        <v>2017</v>
      </c>
      <c r="D9" s="185">
        <f>+'[3]12ME Jan'!D45</f>
        <v>99.995000000000005</v>
      </c>
      <c r="E9" s="186"/>
      <c r="F9" s="180"/>
      <c r="G9" s="187"/>
      <c r="H9" s="185"/>
      <c r="I9" s="186"/>
      <c r="J9" s="180"/>
      <c r="K9" s="188">
        <v>42916</v>
      </c>
      <c r="L9" s="189">
        <f>+'[3]12ME Jan'!K43</f>
        <v>99.084000000000003</v>
      </c>
      <c r="M9" s="190"/>
      <c r="P9" s="191"/>
    </row>
    <row r="10" spans="1:16" ht="15.5">
      <c r="C10" s="184">
        <v>2018</v>
      </c>
      <c r="D10" s="185">
        <f>+'[3]12ME Jan'!D49</f>
        <v>102.288</v>
      </c>
      <c r="E10" s="186">
        <f t="shared" ref="E10:E15" si="0">ROUND((D10/D9-1)*100,1)</f>
        <v>2.2999999999999998</v>
      </c>
      <c r="F10" s="180"/>
      <c r="G10" s="187"/>
      <c r="H10" s="185"/>
      <c r="I10" s="186"/>
      <c r="J10" s="180"/>
      <c r="K10" s="188">
        <v>43281</v>
      </c>
      <c r="L10" s="189">
        <f>+'[3]12ME Jan'!K47</f>
        <v>101.124</v>
      </c>
      <c r="M10" s="190">
        <f t="shared" ref="M10:M16" si="1">ROUND((L10/L9-1)*100,1)</f>
        <v>2.1</v>
      </c>
      <c r="P10" s="191"/>
    </row>
    <row r="11" spans="1:16" ht="15.5">
      <c r="C11" s="184">
        <v>2019</v>
      </c>
      <c r="D11" s="185">
        <f>+'[3]12ME Jan'!D53</f>
        <v>104.004</v>
      </c>
      <c r="E11" s="186">
        <f t="shared" si="0"/>
        <v>1.7</v>
      </c>
      <c r="F11" s="180"/>
      <c r="G11" s="187"/>
      <c r="H11" s="185"/>
      <c r="I11" s="186"/>
      <c r="J11" s="180"/>
      <c r="K11" s="188">
        <v>43646</v>
      </c>
      <c r="L11" s="189">
        <f>+'[3]12ME Jan'!K51</f>
        <v>103.215</v>
      </c>
      <c r="M11" s="190">
        <f t="shared" si="1"/>
        <v>2.1</v>
      </c>
      <c r="P11" s="191"/>
    </row>
    <row r="12" spans="1:16" ht="15.5">
      <c r="C12" s="184">
        <v>2020</v>
      </c>
      <c r="D12" s="185">
        <f>+'[3]12ME Jan'!D57</f>
        <v>105.366</v>
      </c>
      <c r="E12" s="186">
        <f t="shared" si="0"/>
        <v>1.3</v>
      </c>
      <c r="F12" s="180"/>
      <c r="G12" s="187"/>
      <c r="H12" s="185"/>
      <c r="I12" s="186"/>
      <c r="J12" s="180"/>
      <c r="K12" s="188">
        <v>44012</v>
      </c>
      <c r="L12" s="189">
        <f>+'[3]12ME Jan'!K55</f>
        <v>104.601</v>
      </c>
      <c r="M12" s="190">
        <f t="shared" si="1"/>
        <v>1.3</v>
      </c>
      <c r="O12" s="192"/>
      <c r="P12" s="191"/>
    </row>
    <row r="13" spans="1:16" ht="15.5">
      <c r="C13" s="184">
        <v>2021</v>
      </c>
      <c r="D13" s="185">
        <f>+'[3]12ME Jan'!D61</f>
        <v>110.185</v>
      </c>
      <c r="E13" s="186">
        <f t="shared" si="0"/>
        <v>4.5999999999999996</v>
      </c>
      <c r="F13" s="180"/>
      <c r="G13" s="187"/>
      <c r="H13" s="185"/>
      <c r="I13" s="186"/>
      <c r="J13" s="180"/>
      <c r="K13" s="188">
        <v>44377</v>
      </c>
      <c r="L13" s="189">
        <f>+'[3]12ME Jan'!K59</f>
        <v>107.197</v>
      </c>
      <c r="M13" s="190">
        <f t="shared" si="1"/>
        <v>2.5</v>
      </c>
      <c r="O13" s="192"/>
      <c r="P13" s="191"/>
    </row>
    <row r="14" spans="1:16" ht="15.5">
      <c r="C14" s="184">
        <v>2022</v>
      </c>
      <c r="D14" s="185">
        <f>+'[3]12ME Jan'!D65</f>
        <v>117.965</v>
      </c>
      <c r="E14" s="186">
        <f t="shared" si="0"/>
        <v>7.1</v>
      </c>
      <c r="F14" s="180"/>
      <c r="G14" s="187"/>
      <c r="H14" s="185"/>
      <c r="I14" s="186"/>
      <c r="J14" s="180"/>
      <c r="K14" s="188">
        <v>44742</v>
      </c>
      <c r="L14" s="189">
        <f>+'[3]12ME Jan'!K63</f>
        <v>114.14400000000001</v>
      </c>
      <c r="M14" s="190">
        <f t="shared" si="1"/>
        <v>6.5</v>
      </c>
      <c r="O14" s="192"/>
      <c r="P14" s="191"/>
    </row>
    <row r="15" spans="1:16" ht="15.5">
      <c r="C15" s="184">
        <v>2023</v>
      </c>
      <c r="D15" s="189">
        <f>+'[3]12ME Jan'!D69</f>
        <v>122.297</v>
      </c>
      <c r="E15" s="186">
        <f t="shared" si="0"/>
        <v>3.7</v>
      </c>
      <c r="F15" s="180"/>
      <c r="G15" s="187"/>
      <c r="H15" s="185"/>
      <c r="I15" s="186"/>
      <c r="J15" s="180"/>
      <c r="K15" s="188">
        <v>45107</v>
      </c>
      <c r="L15" s="189">
        <f>+'[3]12ME Jan'!K67</f>
        <v>120.521</v>
      </c>
      <c r="M15" s="190">
        <f t="shared" si="1"/>
        <v>5.6</v>
      </c>
      <c r="O15" s="192"/>
      <c r="P15" s="191"/>
    </row>
    <row r="16" spans="1:16" ht="15.5">
      <c r="C16" s="184"/>
      <c r="D16" s="193"/>
      <c r="E16" s="186"/>
      <c r="F16" s="180"/>
      <c r="G16" s="187"/>
      <c r="H16" s="185"/>
      <c r="I16" s="186"/>
      <c r="J16" s="180"/>
      <c r="K16" s="188">
        <v>45473</v>
      </c>
      <c r="L16" s="189">
        <f>+'[3]12ME Jan'!K71</f>
        <v>123.76600000000001</v>
      </c>
      <c r="M16" s="190">
        <f t="shared" si="1"/>
        <v>2.7</v>
      </c>
      <c r="O16" s="192"/>
      <c r="P16" s="191"/>
    </row>
    <row r="17" spans="1:15" ht="15.5">
      <c r="D17" s="194"/>
      <c r="E17" s="195"/>
      <c r="F17" s="196"/>
      <c r="G17" s="196"/>
      <c r="H17" s="196"/>
      <c r="I17" s="196"/>
      <c r="J17" s="196"/>
      <c r="K17" s="192"/>
      <c r="L17" s="192"/>
      <c r="M17" s="192"/>
      <c r="N17" s="192"/>
      <c r="O17" s="192"/>
    </row>
    <row r="18" spans="1:15" ht="15.5">
      <c r="A18" t="s">
        <v>1023</v>
      </c>
      <c r="C18" s="184">
        <f>C15+1</f>
        <v>2024</v>
      </c>
      <c r="D18" s="189">
        <f>+'[3]12ME Jan'!D73</f>
        <v>125.125</v>
      </c>
      <c r="E18" s="201">
        <f>ROUND((D18/D15-1)*100,1)</f>
        <v>2.2999999999999998</v>
      </c>
      <c r="F18" s="513">
        <f>D18/D15</f>
        <v>1.023124034113674</v>
      </c>
      <c r="G18" s="180"/>
      <c r="H18" s="180"/>
      <c r="I18" s="180"/>
      <c r="J18" s="180"/>
    </row>
    <row r="19" spans="1:15" ht="15.5">
      <c r="C19" s="184">
        <f>C18+1</f>
        <v>2025</v>
      </c>
      <c r="D19" s="189">
        <f>+'[3]12ME Jan'!D77</f>
        <v>127.8</v>
      </c>
      <c r="E19" s="201">
        <f>ROUND((D19/D18-1)*100,1)</f>
        <v>2.1</v>
      </c>
      <c r="F19" s="513">
        <f>D19/D18</f>
        <v>1.0213786213786213</v>
      </c>
      <c r="G19" s="180"/>
      <c r="H19" s="180"/>
      <c r="I19" s="180"/>
      <c r="J19" s="180"/>
    </row>
    <row r="20" spans="1:15" ht="15.5">
      <c r="C20" s="184">
        <f>C19+1</f>
        <v>2026</v>
      </c>
      <c r="D20" s="189">
        <f>+'[3]12ME Jan'!D81</f>
        <v>130.48400000000001</v>
      </c>
      <c r="E20" s="201">
        <f>'[3]12ME Jan'!E81</f>
        <v>2.1</v>
      </c>
      <c r="F20" s="513">
        <f>D20/D19</f>
        <v>1.0210015649452271</v>
      </c>
      <c r="G20" s="180"/>
      <c r="H20" s="180"/>
      <c r="I20" s="180"/>
      <c r="J20" s="180"/>
    </row>
    <row r="21" spans="1:15" ht="15.5">
      <c r="C21" s="184">
        <f>C20+1</f>
        <v>2027</v>
      </c>
      <c r="D21" s="189">
        <f>+'[3]12ME Jan'!D85</f>
        <v>132.96299999999999</v>
      </c>
      <c r="E21" s="201">
        <f>'[3]12ME Jan'!E85</f>
        <v>1.9</v>
      </c>
      <c r="F21" s="513">
        <f>D21/D20</f>
        <v>1.0189984979001256</v>
      </c>
      <c r="G21" s="180"/>
      <c r="H21" s="180"/>
      <c r="I21" s="180"/>
      <c r="J21" s="180"/>
    </row>
    <row r="22" spans="1:15" ht="15.5">
      <c r="C22" s="184">
        <f>C21+1</f>
        <v>2028</v>
      </c>
      <c r="D22" s="189">
        <f>+'[3]12ME Jan'!D89</f>
        <v>135.489</v>
      </c>
      <c r="E22" s="201">
        <f>'[3]12ME Jan'!E89</f>
        <v>1.9</v>
      </c>
      <c r="F22" s="513">
        <f>D22/D21</f>
        <v>1.0189977662958869</v>
      </c>
      <c r="G22" s="180"/>
      <c r="H22" s="180"/>
      <c r="I22" s="180"/>
      <c r="J22" s="180"/>
    </row>
    <row r="23" spans="1:15" ht="15.5">
      <c r="C23" s="184">
        <f>C22+1</f>
        <v>2029</v>
      </c>
      <c r="D23" s="189">
        <f>+'[3]12ME Jan'!D93</f>
        <v>137.928</v>
      </c>
      <c r="E23" s="201">
        <f>'[3]12ME Jan'!E93</f>
        <v>1.8</v>
      </c>
      <c r="F23" s="513">
        <f>D23/D22</f>
        <v>1.018001461373248</v>
      </c>
      <c r="G23" s="180"/>
      <c r="H23" s="180"/>
      <c r="I23" s="180"/>
      <c r="J23" s="180"/>
    </row>
    <row r="24" spans="1:15" ht="15.5">
      <c r="D24" s="180"/>
      <c r="E24" s="180"/>
      <c r="F24" s="180"/>
      <c r="K24" s="197"/>
      <c r="L24" s="197"/>
      <c r="M24" s="197"/>
      <c r="N24" s="198"/>
    </row>
    <row r="25" spans="1:15" ht="15.5">
      <c r="D25" s="180"/>
      <c r="E25" s="180"/>
      <c r="F25" s="180"/>
      <c r="K25" s="188">
        <f>+K16</f>
        <v>45473</v>
      </c>
      <c r="L25" s="189">
        <f>+L16</f>
        <v>123.76600000000001</v>
      </c>
      <c r="M25" s="190">
        <f>ROUND((L25/D15-1)*100,1)</f>
        <v>1.2</v>
      </c>
      <c r="N25" s="198" t="s">
        <v>1024</v>
      </c>
    </row>
    <row r="26" spans="1:15" ht="15.5">
      <c r="D26" s="180"/>
      <c r="E26" s="180"/>
      <c r="F26" s="180"/>
      <c r="K26" s="197"/>
      <c r="L26" s="197"/>
      <c r="M26" s="190">
        <f>ROUND((L25/L15-1)*100,1)</f>
        <v>2.7</v>
      </c>
      <c r="N26" s="198" t="s">
        <v>1025</v>
      </c>
    </row>
    <row r="27" spans="1:15" ht="15.5">
      <c r="D27" s="180"/>
      <c r="E27" s="180"/>
      <c r="F27" s="180"/>
      <c r="K27" s="197"/>
      <c r="L27" s="197"/>
      <c r="M27" s="197"/>
      <c r="N27" s="198"/>
    </row>
    <row r="28" spans="1:15" ht="15.5">
      <c r="D28" s="180"/>
      <c r="E28" s="180"/>
      <c r="F28" s="180"/>
      <c r="K28" s="188">
        <f>+K25+365</f>
        <v>45838</v>
      </c>
      <c r="L28" s="189">
        <f>+'[3]12ME Jan'!K75</f>
        <v>126.489</v>
      </c>
      <c r="M28" s="190">
        <f>ROUND((L28/D18-1)*100,1)</f>
        <v>1.1000000000000001</v>
      </c>
      <c r="N28" s="198" t="s">
        <v>1026</v>
      </c>
    </row>
    <row r="29" spans="1:15" ht="15.5">
      <c r="D29" s="180"/>
      <c r="E29" s="180"/>
      <c r="F29" s="180"/>
      <c r="K29" s="197"/>
      <c r="L29" s="197"/>
      <c r="M29" s="190">
        <f>ROUND((L28/L25-1)*100,1)</f>
        <v>2.2000000000000002</v>
      </c>
      <c r="N29" s="198" t="s">
        <v>1027</v>
      </c>
    </row>
    <row r="30" spans="1:15" ht="15.5">
      <c r="D30" s="180"/>
      <c r="E30" s="180"/>
      <c r="F30" s="180"/>
      <c r="K30" s="197"/>
      <c r="L30" s="197"/>
      <c r="M30" s="190"/>
      <c r="N30" s="198"/>
    </row>
    <row r="31" spans="1:15" ht="15.5">
      <c r="D31" s="180"/>
      <c r="E31" s="180"/>
      <c r="F31" s="180"/>
      <c r="K31" s="188">
        <f>+K28+365</f>
        <v>46203</v>
      </c>
      <c r="L31" s="189">
        <f>+'[3]12ME Jan'!K79</f>
        <v>129.14500000000001</v>
      </c>
      <c r="M31" s="190">
        <f>ROUND((L31/D19-1)*100,1)</f>
        <v>1.1000000000000001</v>
      </c>
      <c r="N31" s="198" t="s">
        <v>1028</v>
      </c>
    </row>
    <row r="32" spans="1:15" ht="15.5">
      <c r="D32" s="180"/>
      <c r="E32" s="180"/>
      <c r="F32" s="180"/>
      <c r="K32" s="197"/>
      <c r="L32" s="197"/>
      <c r="M32" s="190">
        <f>ROUND((L31/L28-1)*100,1)</f>
        <v>2.1</v>
      </c>
      <c r="N32" s="198" t="s">
        <v>1029</v>
      </c>
    </row>
    <row r="33" spans="1:14" ht="15.5">
      <c r="D33" s="180"/>
      <c r="E33" s="180"/>
      <c r="F33" s="180"/>
      <c r="K33" s="197"/>
      <c r="L33" s="197"/>
      <c r="M33" s="190"/>
      <c r="N33" s="198"/>
    </row>
    <row r="34" spans="1:14" ht="15.5">
      <c r="D34" s="180"/>
      <c r="E34" s="180"/>
      <c r="F34" s="180"/>
      <c r="K34" s="188">
        <f>+K31+365</f>
        <v>46568</v>
      </c>
      <c r="L34" s="189">
        <f>+'[3]12ME Jan'!K83</f>
        <v>131.72800000000001</v>
      </c>
      <c r="M34" s="190">
        <f>ROUND((L34/D20-1)*100,1)</f>
        <v>1</v>
      </c>
      <c r="N34" s="198" t="s">
        <v>1030</v>
      </c>
    </row>
    <row r="35" spans="1:14" ht="15.5">
      <c r="D35" s="180"/>
      <c r="E35" s="180"/>
      <c r="F35" s="180"/>
      <c r="K35" s="197"/>
      <c r="L35" s="197"/>
      <c r="M35" s="190">
        <f>ROUND((L34/L31-1)*100,1)</f>
        <v>2</v>
      </c>
      <c r="N35" s="198" t="s">
        <v>1031</v>
      </c>
    </row>
    <row r="36" spans="1:14" ht="15.5">
      <c r="D36" s="180"/>
      <c r="E36" s="180"/>
      <c r="F36" s="180"/>
      <c r="K36" s="197"/>
      <c r="L36" s="197"/>
      <c r="M36" s="190"/>
      <c r="N36" s="198"/>
    </row>
    <row r="37" spans="1:14" ht="15.5">
      <c r="D37" s="180"/>
      <c r="E37" s="180"/>
      <c r="F37" s="180"/>
      <c r="K37" s="188">
        <f>+K34+366</f>
        <v>46934</v>
      </c>
      <c r="L37" s="189">
        <f>+'[3]12ME Jan'!K87</f>
        <v>134.23099999999999</v>
      </c>
      <c r="M37" s="190">
        <f>ROUND((L37/D21-1)*100,1)</f>
        <v>1</v>
      </c>
      <c r="N37" s="198" t="s">
        <v>1032</v>
      </c>
    </row>
    <row r="38" spans="1:14" ht="15.5">
      <c r="D38" s="180"/>
      <c r="E38" s="180"/>
      <c r="F38" s="180"/>
      <c r="K38" s="197"/>
      <c r="L38" s="197"/>
      <c r="M38" s="190">
        <f>ROUND((L37/L34-1)*100,1)</f>
        <v>1.9</v>
      </c>
      <c r="N38" s="198" t="s">
        <v>1033</v>
      </c>
    </row>
    <row r="39" spans="1:14" ht="15.5">
      <c r="D39" s="180"/>
      <c r="E39" s="180"/>
      <c r="F39" s="180"/>
      <c r="M39" s="186"/>
      <c r="N39" s="180"/>
    </row>
    <row r="40" spans="1:14" ht="15.5">
      <c r="D40" s="180"/>
      <c r="E40" s="180"/>
      <c r="F40" s="180"/>
      <c r="K40" s="188">
        <f>+K37+365</f>
        <v>47299</v>
      </c>
      <c r="L40" s="189">
        <f>+'[3]12ME Jan'!K91</f>
        <v>136.78100000000001</v>
      </c>
      <c r="M40" s="190">
        <f>ROUND((L40/D22-1)*100,1)</f>
        <v>1</v>
      </c>
      <c r="N40" s="198" t="s">
        <v>1034</v>
      </c>
    </row>
    <row r="41" spans="1:14" ht="15.5">
      <c r="D41" s="180"/>
      <c r="E41" s="180"/>
      <c r="F41" s="180"/>
      <c r="K41" s="197"/>
      <c r="L41" s="197"/>
      <c r="M41" s="190">
        <f>ROUND((L40/L37-1)*100,1)</f>
        <v>1.9</v>
      </c>
      <c r="N41" s="198" t="s">
        <v>1035</v>
      </c>
    </row>
    <row r="42" spans="1:14" ht="15.5">
      <c r="D42" s="180"/>
      <c r="E42" s="180"/>
      <c r="F42" s="180"/>
    </row>
    <row r="43" spans="1:14" ht="15.5">
      <c r="A43" s="198" t="s">
        <v>1036</v>
      </c>
      <c r="D43" s="198" t="s">
        <v>1037</v>
      </c>
      <c r="E43" s="180"/>
      <c r="F43" s="180"/>
    </row>
    <row r="44" spans="1:14" ht="15.5">
      <c r="B44" s="199"/>
      <c r="C44" s="180"/>
      <c r="E44" s="180"/>
      <c r="F44" s="180"/>
    </row>
    <row r="45" spans="1:14" ht="15.5">
      <c r="B45" s="199"/>
      <c r="C45" s="180"/>
      <c r="E45" s="180"/>
      <c r="F45" s="180"/>
    </row>
    <row r="46" spans="1:14" ht="15.5">
      <c r="D46" s="180"/>
      <c r="E46" s="180"/>
      <c r="F46" s="180"/>
    </row>
    <row r="47" spans="1:14" ht="15.5">
      <c r="D47" s="180"/>
      <c r="E47" s="180"/>
      <c r="F47" s="180"/>
    </row>
    <row r="48" spans="1:14" ht="15.5">
      <c r="D48" s="180"/>
      <c r="E48" s="180"/>
      <c r="F48" s="180"/>
    </row>
    <row r="49" spans="4:10" ht="15.5">
      <c r="D49" s="180"/>
      <c r="E49" s="180"/>
      <c r="F49" s="180"/>
    </row>
    <row r="50" spans="4:10" ht="15.5">
      <c r="D50" s="180"/>
      <c r="E50" s="180"/>
      <c r="F50" s="180"/>
    </row>
    <row r="51" spans="4:10" ht="15.5">
      <c r="D51" s="180"/>
      <c r="E51" s="180"/>
      <c r="F51" s="180"/>
    </row>
    <row r="52" spans="4:10" ht="15.5">
      <c r="D52" s="180"/>
      <c r="E52" s="180"/>
      <c r="F52" s="180"/>
    </row>
    <row r="53" spans="4:10" ht="15.5">
      <c r="D53" s="180"/>
      <c r="E53" s="180"/>
      <c r="F53" s="180"/>
    </row>
    <row r="54" spans="4:10" ht="15.5">
      <c r="D54" s="180"/>
      <c r="E54" s="180"/>
      <c r="F54" s="180"/>
    </row>
    <row r="55" spans="4:10" ht="15.5">
      <c r="D55" s="180"/>
      <c r="E55" s="180"/>
      <c r="F55" s="180"/>
    </row>
    <row r="56" spans="4:10" ht="15.5">
      <c r="D56" s="180"/>
      <c r="E56" s="180"/>
      <c r="F56" s="180"/>
    </row>
    <row r="57" spans="4:10" ht="15.5">
      <c r="D57" s="180"/>
      <c r="E57" s="180"/>
      <c r="F57" s="180"/>
      <c r="G57" s="180"/>
      <c r="H57" s="180"/>
      <c r="I57" s="180"/>
      <c r="J57" s="180"/>
    </row>
    <row r="66" spans="7:10" ht="15.5">
      <c r="G66" s="187">
        <v>42460</v>
      </c>
      <c r="H66" s="189">
        <f>'[3]12ME Jan'!G38</f>
        <v>0</v>
      </c>
      <c r="I66" s="186" t="e">
        <f>ROUND((H66/#REF!-1)*100,1)</f>
        <v>#REF!</v>
      </c>
      <c r="J66" s="180" t="s">
        <v>1038</v>
      </c>
    </row>
    <row r="67" spans="7:10" ht="15.5">
      <c r="G67" s="187"/>
      <c r="H67" s="193"/>
      <c r="I67" s="186"/>
      <c r="J67" s="180"/>
    </row>
    <row r="68" spans="7:10" ht="15.5">
      <c r="G68" s="187">
        <v>42735</v>
      </c>
      <c r="H68" s="189">
        <f>D18</f>
        <v>125.125</v>
      </c>
      <c r="I68" s="186" t="e">
        <f>ROUND((H68/H66-1)*100,1)</f>
        <v>#DIV/0!</v>
      </c>
      <c r="J68" s="180" t="s">
        <v>1039</v>
      </c>
    </row>
    <row r="69" spans="7:10" ht="15.5">
      <c r="G69" s="187"/>
      <c r="H69" s="193"/>
      <c r="I69" s="186"/>
      <c r="J69" s="180"/>
    </row>
    <row r="70" spans="7:10" ht="15.5">
      <c r="G70" s="187">
        <v>43100</v>
      </c>
      <c r="H70" s="189">
        <f>D19</f>
        <v>127.8</v>
      </c>
      <c r="I70" s="186" t="e">
        <f>ROUND((H70/H66-1)*100,1)</f>
        <v>#DIV/0!</v>
      </c>
      <c r="J70" s="180" t="s">
        <v>1039</v>
      </c>
    </row>
    <row r="71" spans="7:10" ht="15.5">
      <c r="G71" s="187"/>
      <c r="H71" s="193"/>
      <c r="I71" s="186"/>
      <c r="J71" s="180"/>
    </row>
    <row r="72" spans="7:10" ht="15.5">
      <c r="G72" s="187">
        <v>42551</v>
      </c>
      <c r="H72" s="189">
        <f>'[3]12ME Jan'!K39</f>
        <v>0</v>
      </c>
      <c r="I72" s="186" t="e">
        <f>ROUND((H72/#REF!-1)*100,1)</f>
        <v>#REF!</v>
      </c>
      <c r="J72" s="180" t="s">
        <v>1038</v>
      </c>
    </row>
    <row r="73" spans="7:10" ht="15.5">
      <c r="G73" s="180"/>
      <c r="H73" s="180"/>
      <c r="I73" s="180"/>
      <c r="J73" s="180"/>
    </row>
    <row r="74" spans="7:10" ht="15.5">
      <c r="G74" s="187">
        <v>42916</v>
      </c>
      <c r="H74" s="193">
        <f>AVERAGE(108.5,109,109.5,110)</f>
        <v>109.25</v>
      </c>
      <c r="I74" s="186">
        <f>ROUND((H74/H68-1)*100,1)</f>
        <v>-12.7</v>
      </c>
      <c r="J74" s="180" t="s">
        <v>1040</v>
      </c>
    </row>
    <row r="75" spans="7:10" ht="15.5">
      <c r="G75" s="180"/>
      <c r="H75" s="180"/>
      <c r="I75" s="186" t="e">
        <f>ROUND((H74/H72-1)*100,1)</f>
        <v>#DIV/0!</v>
      </c>
      <c r="J75" s="180" t="s">
        <v>1041</v>
      </c>
    </row>
    <row r="76" spans="7:10" ht="15.5">
      <c r="G76" s="180"/>
      <c r="H76" s="180"/>
      <c r="I76" s="180"/>
      <c r="J76" s="180"/>
    </row>
    <row r="77" spans="7:10" ht="15.5">
      <c r="G77" s="187">
        <v>43281</v>
      </c>
      <c r="H77" s="185">
        <f>ROUND(H74*(1+I78/100),3)</f>
        <v>111.435</v>
      </c>
      <c r="I77" s="186">
        <f>ROUND((H77/H70-1)*100,1)</f>
        <v>-12.8</v>
      </c>
      <c r="J77" s="180" t="s">
        <v>1042</v>
      </c>
    </row>
    <row r="78" spans="7:10" ht="15.5">
      <c r="G78" s="180"/>
      <c r="H78" s="180"/>
      <c r="I78" s="200">
        <f>AVERAGE(1.9,2.1)</f>
        <v>2</v>
      </c>
      <c r="J78" s="180" t="s">
        <v>1043</v>
      </c>
    </row>
    <row r="79" spans="7:10" ht="15.5">
      <c r="G79" s="180"/>
      <c r="H79" s="180"/>
      <c r="I79" s="180"/>
      <c r="J79" s="180"/>
    </row>
    <row r="80" spans="7:10" ht="15.5">
      <c r="G80" s="187">
        <v>43646</v>
      </c>
      <c r="H80" s="185">
        <f>ROUND(H77*(1+I81/100),3)</f>
        <v>113.77500000000001</v>
      </c>
      <c r="I80" s="186">
        <f>ROUND((H80/D20-1)*100,1)</f>
        <v>-12.8</v>
      </c>
      <c r="J80" s="180" t="s">
        <v>1044</v>
      </c>
    </row>
    <row r="81" spans="7:10" ht="15.5">
      <c r="G81" s="180"/>
      <c r="H81" s="180"/>
      <c r="I81" s="200">
        <v>2.1</v>
      </c>
      <c r="J81" s="180" t="s">
        <v>1045</v>
      </c>
    </row>
    <row r="82" spans="7:10" ht="15.5">
      <c r="G82" s="180"/>
      <c r="H82" s="180"/>
      <c r="I82" s="180"/>
      <c r="J82" s="180"/>
    </row>
    <row r="83" spans="7:10" ht="15.5">
      <c r="G83" s="187">
        <v>44012</v>
      </c>
      <c r="H83" s="185">
        <f>ROUND(H80*(1+I84/100),3)</f>
        <v>116.164</v>
      </c>
      <c r="I83" s="186">
        <f>ROUND((H83/D21-1)*100,1)</f>
        <v>-12.6</v>
      </c>
      <c r="J83" s="180" t="s">
        <v>1046</v>
      </c>
    </row>
    <row r="84" spans="7:10" ht="15.5">
      <c r="G84" s="180"/>
      <c r="H84" s="180"/>
      <c r="I84" s="200">
        <v>2.1</v>
      </c>
      <c r="J84" s="180" t="s">
        <v>1047</v>
      </c>
    </row>
  </sheetData>
  <printOptions horizontalCentered="1"/>
  <pageMargins left="0.7" right="0.7" top="0.75" bottom="0.75" header="0.3" footer="0.3"/>
  <pageSetup scale="83" orientation="portrait" blackAndWhite="1" horizontalDpi="1200" verticalDpi="1200" r:id="rId1"/>
  <headerFooter>
    <oddFooter>&amp;LCost &amp;&amp; Rate&amp;R&amp;D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2BDF-E6BC-4D9D-9434-EA4C7AC25F29}">
  <sheetPr>
    <tabColor theme="5"/>
  </sheetPr>
  <dimension ref="A2:AE55"/>
  <sheetViews>
    <sheetView topLeftCell="A4" zoomScale="90" zoomScaleNormal="90" workbookViewId="0">
      <selection activeCell="F12" sqref="F12"/>
    </sheetView>
  </sheetViews>
  <sheetFormatPr defaultRowHeight="14.5"/>
  <cols>
    <col min="1" max="1" width="31.7265625" bestFit="1" customWidth="1"/>
    <col min="2" max="2" width="14.7265625" hidden="1" customWidth="1"/>
    <col min="3" max="4" width="15.81640625" hidden="1" customWidth="1"/>
    <col min="5" max="5" width="11.7265625" bestFit="1" customWidth="1"/>
    <col min="6" max="9" width="11.54296875" bestFit="1" customWidth="1"/>
    <col min="10" max="10" width="11.1796875" style="27" bestFit="1" customWidth="1"/>
    <col min="11" max="16" width="13.26953125" customWidth="1"/>
    <col min="17" max="17" width="11.1796875" bestFit="1" customWidth="1"/>
    <col min="18" max="18" width="9.54296875" customWidth="1"/>
    <col min="19" max="23" width="9.26953125" customWidth="1"/>
    <col min="24" max="24" width="8.81640625" customWidth="1"/>
    <col min="25" max="25" width="9.26953125" customWidth="1"/>
    <col min="26" max="30" width="9.453125" bestFit="1" customWidth="1"/>
    <col min="31" max="31" width="11.1796875" bestFit="1" customWidth="1"/>
  </cols>
  <sheetData>
    <row r="2" spans="1:31" ht="15" thickBot="1">
      <c r="E2" s="594" t="s">
        <v>1002</v>
      </c>
      <c r="F2" s="594"/>
      <c r="G2" s="594"/>
      <c r="H2" s="594"/>
      <c r="I2" s="594"/>
      <c r="J2" s="594"/>
      <c r="K2" s="504"/>
      <c r="L2" s="593" t="s">
        <v>1001</v>
      </c>
      <c r="M2" s="593"/>
      <c r="N2" s="593"/>
      <c r="O2" s="593"/>
      <c r="P2" s="593"/>
      <c r="Q2" s="593"/>
      <c r="R2" s="504"/>
      <c r="S2" s="593" t="s">
        <v>152</v>
      </c>
      <c r="T2" s="593"/>
      <c r="U2" s="593"/>
      <c r="V2" s="593"/>
      <c r="W2" s="593"/>
      <c r="X2" s="593"/>
      <c r="Z2" s="593" t="s">
        <v>1003</v>
      </c>
      <c r="AA2" s="593"/>
      <c r="AB2" s="593"/>
      <c r="AC2" s="593"/>
      <c r="AD2" s="593"/>
      <c r="AE2" s="593"/>
    </row>
    <row r="3" spans="1:31">
      <c r="B3" s="590" t="s">
        <v>1004</v>
      </c>
      <c r="C3" s="591"/>
      <c r="D3" s="397"/>
      <c r="E3" s="590" t="s">
        <v>1005</v>
      </c>
      <c r="F3" s="592"/>
      <c r="G3" s="592"/>
      <c r="H3" s="592"/>
      <c r="I3" s="592"/>
      <c r="J3" s="591"/>
      <c r="K3" s="505"/>
      <c r="L3" s="590" t="s">
        <v>1005</v>
      </c>
      <c r="M3" s="592"/>
      <c r="N3" s="592"/>
      <c r="O3" s="592"/>
      <c r="P3" s="592"/>
      <c r="Q3" s="591"/>
      <c r="R3" s="505"/>
      <c r="S3" s="590" t="s">
        <v>1005</v>
      </c>
      <c r="T3" s="592"/>
      <c r="U3" s="592"/>
      <c r="V3" s="592"/>
      <c r="W3" s="592"/>
      <c r="X3" s="591"/>
      <c r="Y3" s="1"/>
      <c r="Z3" s="590" t="s">
        <v>1005</v>
      </c>
      <c r="AA3" s="592"/>
      <c r="AB3" s="592"/>
      <c r="AC3" s="592"/>
      <c r="AD3" s="592"/>
      <c r="AE3" s="591"/>
    </row>
    <row r="4" spans="1:31">
      <c r="B4" s="2" t="s">
        <v>1006</v>
      </c>
      <c r="C4" s="3" t="s">
        <v>1007</v>
      </c>
      <c r="D4" s="4"/>
      <c r="E4" s="2">
        <v>2025</v>
      </c>
      <c r="F4" s="4">
        <v>2026</v>
      </c>
      <c r="G4" s="4">
        <v>2027</v>
      </c>
      <c r="H4" s="4">
        <v>2028</v>
      </c>
      <c r="I4" s="4">
        <v>2029</v>
      </c>
      <c r="J4" s="512" t="s">
        <v>58</v>
      </c>
      <c r="K4" s="475"/>
      <c r="L4" s="2">
        <v>2025</v>
      </c>
      <c r="M4" s="475">
        <v>2026</v>
      </c>
      <c r="N4" s="475">
        <v>2027</v>
      </c>
      <c r="O4" s="475">
        <v>2028</v>
      </c>
      <c r="P4" s="475">
        <v>2029</v>
      </c>
      <c r="Q4" s="3" t="s">
        <v>58</v>
      </c>
      <c r="R4" s="475"/>
      <c r="S4" s="2">
        <v>2025</v>
      </c>
      <c r="T4" s="4">
        <v>2026</v>
      </c>
      <c r="U4" s="4">
        <v>2027</v>
      </c>
      <c r="V4" s="4">
        <v>2028</v>
      </c>
      <c r="W4" s="4">
        <v>2029</v>
      </c>
      <c r="X4" s="3" t="s">
        <v>58</v>
      </c>
      <c r="Y4" s="4"/>
      <c r="Z4" s="2">
        <v>2025</v>
      </c>
      <c r="AA4" s="475">
        <v>2026</v>
      </c>
      <c r="AB4" s="475">
        <v>2027</v>
      </c>
      <c r="AC4" s="475">
        <v>2028</v>
      </c>
      <c r="AD4" s="475">
        <v>2029</v>
      </c>
      <c r="AE4" s="3" t="s">
        <v>58</v>
      </c>
    </row>
    <row r="5" spans="1:31">
      <c r="A5" s="5" t="s">
        <v>16</v>
      </c>
      <c r="B5" s="6"/>
      <c r="C5" s="7"/>
      <c r="D5" s="5"/>
      <c r="E5" s="8"/>
      <c r="F5" s="5"/>
      <c r="G5" s="5"/>
      <c r="H5" s="5"/>
      <c r="I5" s="5"/>
      <c r="J5" s="31"/>
      <c r="K5" s="476"/>
      <c r="L5" s="8"/>
      <c r="M5" s="476"/>
      <c r="N5" s="476"/>
      <c r="O5" s="476"/>
      <c r="P5" s="476"/>
      <c r="Q5" s="7"/>
      <c r="R5" s="476"/>
      <c r="S5" s="8"/>
      <c r="T5" s="5"/>
      <c r="U5" s="5"/>
      <c r="V5" s="5"/>
      <c r="W5" s="5"/>
      <c r="X5" s="7"/>
      <c r="Y5" s="5"/>
      <c r="Z5" s="8"/>
      <c r="AA5" s="476"/>
      <c r="AB5" s="476"/>
      <c r="AC5" s="476"/>
      <c r="AD5" s="476"/>
      <c r="AE5" s="7"/>
    </row>
    <row r="6" spans="1:31">
      <c r="A6" t="s">
        <v>59</v>
      </c>
      <c r="B6" s="10">
        <v>6862.7147800000002</v>
      </c>
      <c r="C6" s="11">
        <v>4367</v>
      </c>
      <c r="D6" s="251"/>
      <c r="E6" s="12">
        <f>'Electric Additions'!N41</f>
        <v>5735</v>
      </c>
      <c r="F6" s="248">
        <f>'Electric Additions'!Q41</f>
        <v>4988</v>
      </c>
      <c r="G6" s="248">
        <f>'Electric Additions'!R41</f>
        <v>3454</v>
      </c>
      <c r="H6" s="248">
        <f>'Electric Additions'!S41</f>
        <v>5300.6</v>
      </c>
      <c r="I6" s="248">
        <f>'Electric Additions'!T41</f>
        <v>3136</v>
      </c>
      <c r="J6" s="13">
        <f t="shared" ref="J6:J15" si="0">SUM(E6:I6)</f>
        <v>22613.599999999999</v>
      </c>
      <c r="K6" s="25"/>
      <c r="L6" s="12">
        <f>E6*Inflation!$F$19</f>
        <v>5857.6063936063938</v>
      </c>
      <c r="M6" s="477">
        <f>F6*Inflation!$F$19*Inflation!$F$20</f>
        <v>5201.6319040959042</v>
      </c>
      <c r="N6" s="477">
        <f>G6*Inflation!$F$19*Inflation!$F$20*Inflation!$F$21</f>
        <v>3670.3632527472532</v>
      </c>
      <c r="O6" s="477">
        <f>H6*Inflation!$F$19*Inflation!$F$20*Inflation!$F$21*Inflation!$F$22</f>
        <v>5739.6443028971034</v>
      </c>
      <c r="P6" s="477">
        <f>I6*Inflation!$F$19*Inflation!$F$20*Inflation!$F$21*Inflation!$F$22*Inflation!$F$23</f>
        <v>3456.880783216784</v>
      </c>
      <c r="Q6" s="11">
        <f t="shared" ref="Q6:Q15" si="1">SUM(L6:P6)</f>
        <v>23926.126636563436</v>
      </c>
      <c r="R6" s="25"/>
      <c r="S6" s="12">
        <f>'Electric Additions'!AH41</f>
        <v>162.73003945477274</v>
      </c>
      <c r="T6" s="248">
        <f>'Electric Additions'!AK41</f>
        <v>156.12953818362121</v>
      </c>
      <c r="U6" s="248">
        <f>'Electric Additions'!AL41</f>
        <v>104.27236888399479</v>
      </c>
      <c r="V6" s="248">
        <f>'Electric Additions'!AM41</f>
        <v>222.20331990408954</v>
      </c>
      <c r="W6" s="248">
        <f>'Electric Additions'!AN41</f>
        <v>90.04967790234906</v>
      </c>
      <c r="X6" s="11">
        <f t="shared" ref="X6:X15" si="2">SUM(S6:W6)</f>
        <v>735.38494432882726</v>
      </c>
      <c r="Z6" s="12">
        <f>'Electric Additions'!AR41</f>
        <v>6020.3364330611657</v>
      </c>
      <c r="AA6" s="477">
        <f>'Electric Additions'!AU41</f>
        <v>5357.761442279525</v>
      </c>
      <c r="AB6" s="477">
        <f>'Electric Additions'!AV41</f>
        <v>3774.6356216312479</v>
      </c>
      <c r="AC6" s="477">
        <f>'Electric Additions'!AW41</f>
        <v>5961.8476228011932</v>
      </c>
      <c r="AD6" s="477">
        <f>'Electric Additions'!AX41</f>
        <v>3546.9304611191333</v>
      </c>
      <c r="AE6" s="11">
        <f t="shared" ref="AE6:AE15" si="3">SUM(Z6:AD6)</f>
        <v>24661.511580892264</v>
      </c>
    </row>
    <row r="7" spans="1:31">
      <c r="A7" t="s">
        <v>60</v>
      </c>
      <c r="B7" s="10">
        <v>23414.573800000002</v>
      </c>
      <c r="C7" s="11">
        <v>29509</v>
      </c>
      <c r="D7" s="251"/>
      <c r="E7" s="12">
        <f>'Electric Additions'!N68-'Electric Additions'!N65</f>
        <v>26548</v>
      </c>
      <c r="F7" s="248">
        <f>'Electric Additions'!Q68-'Electric Additions'!Q65</f>
        <v>26190</v>
      </c>
      <c r="G7" s="248">
        <f>'Electric Additions'!R68-'Electric Additions'!R65</f>
        <v>31588</v>
      </c>
      <c r="H7" s="248">
        <f>'Electric Additions'!S68-'Electric Additions'!S65</f>
        <v>28600</v>
      </c>
      <c r="I7" s="248">
        <f>'Electric Additions'!T68-'Electric Additions'!T65</f>
        <v>25257</v>
      </c>
      <c r="J7" s="13">
        <f t="shared" si="0"/>
        <v>138183</v>
      </c>
      <c r="K7" s="25"/>
      <c r="L7" s="12">
        <f>E7*Inflation!$F$19</f>
        <v>27115.559640359639</v>
      </c>
      <c r="M7" s="477">
        <f>F7*Inflation!$F$19*Inflation!$F$20</f>
        <v>27311.695984015991</v>
      </c>
      <c r="N7" s="477">
        <f>G7*Inflation!$F$19*Inflation!$F$20*Inflation!$F$21</f>
        <v>33566.715236763244</v>
      </c>
      <c r="O7" s="477">
        <f>H7*Inflation!$F$19*Inflation!$F$20*Inflation!$F$21*Inflation!$F$22</f>
        <v>30968.914285714287</v>
      </c>
      <c r="P7" s="477">
        <f>I7*Inflation!$F$19*Inflation!$F$20*Inflation!$F$21*Inflation!$F$22*Inflation!$F$23</f>
        <v>27841.338629370628</v>
      </c>
      <c r="Q7" s="11">
        <f t="shared" si="1"/>
        <v>146804.22377622378</v>
      </c>
      <c r="R7" s="25"/>
      <c r="S7" s="12">
        <f>'Electric Additions'!AH68</f>
        <v>1559.9844508346694</v>
      </c>
      <c r="T7" s="248">
        <f>'Electric Additions'!AK68</f>
        <v>2094.2955794759332</v>
      </c>
      <c r="U7" s="248">
        <f>'Electric Additions'!AL68</f>
        <v>2218.8375995523515</v>
      </c>
      <c r="V7" s="248">
        <f>'Electric Additions'!AM68</f>
        <v>3094.419340246794</v>
      </c>
      <c r="W7" s="248">
        <f>'Electric Additions'!AN68</f>
        <v>3511.6322767819233</v>
      </c>
      <c r="X7" s="11">
        <f t="shared" si="2"/>
        <v>12479.169246891672</v>
      </c>
      <c r="Z7" s="12">
        <f>'Electric Additions'!AR68-'Electric Additions'!AR65</f>
        <v>28653.544091194308</v>
      </c>
      <c r="AA7" s="477">
        <f>'Electric Additions'!AU68-'Electric Additions'!AU65</f>
        <v>29360.99156349192</v>
      </c>
      <c r="AB7" s="477">
        <f>'Electric Additions'!AV68-'Electric Additions'!AV65</f>
        <v>35710.55283631559</v>
      </c>
      <c r="AC7" s="477">
        <f>'Electric Additions'!AW68-'Electric Additions'!AW65</f>
        <v>33488.333625961081</v>
      </c>
      <c r="AD7" s="477">
        <f>'Electric Additions'!AX68-'Electric Additions'!AX65</f>
        <v>30626.970906152557</v>
      </c>
      <c r="AE7" s="11">
        <f t="shared" si="3"/>
        <v>157840.39302311547</v>
      </c>
    </row>
    <row r="8" spans="1:31">
      <c r="A8" s="14" t="s">
        <v>21</v>
      </c>
      <c r="B8" s="10">
        <v>1388.385</v>
      </c>
      <c r="C8" s="11">
        <v>0</v>
      </c>
      <c r="D8" s="251"/>
      <c r="E8" s="12">
        <f>'Electric Additions'!N65</f>
        <v>250</v>
      </c>
      <c r="F8" s="248">
        <f>'Electric Additions'!Q65</f>
        <v>300</v>
      </c>
      <c r="G8" s="248">
        <f>'Electric Additions'!R65</f>
        <v>500</v>
      </c>
      <c r="H8" s="248">
        <f>'Electric Additions'!S65</f>
        <v>14306</v>
      </c>
      <c r="I8" s="248">
        <f>'Electric Additions'!T65</f>
        <v>8000</v>
      </c>
      <c r="J8" s="13">
        <f t="shared" si="0"/>
        <v>23356</v>
      </c>
      <c r="K8" s="25"/>
      <c r="L8" s="12">
        <f>E8*Inflation!$F$19</f>
        <v>255.34465534465534</v>
      </c>
      <c r="M8" s="477">
        <f>F8*Inflation!$F$19*Inflation!$F$20</f>
        <v>312.84875124875128</v>
      </c>
      <c r="N8" s="477">
        <f>G8*Inflation!$F$19*Inflation!$F$20*Inflation!$F$21</f>
        <v>531.32067932067946</v>
      </c>
      <c r="O8" s="477">
        <f>H8*Inflation!$F$19*Inflation!$F$20*Inflation!$F$21*Inflation!$F$22</f>
        <v>15490.954117882122</v>
      </c>
      <c r="P8" s="477">
        <f>I8*Inflation!$F$19*Inflation!$F$20*Inflation!$F$21*Inflation!$F$22*Inflation!$F$23</f>
        <v>8818.57342657343</v>
      </c>
      <c r="Q8" s="11">
        <f t="shared" si="1"/>
        <v>25409.04163036964</v>
      </c>
      <c r="R8" s="25"/>
      <c r="S8" s="12"/>
      <c r="T8" s="248"/>
      <c r="U8" s="248"/>
      <c r="V8" s="248"/>
      <c r="W8" s="248"/>
      <c r="X8" s="11">
        <f t="shared" si="2"/>
        <v>0</v>
      </c>
      <c r="Z8" s="12">
        <f>'Electric Additions'!AR65</f>
        <v>277.34465534465534</v>
      </c>
      <c r="AA8" s="477">
        <f>'Electric Additions'!AU65</f>
        <v>357.84875124875128</v>
      </c>
      <c r="AB8" s="477">
        <f>'Electric Additions'!AV65</f>
        <v>606.32067932067946</v>
      </c>
      <c r="AC8" s="477">
        <f>'Electric Additions'!AW65</f>
        <v>16065.954117882122</v>
      </c>
      <c r="AD8" s="477">
        <f>'Electric Additions'!AX65</f>
        <v>9544.57342657343</v>
      </c>
      <c r="AE8" s="11">
        <f t="shared" si="3"/>
        <v>26852.04163036964</v>
      </c>
    </row>
    <row r="9" spans="1:31">
      <c r="A9" t="s">
        <v>61</v>
      </c>
      <c r="B9" s="10">
        <v>15213.472100000001</v>
      </c>
      <c r="C9" s="11">
        <v>26230</v>
      </c>
      <c r="D9" s="251"/>
      <c r="E9" s="12">
        <f>'Electric Additions'!N140</f>
        <v>25258.799999999999</v>
      </c>
      <c r="F9" s="248">
        <f>'Electric Additions'!Q140</f>
        <v>23362.53</v>
      </c>
      <c r="G9" s="248">
        <f>'Electric Additions'!R140</f>
        <v>27551.25</v>
      </c>
      <c r="H9" s="248">
        <f>'Electric Additions'!S140</f>
        <v>27281.55</v>
      </c>
      <c r="I9" s="248">
        <f>'Electric Additions'!T140</f>
        <v>25063.5</v>
      </c>
      <c r="J9" s="13">
        <f t="shared" si="0"/>
        <v>128517.63</v>
      </c>
      <c r="K9" s="25"/>
      <c r="L9" s="12">
        <f>E9*Inflation!$F$19</f>
        <v>25798.798321678321</v>
      </c>
      <c r="M9" s="477">
        <f>F9*Inflation!$F$19*Inflation!$F$20</f>
        <v>24363.127788371632</v>
      </c>
      <c r="N9" s="477">
        <f>G9*Inflation!$F$19*Inflation!$F$20*Inflation!$F$21</f>
        <v>29277.097732267735</v>
      </c>
      <c r="O9" s="477">
        <f>H9*Inflation!$F$19*Inflation!$F$20*Inflation!$F$21*Inflation!$F$22</f>
        <v>29541.25816543457</v>
      </c>
      <c r="P9" s="477">
        <f>I9*Inflation!$F$19*Inflation!$F$20*Inflation!$F$21*Inflation!$F$22*Inflation!$F$23</f>
        <v>27628.039384615386</v>
      </c>
      <c r="Q9" s="11">
        <f t="shared" si="1"/>
        <v>136608.32139236765</v>
      </c>
      <c r="R9" s="25"/>
      <c r="S9" s="12">
        <f>'Electric Additions'!AH140</f>
        <v>1903.1909445382912</v>
      </c>
      <c r="T9" s="248">
        <f>'Electric Additions'!AK140</f>
        <v>1269.4647002468837</v>
      </c>
      <c r="U9" s="248">
        <f>'Electric Additions'!AL140</f>
        <v>1753.1109466239625</v>
      </c>
      <c r="V9" s="248">
        <f>'Electric Additions'!AM140</f>
        <v>2684.7706317996581</v>
      </c>
      <c r="W9" s="248">
        <f>'Electric Additions'!AN140</f>
        <v>1425.1945041319268</v>
      </c>
      <c r="X9" s="11">
        <f t="shared" si="2"/>
        <v>9035.7317273407225</v>
      </c>
      <c r="Z9" s="12">
        <f>'Electric Additions'!AR140</f>
        <v>27701.989266216609</v>
      </c>
      <c r="AA9" s="477">
        <f>'Electric Additions'!AU140</f>
        <v>25632.592488618517</v>
      </c>
      <c r="AB9" s="477">
        <f>'Electric Additions'!AV140</f>
        <v>31030.2086788917</v>
      </c>
      <c r="AC9" s="477">
        <f>'Electric Additions'!AW140</f>
        <v>32226.028797234227</v>
      </c>
      <c r="AD9" s="477">
        <f>'Electric Additions'!AX140</f>
        <v>29053.23388874732</v>
      </c>
      <c r="AE9" s="11">
        <f t="shared" si="3"/>
        <v>145644.05311970838</v>
      </c>
    </row>
    <row r="10" spans="1:31">
      <c r="A10" s="14" t="s">
        <v>62</v>
      </c>
      <c r="B10" s="10">
        <v>2610.71</v>
      </c>
      <c r="C10" s="11">
        <v>0</v>
      </c>
      <c r="D10" s="251"/>
      <c r="E10" s="12"/>
      <c r="F10" s="248"/>
      <c r="G10" s="248"/>
      <c r="H10" s="248"/>
      <c r="I10" s="248"/>
      <c r="J10" s="13">
        <f t="shared" si="0"/>
        <v>0</v>
      </c>
      <c r="K10" s="25"/>
      <c r="L10" s="12">
        <f>E10*Inflation!$F$19</f>
        <v>0</v>
      </c>
      <c r="M10" s="477">
        <f>F10*Inflation!$F$19*Inflation!$F$20</f>
        <v>0</v>
      </c>
      <c r="N10" s="477">
        <f>G10*Inflation!$F$19*Inflation!$F$20*Inflation!$F$21</f>
        <v>0</v>
      </c>
      <c r="O10" s="477">
        <f>H10*Inflation!$F$19*Inflation!$F$20*Inflation!$F$21*Inflation!$F$22</f>
        <v>0</v>
      </c>
      <c r="P10" s="477">
        <f>I10*Inflation!$F$19*Inflation!$F$20*Inflation!$F$21*Inflation!$F$22*Inflation!$F$23</f>
        <v>0</v>
      </c>
      <c r="Q10" s="11">
        <f t="shared" si="1"/>
        <v>0</v>
      </c>
      <c r="R10" s="25"/>
      <c r="S10" s="12"/>
      <c r="T10" s="248"/>
      <c r="U10" s="248"/>
      <c r="V10" s="248"/>
      <c r="W10" s="248"/>
      <c r="X10" s="11">
        <f t="shared" si="2"/>
        <v>0</v>
      </c>
      <c r="Z10" s="12"/>
      <c r="AA10" s="477"/>
      <c r="AB10" s="477"/>
      <c r="AC10" s="477"/>
      <c r="AD10" s="477"/>
      <c r="AE10" s="11">
        <f t="shared" si="3"/>
        <v>0</v>
      </c>
    </row>
    <row r="11" spans="1:31">
      <c r="A11" t="s">
        <v>63</v>
      </c>
      <c r="B11" s="10">
        <v>14595.04276</v>
      </c>
      <c r="C11" s="11">
        <v>12688</v>
      </c>
      <c r="D11" s="251"/>
      <c r="E11" s="12">
        <f>'Electric Additions'!N150</f>
        <v>14068.521413125698</v>
      </c>
      <c r="F11" s="248">
        <f>'Electric Additions'!Q150</f>
        <v>14491.071860276114</v>
      </c>
      <c r="G11" s="248">
        <f>'Electric Additions'!R150</f>
        <v>14925.803916454399</v>
      </c>
      <c r="H11" s="248">
        <f>'Electric Additions'!S150</f>
        <v>15373.577723988032</v>
      </c>
      <c r="I11" s="248">
        <f>'Electric Additions'!T150</f>
        <v>15834.785232827671</v>
      </c>
      <c r="J11" s="13">
        <f t="shared" si="0"/>
        <v>74693.760146671921</v>
      </c>
      <c r="K11" s="25"/>
      <c r="L11" s="12">
        <f>E11*Inflation!$F$19</f>
        <v>14369.28700577394</v>
      </c>
      <c r="M11" s="477">
        <f>F11*Inflation!$F$19*Inflation!$F$20</f>
        <v>15111.712452477672</v>
      </c>
      <c r="N11" s="477">
        <f>G11*Inflation!$F$19*Inflation!$F$20*Inflation!$F$21</f>
        <v>15860.776552595615</v>
      </c>
      <c r="O11" s="477">
        <f>H11*Inflation!$F$19*Inflation!$F$20*Inflation!$F$21*Inflation!$F$22</f>
        <v>16646.958419543775</v>
      </c>
      <c r="P11" s="477">
        <f>I11*Inflation!$F$19*Inflation!$F$20*Inflation!$F$21*Inflation!$F$22*Inflation!$F$23</f>
        <v>17455.027033713934</v>
      </c>
      <c r="Q11" s="11">
        <f t="shared" si="1"/>
        <v>79443.761464104944</v>
      </c>
      <c r="R11" s="25"/>
      <c r="S11" s="12">
        <f>'Electric Additions'!AH150</f>
        <v>303.17624692694693</v>
      </c>
      <c r="T11" s="248">
        <f>'Electric Additions'!AK150</f>
        <v>469.9947460379862</v>
      </c>
      <c r="U11" s="248">
        <f>'Electric Additions'!AL150</f>
        <v>372.16840618588162</v>
      </c>
      <c r="V11" s="248">
        <f>'Electric Additions'!AM150</f>
        <v>275.59666600103617</v>
      </c>
      <c r="W11" s="248">
        <f>'Electric Additions'!AN150</f>
        <v>280.35530574005588</v>
      </c>
      <c r="X11" s="11">
        <f t="shared" si="2"/>
        <v>1701.2913708919068</v>
      </c>
      <c r="Z11" s="12">
        <f>'Electric Additions'!AR150</f>
        <v>14672.463252700885</v>
      </c>
      <c r="AA11" s="477">
        <f>'Electric Additions'!AU150</f>
        <v>15581.707198515658</v>
      </c>
      <c r="AB11" s="477">
        <f>'Electric Additions'!AV150</f>
        <v>16232.944958781496</v>
      </c>
      <c r="AC11" s="477">
        <f>'Electric Additions'!AW150</f>
        <v>16922.555085544809</v>
      </c>
      <c r="AD11" s="477">
        <f>'Electric Additions'!AX150</f>
        <v>17735.382339453987</v>
      </c>
      <c r="AE11" s="11">
        <f t="shared" si="3"/>
        <v>81145.052834996837</v>
      </c>
    </row>
    <row r="12" spans="1:31">
      <c r="A12" t="s">
        <v>64</v>
      </c>
      <c r="B12" s="10">
        <v>42673.545869999994</v>
      </c>
      <c r="C12" s="11">
        <v>52447</v>
      </c>
      <c r="D12" s="251"/>
      <c r="E12" s="12">
        <f>'Electric Additions'!N174</f>
        <v>64284.880000000005</v>
      </c>
      <c r="F12" s="248">
        <f>'Electric Additions'!Q174</f>
        <v>65141.340000000011</v>
      </c>
      <c r="G12" s="248">
        <f>'Electric Additions'!R174</f>
        <v>59304.130000000005</v>
      </c>
      <c r="H12" s="248">
        <f>'Electric Additions'!S174</f>
        <v>60275.090000000011</v>
      </c>
      <c r="I12" s="248">
        <f>'Electric Additions'!T174</f>
        <v>59269.780000000006</v>
      </c>
      <c r="J12" s="13">
        <f t="shared" si="0"/>
        <v>308275.22000000009</v>
      </c>
      <c r="K12" s="25"/>
      <c r="L12" s="12">
        <f>E12*Inflation!$F$19</f>
        <v>65659.202109890117</v>
      </c>
      <c r="M12" s="477">
        <f>F12*Inflation!$F$19*Inflation!$F$20</f>
        <v>67931.289578901109</v>
      </c>
      <c r="N12" s="477">
        <f>G12*Inflation!$F$19*Inflation!$F$20*Inflation!$F$21</f>
        <v>63019.021276243766</v>
      </c>
      <c r="O12" s="477">
        <f>H12*Inflation!$F$19*Inflation!$F$20*Inflation!$F$21*Inflation!$F$22</f>
        <v>65267.625726353668</v>
      </c>
      <c r="P12" s="477">
        <f>I12*Inflation!$F$19*Inflation!$F$20*Inflation!$F$21*Inflation!$F$22*Inflation!$F$23</f>
        <v>65334.363363356664</v>
      </c>
      <c r="Q12" s="11">
        <f t="shared" si="1"/>
        <v>327211.50205474533</v>
      </c>
      <c r="R12" s="25"/>
      <c r="S12" s="12">
        <f>'Electric Additions'!AH174</f>
        <v>452.72460920444968</v>
      </c>
      <c r="T12" s="248">
        <f>'Electric Additions'!AK174</f>
        <v>460.16026023718121</v>
      </c>
      <c r="U12" s="248">
        <f>'Electric Additions'!AL174</f>
        <v>480.05425333381214</v>
      </c>
      <c r="V12" s="248">
        <f>'Electric Additions'!AM174</f>
        <v>492.03968915019777</v>
      </c>
      <c r="W12" s="248">
        <f>'Electric Additions'!AN174</f>
        <v>516.03444639568045</v>
      </c>
      <c r="X12" s="11">
        <f t="shared" si="2"/>
        <v>2401.0132583213212</v>
      </c>
      <c r="Z12" s="12">
        <f>'Electric Additions'!AR174</f>
        <v>66111.926719094554</v>
      </c>
      <c r="AA12" s="477">
        <f>'Electric Additions'!AU174</f>
        <v>68391.44983913828</v>
      </c>
      <c r="AB12" s="477">
        <f>'Electric Additions'!AV174</f>
        <v>63499.075529577567</v>
      </c>
      <c r="AC12" s="477">
        <f>'Electric Additions'!AW174</f>
        <v>65759.665415503841</v>
      </c>
      <c r="AD12" s="477">
        <f>'Electric Additions'!AX174</f>
        <v>65850.397809752321</v>
      </c>
      <c r="AE12" s="11">
        <f t="shared" si="3"/>
        <v>329612.51531306654</v>
      </c>
    </row>
    <row r="13" spans="1:31">
      <c r="A13" t="s">
        <v>65</v>
      </c>
      <c r="B13" s="10">
        <v>7848.95903</v>
      </c>
      <c r="C13" s="11">
        <v>17640</v>
      </c>
      <c r="D13" s="251"/>
      <c r="E13" s="12">
        <f>'Electric Additions'!N178</f>
        <v>17594.010000000002</v>
      </c>
      <c r="F13" s="248">
        <f>'Electric Additions'!Q178</f>
        <v>17392.850000000002</v>
      </c>
      <c r="G13" s="248">
        <f>'Electric Additions'!R178</f>
        <v>17723.48</v>
      </c>
      <c r="H13" s="248">
        <f>'Electric Additions'!S178</f>
        <v>18060.530000000002</v>
      </c>
      <c r="I13" s="248">
        <f>'Electric Additions'!T178</f>
        <v>17978.14</v>
      </c>
      <c r="J13" s="11">
        <f t="shared" si="0"/>
        <v>88749.01</v>
      </c>
      <c r="K13" s="251"/>
      <c r="L13" s="12">
        <f>E13*Inflation!$F$19</f>
        <v>17970.145678321678</v>
      </c>
      <c r="M13" s="477">
        <f>F13*Inflation!$F$19*Inflation!$F$20</f>
        <v>18137.771343856148</v>
      </c>
      <c r="N13" s="477">
        <f>G13*Inflation!$F$19*Inflation!$F$20*Inflation!$F$21</f>
        <v>18833.702867052947</v>
      </c>
      <c r="O13" s="477">
        <f>H13*Inflation!$F$19*Inflation!$F$20*Inflation!$F$21*Inflation!$F$22</f>
        <v>19556.468724635368</v>
      </c>
      <c r="P13" s="477">
        <f>I13*Inflation!$F$19*Inflation!$F$20*Inflation!$F$21*Inflation!$F$22*Inflation!$F$23</f>
        <v>19817.6934579021</v>
      </c>
      <c r="Q13" s="11">
        <f t="shared" si="1"/>
        <v>94315.782071768248</v>
      </c>
      <c r="R13" s="251"/>
      <c r="S13" s="12"/>
      <c r="T13" s="248"/>
      <c r="U13" s="248"/>
      <c r="V13" s="248"/>
      <c r="W13" s="248"/>
      <c r="X13" s="11">
        <f t="shared" si="2"/>
        <v>0</v>
      </c>
      <c r="Z13" s="12">
        <f>'Electric Additions'!AR178</f>
        <v>17970.145678321682</v>
      </c>
      <c r="AA13" s="477">
        <f>'Electric Additions'!AU178</f>
        <v>18137.771343856151</v>
      </c>
      <c r="AB13" s="477">
        <f>'Electric Additions'!AV178</f>
        <v>18833.702867052951</v>
      </c>
      <c r="AC13" s="477">
        <f>'Electric Additions'!AW178</f>
        <v>19556.468724635371</v>
      </c>
      <c r="AD13" s="477">
        <f>'Electric Additions'!AX178</f>
        <v>19817.693457902104</v>
      </c>
      <c r="AE13" s="11">
        <f t="shared" si="3"/>
        <v>94315.782071768263</v>
      </c>
    </row>
    <row r="14" spans="1:31">
      <c r="A14" t="s">
        <v>66</v>
      </c>
      <c r="B14" s="10">
        <v>2273.5247799999997</v>
      </c>
      <c r="C14" s="11">
        <v>2768</v>
      </c>
      <c r="D14" s="251"/>
      <c r="E14" s="12">
        <f>'Electric Additions'!N183</f>
        <v>2501.4</v>
      </c>
      <c r="F14" s="248">
        <f>'Electric Additions'!Q183</f>
        <v>2501.4</v>
      </c>
      <c r="G14" s="248">
        <f>'Electric Additions'!R183</f>
        <v>2501.4</v>
      </c>
      <c r="H14" s="248">
        <f>'Electric Additions'!S183</f>
        <v>2501.4</v>
      </c>
      <c r="I14" s="248">
        <f>'Electric Additions'!T183</f>
        <v>2501.4</v>
      </c>
      <c r="J14" s="11">
        <f t="shared" si="0"/>
        <v>12507</v>
      </c>
      <c r="K14" s="251"/>
      <c r="L14" s="12">
        <f>E14*Inflation!$F$19</f>
        <v>2554.8764835164834</v>
      </c>
      <c r="M14" s="477">
        <f>F14*Inflation!$F$19*Inflation!$F$20</f>
        <v>2608.5328879120884</v>
      </c>
      <c r="N14" s="477">
        <f>G14*Inflation!$F$19*Inflation!$F$20*Inflation!$F$21</f>
        <v>2658.0910945054948</v>
      </c>
      <c r="O14" s="477">
        <f>H14*Inflation!$F$19*Inflation!$F$20*Inflation!$F$21*Inflation!$F$22</f>
        <v>2708.5888879120885</v>
      </c>
      <c r="P14" s="477">
        <f>I14*Inflation!$F$19*Inflation!$F$20*Inflation!$F$21*Inflation!$F$22*Inflation!$F$23</f>
        <v>2757.3474461538467</v>
      </c>
      <c r="Q14" s="11">
        <f t="shared" si="1"/>
        <v>13287.436800000001</v>
      </c>
      <c r="R14" s="251"/>
      <c r="S14" s="12"/>
      <c r="T14" s="248"/>
      <c r="U14" s="248"/>
      <c r="V14" s="248"/>
      <c r="W14" s="248"/>
      <c r="X14" s="11">
        <f t="shared" si="2"/>
        <v>0</v>
      </c>
      <c r="Z14" s="12">
        <f>'Electric Additions'!AR183</f>
        <v>2554.8764835164834</v>
      </c>
      <c r="AA14" s="477">
        <f>'Electric Additions'!AU183</f>
        <v>2608.532887912088</v>
      </c>
      <c r="AB14" s="477">
        <f>'Electric Additions'!AV183</f>
        <v>2658.0910945054948</v>
      </c>
      <c r="AC14" s="477">
        <f>'Electric Additions'!AW183</f>
        <v>2708.5888879120885</v>
      </c>
      <c r="AD14" s="477">
        <f>'Electric Additions'!AX183</f>
        <v>2757.3474461538467</v>
      </c>
      <c r="AE14" s="11">
        <f t="shared" si="3"/>
        <v>13287.436800000001</v>
      </c>
    </row>
    <row r="15" spans="1:31">
      <c r="A15" t="s">
        <v>67</v>
      </c>
      <c r="B15" s="10">
        <v>959.91966000000002</v>
      </c>
      <c r="C15" s="11">
        <v>0</v>
      </c>
      <c r="D15" s="251"/>
      <c r="E15" s="15">
        <f>'Electric Additions'!N184</f>
        <v>1572.7274671466664</v>
      </c>
      <c r="F15" s="16">
        <f>'Electric Additions'!Q184</f>
        <v>1572.7274671466664</v>
      </c>
      <c r="G15" s="16">
        <f>'Electric Additions'!R184</f>
        <v>1572.7274671466664</v>
      </c>
      <c r="H15" s="16">
        <f>'Electric Additions'!S184</f>
        <v>1572.7274671466664</v>
      </c>
      <c r="I15" s="16">
        <f>'Electric Additions'!T184</f>
        <v>1572.7274671466664</v>
      </c>
      <c r="J15" s="17">
        <f t="shared" si="0"/>
        <v>7863.6373357333323</v>
      </c>
      <c r="K15" s="251"/>
      <c r="L15" s="15">
        <f>E15*Inflation!$F$19</f>
        <v>1606.3502121985532</v>
      </c>
      <c r="M15" s="16">
        <f>F15*Inflation!$F$19*Inflation!$F$20</f>
        <v>1640.0860805048205</v>
      </c>
      <c r="N15" s="16">
        <f>G15*Inflation!$F$19*Inflation!$F$20*Inflation!$F$21</f>
        <v>1671.2452524613166</v>
      </c>
      <c r="O15" s="16">
        <f>H15*Inflation!$F$19*Inflation!$F$20*Inflation!$F$21*Inflation!$F$22</f>
        <v>1702.9951791906872</v>
      </c>
      <c r="P15" s="16">
        <f>I15*Inflation!$F$19*Inflation!$F$20*Inflation!$F$21*Inflation!$F$22*Inflation!$F$23</f>
        <v>1733.6515811277159</v>
      </c>
      <c r="Q15" s="17">
        <f t="shared" si="1"/>
        <v>8354.3283054830936</v>
      </c>
      <c r="R15" s="251"/>
      <c r="S15" s="15"/>
      <c r="T15" s="16"/>
      <c r="U15" s="16"/>
      <c r="V15" s="16"/>
      <c r="W15" s="16"/>
      <c r="X15" s="17">
        <f t="shared" si="2"/>
        <v>0</v>
      </c>
      <c r="Z15" s="12">
        <f>'Electric Additions'!AR184</f>
        <v>1606.3502121985532</v>
      </c>
      <c r="AA15" s="477">
        <f>'Electric Additions'!AU184</f>
        <v>1640.0860805048205</v>
      </c>
      <c r="AB15" s="477">
        <f>'Electric Additions'!AV184</f>
        <v>1671.2452524613166</v>
      </c>
      <c r="AC15" s="477">
        <f>'Electric Additions'!AW184</f>
        <v>1702.9951791906872</v>
      </c>
      <c r="AD15" s="477">
        <f>'Electric Additions'!AX184</f>
        <v>1733.6515811277159</v>
      </c>
      <c r="AE15" s="11">
        <f t="shared" si="3"/>
        <v>8354.3283054830936</v>
      </c>
    </row>
    <row r="16" spans="1:31">
      <c r="A16" s="5" t="s">
        <v>1008</v>
      </c>
      <c r="B16" s="19">
        <v>117840.84778</v>
      </c>
      <c r="C16" s="20">
        <v>145649</v>
      </c>
      <c r="D16" s="29"/>
      <c r="E16" s="21">
        <f>SUM(E6:E15)</f>
        <v>157813.33888027238</v>
      </c>
      <c r="F16" s="22">
        <f t="shared" ref="F16:I16" si="4">SUM(F6:F15)</f>
        <v>155939.9193274228</v>
      </c>
      <c r="G16" s="22">
        <f t="shared" si="4"/>
        <v>159120.79138360108</v>
      </c>
      <c r="H16" s="22">
        <f t="shared" si="4"/>
        <v>173271.4751911347</v>
      </c>
      <c r="I16" s="22">
        <f t="shared" si="4"/>
        <v>158613.33269997436</v>
      </c>
      <c r="J16" s="23">
        <f>SUM(J6:J15)</f>
        <v>804758.85748240526</v>
      </c>
      <c r="K16" s="22"/>
      <c r="L16" s="21">
        <f t="shared" ref="L16:Q16" si="5">SUM(L6:L15)</f>
        <v>161187.1705006898</v>
      </c>
      <c r="M16" s="22">
        <f t="shared" si="5"/>
        <v>162618.6967713841</v>
      </c>
      <c r="N16" s="22">
        <f t="shared" si="5"/>
        <v>169088.33394395807</v>
      </c>
      <c r="O16" s="22">
        <f t="shared" si="5"/>
        <v>187623.40780956365</v>
      </c>
      <c r="P16" s="22">
        <f t="shared" si="5"/>
        <v>174842.91510603047</v>
      </c>
      <c r="Q16" s="23">
        <f t="shared" si="5"/>
        <v>855360.52413162612</v>
      </c>
      <c r="R16" s="22"/>
      <c r="S16" s="21">
        <f t="shared" ref="S16:X16" si="6">SUM(S6:S15)</f>
        <v>4381.8062909591299</v>
      </c>
      <c r="T16" s="443">
        <f t="shared" si="6"/>
        <v>4450.0448241816057</v>
      </c>
      <c r="U16" s="443">
        <f t="shared" si="6"/>
        <v>4928.443574580002</v>
      </c>
      <c r="V16" s="443">
        <f t="shared" si="6"/>
        <v>6769.0296471017755</v>
      </c>
      <c r="W16" s="443">
        <f t="shared" si="6"/>
        <v>5823.266210951936</v>
      </c>
      <c r="X16" s="23">
        <f t="shared" si="6"/>
        <v>26352.590547774449</v>
      </c>
      <c r="Y16" s="5"/>
      <c r="Z16" s="21">
        <f t="shared" ref="Z16:AE16" si="7">SUM(Z6:Z15)</f>
        <v>165568.97679164892</v>
      </c>
      <c r="AA16" s="22">
        <f t="shared" si="7"/>
        <v>167068.74159556569</v>
      </c>
      <c r="AB16" s="22">
        <f t="shared" si="7"/>
        <v>174016.77751853806</v>
      </c>
      <c r="AC16" s="22">
        <f t="shared" si="7"/>
        <v>194392.43745666539</v>
      </c>
      <c r="AD16" s="22">
        <f t="shared" si="7"/>
        <v>180666.1813169824</v>
      </c>
      <c r="AE16" s="23">
        <f t="shared" si="7"/>
        <v>881713.11467940058</v>
      </c>
    </row>
    <row r="17" spans="1:31">
      <c r="B17" s="24"/>
      <c r="C17" s="9"/>
      <c r="E17" s="6"/>
      <c r="J17" s="511"/>
      <c r="K17" s="478"/>
      <c r="L17" s="6"/>
      <c r="M17" s="478"/>
      <c r="N17" s="478"/>
      <c r="O17" s="478"/>
      <c r="P17" s="478"/>
      <c r="Q17" s="9"/>
      <c r="R17" s="478"/>
      <c r="S17" s="6"/>
      <c r="X17" s="9"/>
      <c r="Z17" s="6"/>
      <c r="AA17" s="478"/>
      <c r="AB17" s="478"/>
      <c r="AC17" s="478"/>
      <c r="AD17" s="478"/>
      <c r="AE17" s="9"/>
    </row>
    <row r="18" spans="1:31">
      <c r="A18" s="5" t="s">
        <v>33</v>
      </c>
      <c r="B18" s="19"/>
      <c r="C18" s="7"/>
      <c r="D18" s="5"/>
      <c r="E18" s="8"/>
      <c r="F18" s="5"/>
      <c r="G18" s="5"/>
      <c r="H18" s="5"/>
      <c r="I18" s="5"/>
      <c r="J18" s="31"/>
      <c r="K18" s="476"/>
      <c r="L18" s="8"/>
      <c r="M18" s="476"/>
      <c r="N18" s="476"/>
      <c r="O18" s="476"/>
      <c r="P18" s="476"/>
      <c r="Q18" s="7"/>
      <c r="R18" s="476"/>
      <c r="S18" s="8"/>
      <c r="T18" s="5"/>
      <c r="U18" s="5"/>
      <c r="V18" s="5"/>
      <c r="W18" s="5"/>
      <c r="X18" s="7"/>
      <c r="Y18" s="5"/>
      <c r="Z18" s="8"/>
      <c r="AA18" s="476"/>
      <c r="AB18" s="476"/>
      <c r="AC18" s="476"/>
      <c r="AD18" s="476"/>
      <c r="AE18" s="7"/>
    </row>
    <row r="19" spans="1:31">
      <c r="A19" t="s">
        <v>34</v>
      </c>
      <c r="B19" s="24">
        <v>0</v>
      </c>
      <c r="C19" s="11">
        <v>0</v>
      </c>
      <c r="D19" s="251"/>
      <c r="E19" s="24">
        <v>0</v>
      </c>
      <c r="F19" s="25">
        <v>0</v>
      </c>
      <c r="G19" s="25">
        <v>0</v>
      </c>
      <c r="H19" s="25">
        <v>0</v>
      </c>
      <c r="I19" s="25">
        <v>0</v>
      </c>
      <c r="J19" s="13">
        <f t="shared" ref="J19:J24" si="8">SUM(E19:I19)</f>
        <v>0</v>
      </c>
      <c r="K19" s="25"/>
      <c r="L19" s="12">
        <f>E19*Inflation!$F$19</f>
        <v>0</v>
      </c>
      <c r="M19" s="477">
        <f>F19*Inflation!$F$19*Inflation!$F$20</f>
        <v>0</v>
      </c>
      <c r="N19" s="477">
        <f>G19*Inflation!$F$19*Inflation!$F$20*Inflation!$F$21</f>
        <v>0</v>
      </c>
      <c r="O19" s="477">
        <f>H19*Inflation!$F$19*Inflation!$F$20*Inflation!$F$21*Inflation!$F$22</f>
        <v>0</v>
      </c>
      <c r="P19" s="477">
        <f>I19*Inflation!$F$19*Inflation!$F$20*Inflation!$F$21*Inflation!$F$22*Inflation!$F$23</f>
        <v>0</v>
      </c>
      <c r="Q19" s="11">
        <f t="shared" ref="Q19:Q23" si="9">SUM(L19:P19)</f>
        <v>0</v>
      </c>
      <c r="R19" s="25"/>
      <c r="S19" s="10">
        <v>0</v>
      </c>
      <c r="T19" s="412">
        <v>0</v>
      </c>
      <c r="U19" s="412">
        <v>0</v>
      </c>
      <c r="V19" s="412">
        <v>0</v>
      </c>
      <c r="W19" s="412">
        <v>0</v>
      </c>
      <c r="X19" s="11">
        <f t="shared" ref="X19:X24" si="10">SUM(S19:W19)</f>
        <v>0</v>
      </c>
      <c r="Z19" s="10">
        <v>0</v>
      </c>
      <c r="AA19" s="251">
        <v>0</v>
      </c>
      <c r="AB19" s="251">
        <v>0</v>
      </c>
      <c r="AC19" s="251">
        <v>0</v>
      </c>
      <c r="AD19" s="251">
        <v>0</v>
      </c>
      <c r="AE19" s="11">
        <f t="shared" ref="AE19:AE24" si="11">SUM(Z19:AD19)</f>
        <v>0</v>
      </c>
    </row>
    <row r="20" spans="1:31">
      <c r="A20" t="s">
        <v>68</v>
      </c>
      <c r="B20" s="10">
        <v>3325.8882200000003</v>
      </c>
      <c r="C20" s="11">
        <v>1925</v>
      </c>
      <c r="D20" s="251"/>
      <c r="E20" s="12">
        <f>'Gas Additions'!N17</f>
        <v>5502</v>
      </c>
      <c r="F20" s="248">
        <f>'Gas Additions'!Q17</f>
        <v>6202</v>
      </c>
      <c r="G20" s="248">
        <f>'Gas Additions'!R17</f>
        <v>5273</v>
      </c>
      <c r="H20" s="248">
        <f>'Gas Additions'!S17</f>
        <v>4064</v>
      </c>
      <c r="I20" s="248">
        <f>'Gas Additions'!T17</f>
        <v>4204</v>
      </c>
      <c r="J20" s="13">
        <f t="shared" si="8"/>
        <v>25245</v>
      </c>
      <c r="K20" s="25"/>
      <c r="L20" s="12">
        <f>E20*Inflation!$F$19</f>
        <v>5619.6251748251743</v>
      </c>
      <c r="M20" s="477">
        <f>F20*Inflation!$F$19*Inflation!$F$20</f>
        <v>6467.6265174825185</v>
      </c>
      <c r="N20" s="477">
        <f>G20*Inflation!$F$19*Inflation!$F$20*Inflation!$F$21</f>
        <v>5603.3078841158849</v>
      </c>
      <c r="O20" s="477">
        <f>H20*Inflation!$F$19*Inflation!$F$20*Inflation!$F$21*Inflation!$F$22</f>
        <v>4400.6177502497503</v>
      </c>
      <c r="P20" s="477">
        <f>I20*Inflation!$F$19*Inflation!$F$20*Inflation!$F$21*Inflation!$F$22*Inflation!$F$23</f>
        <v>4634.1603356643373</v>
      </c>
      <c r="Q20" s="11">
        <f t="shared" si="9"/>
        <v>26725.337662337668</v>
      </c>
      <c r="R20" s="25"/>
      <c r="S20" s="12">
        <f>'Gas Additions'!AH17</f>
        <v>197.82211243196275</v>
      </c>
      <c r="T20" s="248">
        <f>'Gas Additions'!AK17</f>
        <v>215.94004312788732</v>
      </c>
      <c r="U20" s="248">
        <f>'Gas Additions'!AL17</f>
        <v>230.57284164453614</v>
      </c>
      <c r="V20" s="248">
        <f>'Gas Additions'!AM17</f>
        <v>195.56979831906844</v>
      </c>
      <c r="W20" s="248">
        <f>'Gas Additions'!AN17</f>
        <v>134.77254884133376</v>
      </c>
      <c r="X20" s="11">
        <f t="shared" si="10"/>
        <v>974.67734436478838</v>
      </c>
      <c r="Z20" s="12">
        <f>'Gas Additions'!AR17</f>
        <v>5817.4472872571368</v>
      </c>
      <c r="AA20" s="477">
        <f>'Gas Additions'!AU17</f>
        <v>6683.5665606104048</v>
      </c>
      <c r="AB20" s="477">
        <f>'Gas Additions'!AV17</f>
        <v>5833.8807257604203</v>
      </c>
      <c r="AC20" s="477">
        <f>'Gas Additions'!AW17</f>
        <v>4596.1875485688197</v>
      </c>
      <c r="AD20" s="477">
        <f>'Gas Additions'!AX17</f>
        <v>4768.9328845056707</v>
      </c>
      <c r="AE20" s="11">
        <f t="shared" si="11"/>
        <v>27700.015006702455</v>
      </c>
    </row>
    <row r="21" spans="1:31">
      <c r="A21" t="s">
        <v>69</v>
      </c>
      <c r="B21" s="10">
        <v>3596.1777599999996</v>
      </c>
      <c r="C21" s="11">
        <v>2128</v>
      </c>
      <c r="D21" s="251"/>
      <c r="E21" s="12">
        <f>'Gas Additions'!N60</f>
        <v>3294</v>
      </c>
      <c r="F21" s="248">
        <f>'Gas Additions'!Q60</f>
        <v>3940</v>
      </c>
      <c r="G21" s="248">
        <f>'Gas Additions'!R60</f>
        <v>4310</v>
      </c>
      <c r="H21" s="248">
        <f>'Gas Additions'!S60</f>
        <v>4540</v>
      </c>
      <c r="I21" s="248">
        <f>'Gas Additions'!T60</f>
        <v>4150</v>
      </c>
      <c r="J21" s="13">
        <f t="shared" si="8"/>
        <v>20234</v>
      </c>
      <c r="K21" s="25"/>
      <c r="L21" s="12">
        <f>E21*Inflation!$F$19</f>
        <v>3364.4211788211787</v>
      </c>
      <c r="M21" s="477">
        <f>F21*Inflation!$F$19*Inflation!$F$20</f>
        <v>4108.7469330669337</v>
      </c>
      <c r="N21" s="477">
        <f>G21*Inflation!$F$19*Inflation!$F$20*Inflation!$F$21</f>
        <v>4579.9842557442562</v>
      </c>
      <c r="O21" s="477">
        <f>H21*Inflation!$F$19*Inflation!$F$20*Inflation!$F$21*Inflation!$F$22</f>
        <v>4916.0444355644368</v>
      </c>
      <c r="P21" s="477">
        <f>I21*Inflation!$F$19*Inflation!$F$20*Inflation!$F$21*Inflation!$F$22*Inflation!$F$23</f>
        <v>4574.6349650349648</v>
      </c>
      <c r="Q21" s="11">
        <f t="shared" si="9"/>
        <v>21543.831768231772</v>
      </c>
      <c r="R21" s="25"/>
      <c r="S21" s="12">
        <f>'Gas Additions'!AH60</f>
        <v>33.560972401702458</v>
      </c>
      <c r="T21" s="248">
        <f>'Gas Additions'!AK60</f>
        <v>52.352533088926165</v>
      </c>
      <c r="U21" s="248">
        <f>'Gas Additions'!AL60</f>
        <v>101.25017223206672</v>
      </c>
      <c r="V21" s="248">
        <f>'Gas Additions'!AM60</f>
        <v>123.41191555917369</v>
      </c>
      <c r="W21" s="248">
        <f>'Gas Additions'!AN60</f>
        <v>93.695967255804618</v>
      </c>
      <c r="X21" s="11">
        <f t="shared" si="10"/>
        <v>404.27156053767362</v>
      </c>
      <c r="Z21" s="12">
        <f>'Gas Additions'!AR60</f>
        <v>3397.9821512228814</v>
      </c>
      <c r="AA21" s="477">
        <f>'Gas Additions'!AU60</f>
        <v>4161.0994661558589</v>
      </c>
      <c r="AB21" s="477">
        <f>'Gas Additions'!AV60</f>
        <v>4681.2344279763229</v>
      </c>
      <c r="AC21" s="477">
        <f>'Gas Additions'!AW60</f>
        <v>5039.4563511236092</v>
      </c>
      <c r="AD21" s="477">
        <f>'Gas Additions'!AX60</f>
        <v>4668.3309322907699</v>
      </c>
      <c r="AE21" s="11">
        <f t="shared" si="11"/>
        <v>21948.103328769441</v>
      </c>
    </row>
    <row r="22" spans="1:31">
      <c r="A22" t="s">
        <v>70</v>
      </c>
      <c r="B22" s="10">
        <v>10578.088470000001</v>
      </c>
      <c r="C22" s="11">
        <v>9955</v>
      </c>
      <c r="D22" s="251"/>
      <c r="E22" s="12">
        <f>'Gas Additions'!N68</f>
        <v>11689.591543501914</v>
      </c>
      <c r="F22" s="248">
        <f>'Gas Additions'!Q68</f>
        <v>4258.2996064474401</v>
      </c>
      <c r="G22" s="248">
        <f>'Gas Additions'!R68</f>
        <v>3692.5665786504173</v>
      </c>
      <c r="H22" s="248">
        <f>'Gas Additions'!S68</f>
        <v>3552.8794868580571</v>
      </c>
      <c r="I22" s="248">
        <f>'Gas Additions'!T68</f>
        <v>3917.4438832902283</v>
      </c>
      <c r="J22" s="13">
        <f t="shared" si="8"/>
        <v>27110.781098748059</v>
      </c>
      <c r="K22" s="25"/>
      <c r="L22" s="12">
        <f>E22*Inflation!$F$19</f>
        <v>11939.498895181176</v>
      </c>
      <c r="M22" s="477">
        <f>F22*Inflation!$F$19*Inflation!$F$20</f>
        <v>4440.679047733769</v>
      </c>
      <c r="N22" s="477">
        <f>G22*Inflation!$F$19*Inflation!$F$20*Inflation!$F$21</f>
        <v>3923.8739660107531</v>
      </c>
      <c r="O22" s="477">
        <f>H22*Inflation!$F$19*Inflation!$F$20*Inflation!$F$21*Inflation!$F$22</f>
        <v>3847.1615488104803</v>
      </c>
      <c r="P22" s="477">
        <f>I22*Inflation!$F$19*Inflation!$F$20*Inflation!$F$21*Inflation!$F$22*Inflation!$F$23</f>
        <v>4318.2833161594781</v>
      </c>
      <c r="Q22" s="11">
        <f t="shared" si="9"/>
        <v>28469.496773895658</v>
      </c>
      <c r="R22" s="25"/>
      <c r="S22" s="12">
        <f>'Gas Additions'!AH68</f>
        <v>353.33880956154343</v>
      </c>
      <c r="T22" s="248">
        <f>'Gas Additions'!AK68</f>
        <v>48.03081075879772</v>
      </c>
      <c r="U22" s="248">
        <f>'Gas Additions'!AL68</f>
        <v>36.0328141975778</v>
      </c>
      <c r="V22" s="248">
        <f>'Gas Additions'!AM68</f>
        <v>36.03283033273744</v>
      </c>
      <c r="W22" s="248">
        <f>'Gas Additions'!AN68</f>
        <v>24.004715820513166</v>
      </c>
      <c r="X22" s="11">
        <f t="shared" si="10"/>
        <v>497.43998067116956</v>
      </c>
      <c r="Z22" s="12">
        <f>'Gas Additions'!AR68</f>
        <v>12292.837704742717</v>
      </c>
      <c r="AA22" s="477">
        <f>'Gas Additions'!AU68</f>
        <v>4488.7098584925661</v>
      </c>
      <c r="AB22" s="477">
        <f>'Gas Additions'!AV68</f>
        <v>3959.9067802083309</v>
      </c>
      <c r="AC22" s="477">
        <f>'Gas Additions'!AW68</f>
        <v>3883.1943791432177</v>
      </c>
      <c r="AD22" s="477">
        <f>'Gas Additions'!AX68</f>
        <v>4342.2880319799915</v>
      </c>
      <c r="AE22" s="11">
        <f t="shared" si="11"/>
        <v>28966.936754566821</v>
      </c>
    </row>
    <row r="23" spans="1:31">
      <c r="A23" t="s">
        <v>71</v>
      </c>
      <c r="B23" s="10">
        <v>46208.57026</v>
      </c>
      <c r="C23" s="11">
        <v>48505</v>
      </c>
      <c r="D23" s="251"/>
      <c r="E23" s="26">
        <f>'Gas Additions'!N137</f>
        <v>62029.640615910685</v>
      </c>
      <c r="F23" s="27">
        <f>'Gas Additions'!Q137</f>
        <v>65369.134869457768</v>
      </c>
      <c r="G23" s="27">
        <f>'Gas Additions'!R137</f>
        <v>61678.182338854509</v>
      </c>
      <c r="H23" s="27">
        <f>'Gas Additions'!S137</f>
        <v>65888.855974490245</v>
      </c>
      <c r="I23" s="27">
        <f>'Gas Additions'!T137</f>
        <v>42893.542868881319</v>
      </c>
      <c r="J23" s="13">
        <f t="shared" si="8"/>
        <v>297859.35666759452</v>
      </c>
      <c r="K23" s="25"/>
      <c r="L23" s="12">
        <f>E23*Inflation!$F$19</f>
        <v>63355.748816890191</v>
      </c>
      <c r="M23" s="477">
        <f>F23*Inflation!$F$19*Inflation!$F$20</f>
        <v>68168.840713736892</v>
      </c>
      <c r="N23" s="477">
        <f>G23*Inflation!$F$19*Inflation!$F$20*Inflation!$F$21</f>
        <v>65541.787479089806</v>
      </c>
      <c r="O23" s="477">
        <f>H23*Inflation!$F$19*Inflation!$F$20*Inflation!$F$21*Inflation!$F$22</f>
        <v>71346.375281739951</v>
      </c>
      <c r="P23" s="477">
        <f>I23*Inflation!$F$19*Inflation!$F$20*Inflation!$F$21*Inflation!$F$22*Inflation!$F$23</f>
        <v>47282.482164388115</v>
      </c>
      <c r="Q23" s="11">
        <f t="shared" si="9"/>
        <v>315695.23445584491</v>
      </c>
      <c r="R23" s="25"/>
      <c r="S23" s="26">
        <f>'Gas Additions'!AH137</f>
        <v>418.87527692885237</v>
      </c>
      <c r="T23" s="27">
        <f>'Gas Additions'!AK137</f>
        <v>728.47987390387152</v>
      </c>
      <c r="U23" s="27">
        <f>'Gas Additions'!AL137</f>
        <v>635.48182698250628</v>
      </c>
      <c r="V23" s="27">
        <f>'Gas Additions'!AM137</f>
        <v>734.82271405356153</v>
      </c>
      <c r="W23" s="27">
        <f>'Gas Additions'!AN137</f>
        <v>689.04655161644928</v>
      </c>
      <c r="X23" s="11">
        <f t="shared" si="10"/>
        <v>3206.7062434852405</v>
      </c>
      <c r="Z23" s="26">
        <f>'Gas Additions'!AR137</f>
        <v>63774.624093819024</v>
      </c>
      <c r="AA23" s="481">
        <f>'Gas Additions'!AU137</f>
        <v>68897.320587640759</v>
      </c>
      <c r="AB23" s="481">
        <f>'Gas Additions'!AV137</f>
        <v>66177.26930607231</v>
      </c>
      <c r="AC23" s="481">
        <f>'Gas Additions'!AW137</f>
        <v>72081.197995793482</v>
      </c>
      <c r="AD23" s="481">
        <f>'Gas Additions'!AX137</f>
        <v>47971.52871600457</v>
      </c>
      <c r="AE23" s="11">
        <f t="shared" si="11"/>
        <v>318901.94069933012</v>
      </c>
    </row>
    <row r="24" spans="1:31">
      <c r="A24" t="s">
        <v>72</v>
      </c>
      <c r="B24" s="10">
        <v>2775.8809799999999</v>
      </c>
      <c r="C24" s="11">
        <v>2354</v>
      </c>
      <c r="D24" s="251"/>
      <c r="E24" s="15">
        <f>'Gas Additions'!N141</f>
        <v>3060.9641000000006</v>
      </c>
      <c r="F24" s="16">
        <f>'Gas Additions'!Q141</f>
        <v>2945.3584000000001</v>
      </c>
      <c r="G24" s="16">
        <f>'Gas Additions'!R141</f>
        <v>2972.7041000000004</v>
      </c>
      <c r="H24" s="16">
        <f>'Gas Additions'!S141</f>
        <v>3105.2685600000004</v>
      </c>
      <c r="I24" s="16">
        <f>'Gas Additions'!T141</f>
        <v>3060.9641000000006</v>
      </c>
      <c r="J24" s="28">
        <f t="shared" si="8"/>
        <v>15145.259260000003</v>
      </c>
      <c r="K24" s="25"/>
      <c r="L24" s="15">
        <f>E24*Inflation!$F$19</f>
        <v>3126.403292547453</v>
      </c>
      <c r="M24" s="16">
        <f>F24*Inflation!$F$19*Inflation!$F$20</f>
        <v>3071.5056580667338</v>
      </c>
      <c r="N24" s="16">
        <f>G24*Inflation!$F$19*Inflation!$F$20*Inflation!$F$21</f>
        <v>3158.9183236627377</v>
      </c>
      <c r="O24" s="16">
        <f>H24*Inflation!$F$19*Inflation!$F$20*Inflation!$F$21*Inflation!$F$22</f>
        <v>3362.4753800266944</v>
      </c>
      <c r="P24" s="16">
        <f>I24*Inflation!$F$19*Inflation!$F$20*Inflation!$F$21*Inflation!$F$22*Inflation!$F$23</f>
        <v>3374.1670839944068</v>
      </c>
      <c r="Q24" s="17">
        <f>SUM(L24:P24)</f>
        <v>16093.469738298025</v>
      </c>
      <c r="R24" s="25"/>
      <c r="S24" s="15">
        <f>'Gas Additions'!AH141</f>
        <v>0</v>
      </c>
      <c r="T24" s="16">
        <f>'Gas Additions'!AK141</f>
        <v>0</v>
      </c>
      <c r="U24" s="16">
        <f>'Gas Additions'!AL141</f>
        <v>0</v>
      </c>
      <c r="V24" s="16">
        <f>'Gas Additions'!AM141</f>
        <v>0</v>
      </c>
      <c r="W24" s="16">
        <f>'Gas Additions'!AN141</f>
        <v>0</v>
      </c>
      <c r="X24" s="17">
        <f t="shared" si="10"/>
        <v>0</v>
      </c>
      <c r="Z24" s="12">
        <f>'Gas Additions'!AR141</f>
        <v>3126.403292547453</v>
      </c>
      <c r="AA24" s="477">
        <f>'Gas Additions'!AU141</f>
        <v>3071.5056580667338</v>
      </c>
      <c r="AB24" s="477">
        <f>'Gas Additions'!AV141</f>
        <v>3158.9183236627377</v>
      </c>
      <c r="AC24" s="477">
        <f>'Gas Additions'!AW141</f>
        <v>3362.4753800266944</v>
      </c>
      <c r="AD24" s="477">
        <f>'Gas Additions'!AX141</f>
        <v>3374.1670839944068</v>
      </c>
      <c r="AE24" s="11">
        <f t="shared" si="11"/>
        <v>16093.469738298025</v>
      </c>
    </row>
    <row r="25" spans="1:31">
      <c r="A25" s="5" t="s">
        <v>73</v>
      </c>
      <c r="B25" s="19">
        <v>66484.605689999997</v>
      </c>
      <c r="C25" s="20">
        <v>64867</v>
      </c>
      <c r="D25" s="29"/>
      <c r="E25" s="21">
        <f>SUM(E19:E24)</f>
        <v>85576.196259412594</v>
      </c>
      <c r="F25" s="22">
        <f t="shared" ref="F25:J25" si="12">SUM(F19:F24)</f>
        <v>82714.792875905201</v>
      </c>
      <c r="G25" s="22">
        <f t="shared" si="12"/>
        <v>77926.453017504929</v>
      </c>
      <c r="H25" s="22">
        <f t="shared" si="12"/>
        <v>81151.004021348301</v>
      </c>
      <c r="I25" s="22">
        <f t="shared" si="12"/>
        <v>58225.950852171547</v>
      </c>
      <c r="J25" s="23">
        <f t="shared" si="12"/>
        <v>385594.39702634263</v>
      </c>
      <c r="K25" s="22"/>
      <c r="L25" s="21">
        <f t="shared" ref="L25:Q25" si="13">SUM(L19:L24)</f>
        <v>87405.69735826517</v>
      </c>
      <c r="M25" s="22">
        <f t="shared" si="13"/>
        <v>86257.398870086836</v>
      </c>
      <c r="N25" s="22">
        <f t="shared" si="13"/>
        <v>82807.871908623449</v>
      </c>
      <c r="O25" s="22">
        <f t="shared" si="13"/>
        <v>87872.674396391303</v>
      </c>
      <c r="P25" s="22">
        <f t="shared" si="13"/>
        <v>64183.727865241301</v>
      </c>
      <c r="Q25" s="23">
        <f t="shared" si="13"/>
        <v>408527.37039860804</v>
      </c>
      <c r="R25" s="22"/>
      <c r="S25" s="21">
        <f t="shared" ref="S25:X25" si="14">SUM(S19:S24)</f>
        <v>1003.597171324061</v>
      </c>
      <c r="T25" s="443">
        <f t="shared" si="14"/>
        <v>1044.8032608794827</v>
      </c>
      <c r="U25" s="443">
        <f t="shared" si="14"/>
        <v>1003.337655056687</v>
      </c>
      <c r="V25" s="443">
        <f t="shared" si="14"/>
        <v>1089.8372582645411</v>
      </c>
      <c r="W25" s="443">
        <f t="shared" si="14"/>
        <v>941.51978353410084</v>
      </c>
      <c r="X25" s="23">
        <f t="shared" si="14"/>
        <v>5083.0951290588719</v>
      </c>
      <c r="Y25" s="5"/>
      <c r="Z25" s="21">
        <f t="shared" ref="Z25:AE25" si="15">SUM(Z19:Z24)</f>
        <v>88409.294529589213</v>
      </c>
      <c r="AA25" s="22">
        <f t="shared" si="15"/>
        <v>87302.202130966311</v>
      </c>
      <c r="AB25" s="22">
        <f t="shared" si="15"/>
        <v>83811.209563680124</v>
      </c>
      <c r="AC25" s="22">
        <f t="shared" si="15"/>
        <v>88962.511654655813</v>
      </c>
      <c r="AD25" s="22">
        <f t="shared" si="15"/>
        <v>65125.24764877541</v>
      </c>
      <c r="AE25" s="23">
        <f t="shared" si="15"/>
        <v>413610.46552766691</v>
      </c>
    </row>
    <row r="26" spans="1:31">
      <c r="B26" s="24"/>
      <c r="C26" s="9"/>
      <c r="E26" s="6"/>
      <c r="J26" s="511"/>
      <c r="K26" s="478"/>
      <c r="L26" s="6"/>
      <c r="M26" s="478"/>
      <c r="N26" s="478"/>
      <c r="O26" s="478"/>
      <c r="P26" s="478"/>
      <c r="Q26" s="9"/>
      <c r="R26" s="478"/>
      <c r="S26" s="6"/>
      <c r="X26" s="9"/>
      <c r="Z26" s="6"/>
      <c r="AA26" s="478"/>
      <c r="AB26" s="478"/>
      <c r="AC26" s="478"/>
      <c r="AD26" s="478"/>
      <c r="AE26" s="9"/>
    </row>
    <row r="27" spans="1:31">
      <c r="A27" s="5" t="s">
        <v>37</v>
      </c>
      <c r="B27" s="19"/>
      <c r="C27" s="7"/>
      <c r="D27" s="5"/>
      <c r="E27" s="2"/>
      <c r="F27" s="4"/>
      <c r="G27" s="4"/>
      <c r="H27" s="4"/>
      <c r="I27" s="4"/>
      <c r="J27" s="512"/>
      <c r="K27" s="475"/>
      <c r="L27" s="2"/>
      <c r="M27" s="475"/>
      <c r="N27" s="475"/>
      <c r="O27" s="475"/>
      <c r="P27" s="475"/>
      <c r="Q27" s="3"/>
      <c r="R27" s="475"/>
      <c r="S27" s="2"/>
      <c r="T27" s="4"/>
      <c r="U27" s="4"/>
      <c r="V27" s="4"/>
      <c r="W27" s="4"/>
      <c r="X27" s="3"/>
      <c r="Y27" s="5"/>
      <c r="Z27" s="2"/>
      <c r="AA27" s="475"/>
      <c r="AB27" s="475"/>
      <c r="AC27" s="475"/>
      <c r="AD27" s="475"/>
      <c r="AE27" s="3"/>
    </row>
    <row r="28" spans="1:31">
      <c r="A28" t="s">
        <v>74</v>
      </c>
      <c r="B28" s="10">
        <v>25300.743010000002</v>
      </c>
      <c r="C28" s="11">
        <v>16513</v>
      </c>
      <c r="D28" s="251"/>
      <c r="E28" s="26">
        <f>'Common Other Additions'!M141</f>
        <v>18753</v>
      </c>
      <c r="F28" s="27">
        <f>'Common Other Additions'!P141</f>
        <v>28143.795999999998</v>
      </c>
      <c r="G28" s="27">
        <f>'Common Other Additions'!Q141</f>
        <v>17546</v>
      </c>
      <c r="H28" s="27">
        <f>'Common Other Additions'!R141</f>
        <v>22986</v>
      </c>
      <c r="I28" s="27">
        <f>'Common Other Additions'!S141</f>
        <v>22160.036</v>
      </c>
      <c r="J28" s="13">
        <f t="shared" ref="J28:J35" si="16">SUM(E28:I28)</f>
        <v>109588.83199999999</v>
      </c>
      <c r="K28" s="25"/>
      <c r="L28" s="12">
        <f>E28*Inflation!$F$19</f>
        <v>19153.913286713287</v>
      </c>
      <c r="M28" s="477">
        <f>F28*Inflation!$F$19*Inflation!$F$20</f>
        <v>29349.171446665336</v>
      </c>
      <c r="N28" s="477">
        <f>G28*Inflation!$F$19*Inflation!$F$20*Inflation!$F$21</f>
        <v>18645.105278721283</v>
      </c>
      <c r="O28" s="477">
        <f>H28*Inflation!$F$19*Inflation!$F$20*Inflation!$F$21*Inflation!$F$22</f>
        <v>24889.911320679326</v>
      </c>
      <c r="P28" s="477">
        <f>I28*Inflation!$F$19*Inflation!$F$20*Inflation!$F$21*Inflation!$F$22*Inflation!$F$23</f>
        <v>24427.488075188812</v>
      </c>
      <c r="Q28" s="11">
        <f t="shared" ref="Q28:Q35" si="17">SUM(L28:P28)</f>
        <v>116465.58940796804</v>
      </c>
      <c r="R28" s="25"/>
      <c r="S28" s="26">
        <f>'Common Other Additions'!AG141</f>
        <v>307.1238863684672</v>
      </c>
      <c r="T28" s="27">
        <f>'Common Other Additions'!AJ141</f>
        <v>1328.7744538937156</v>
      </c>
      <c r="U28" s="27">
        <f>'Common Other Additions'!AK141</f>
        <v>428.90027945658375</v>
      </c>
      <c r="V28" s="27">
        <f>'Common Other Additions'!AL141</f>
        <v>1272.8816216236858</v>
      </c>
      <c r="W28" s="27">
        <f>'Common Other Additions'!AM141</f>
        <v>2497.1942109362772</v>
      </c>
      <c r="X28" s="11">
        <f t="shared" ref="X28:X35" si="18">SUM(S28:W28)</f>
        <v>5834.8744522787292</v>
      </c>
      <c r="Z28" s="26">
        <f>'Common Other Additions'!AQ141</f>
        <v>19461.037173081761</v>
      </c>
      <c r="AA28" s="481">
        <f>'Common Other Additions'!AT141</f>
        <v>30677.945900559069</v>
      </c>
      <c r="AB28" s="481">
        <f>'Common Other Additions'!AU141</f>
        <v>19074.005558177865</v>
      </c>
      <c r="AC28" s="481">
        <f>'Common Other Additions'!AV141</f>
        <v>26162.792942303015</v>
      </c>
      <c r="AD28" s="481">
        <f>'Common Other Additions'!AW141</f>
        <v>26924.682286125091</v>
      </c>
      <c r="AE28" s="11">
        <f t="shared" ref="AE28:AE35" si="19">SUM(Z28:AD28)</f>
        <v>122300.46386024682</v>
      </c>
    </row>
    <row r="29" spans="1:31">
      <c r="A29" t="s">
        <v>75</v>
      </c>
      <c r="B29" s="10">
        <v>126.45326</v>
      </c>
      <c r="C29" s="11">
        <v>473</v>
      </c>
      <c r="D29" s="251"/>
      <c r="E29" s="12">
        <f>'Common Other Additions'!M155</f>
        <v>641.00199999999995</v>
      </c>
      <c r="F29" s="248">
        <f>'Common Other Additions'!P155</f>
        <v>1721.0030000000002</v>
      </c>
      <c r="G29" s="248">
        <f>'Common Other Additions'!Q155</f>
        <v>698.06399999999996</v>
      </c>
      <c r="H29" s="248">
        <f>'Common Other Additions'!R155</f>
        <v>279.43899999999996</v>
      </c>
      <c r="I29" s="248">
        <f>'Common Other Additions'!S155</f>
        <v>779.43899999999996</v>
      </c>
      <c r="J29" s="13">
        <f t="shared" si="16"/>
        <v>4118.9470000000001</v>
      </c>
      <c r="K29" s="25"/>
      <c r="L29" s="12">
        <f>E29*Inflation!$F$19</f>
        <v>654.70573906093898</v>
      </c>
      <c r="M29" s="477">
        <f>F29*Inflation!$F$19*Inflation!$F$20</f>
        <v>1794.7121314845158</v>
      </c>
      <c r="N29" s="477">
        <f>G29*Inflation!$F$19*Inflation!$F$20*Inflation!$F$21</f>
        <v>741.79167737862144</v>
      </c>
      <c r="O29" s="477">
        <f>H29*Inflation!$F$19*Inflation!$F$20*Inflation!$F$21*Inflation!$F$22</f>
        <v>302.5847006673327</v>
      </c>
      <c r="P29" s="477">
        <f>I29*Inflation!$F$19*Inflation!$F$20*Inflation!$F$21*Inflation!$F$22*Inflation!$F$23</f>
        <v>859.19250662937054</v>
      </c>
      <c r="Q29" s="11">
        <f t="shared" si="17"/>
        <v>4352.9867552207788</v>
      </c>
      <c r="R29" s="25"/>
      <c r="S29" s="12">
        <f>'Common Other Additions'!AG155</f>
        <v>0</v>
      </c>
      <c r="T29" s="248">
        <f>'Common Other Additions'!AJ155</f>
        <v>0</v>
      </c>
      <c r="U29" s="248">
        <f>'Common Other Additions'!AK155</f>
        <v>0</v>
      </c>
      <c r="V29" s="248">
        <f>'Common Other Additions'!AL155</f>
        <v>0</v>
      </c>
      <c r="W29" s="248">
        <f>'Common Other Additions'!AM155</f>
        <v>0</v>
      </c>
      <c r="X29" s="11">
        <f t="shared" si="18"/>
        <v>0</v>
      </c>
      <c r="Z29" s="12">
        <f>'Common Other Additions'!AQ155</f>
        <v>654.70573906093909</v>
      </c>
      <c r="AA29" s="477">
        <f>'Common Other Additions'!AT155</f>
        <v>1794.7121314845156</v>
      </c>
      <c r="AB29" s="477">
        <f>'Common Other Additions'!AU155</f>
        <v>741.79167737862144</v>
      </c>
      <c r="AC29" s="477">
        <f>'Common Other Additions'!AV155</f>
        <v>302.5847006673327</v>
      </c>
      <c r="AD29" s="477">
        <f>'Common Other Additions'!AW155</f>
        <v>859.19250662937088</v>
      </c>
      <c r="AE29" s="11">
        <f t="shared" si="19"/>
        <v>4352.9867552207797</v>
      </c>
    </row>
    <row r="30" spans="1:31">
      <c r="A30" t="s">
        <v>76</v>
      </c>
      <c r="B30" s="24">
        <v>6736.1019999999999</v>
      </c>
      <c r="C30" s="13">
        <v>8295</v>
      </c>
      <c r="D30" s="25"/>
      <c r="E30" s="24">
        <f>'Common IT Additions'!N22</f>
        <v>3325</v>
      </c>
      <c r="F30" s="25">
        <f>'Common IT Additions'!Q22</f>
        <v>5200</v>
      </c>
      <c r="G30" s="25">
        <f>'Common IT Additions'!R22</f>
        <v>3875</v>
      </c>
      <c r="H30" s="25">
        <f>'Common IT Additions'!S22</f>
        <v>625</v>
      </c>
      <c r="I30" s="25">
        <f>'Common IT Additions'!T22</f>
        <v>6175</v>
      </c>
      <c r="J30" s="13">
        <f t="shared" si="16"/>
        <v>19200</v>
      </c>
      <c r="K30" s="25"/>
      <c r="L30" s="12">
        <f>E30*Inflation!$F$19</f>
        <v>3396.0839160839159</v>
      </c>
      <c r="M30" s="477">
        <f>F30*Inflation!$F$19*Inflation!$F$20</f>
        <v>5422.7116883116896</v>
      </c>
      <c r="N30" s="477">
        <f>G30*Inflation!$F$19*Inflation!$F$20*Inflation!$F$21</f>
        <v>4117.7352647352645</v>
      </c>
      <c r="O30" s="477">
        <f>H30*Inflation!$F$19*Inflation!$F$20*Inflation!$F$21*Inflation!$F$22</f>
        <v>676.76823176823189</v>
      </c>
      <c r="P30" s="477">
        <f>I30*Inflation!$F$19*Inflation!$F$20*Inflation!$F$21*Inflation!$F$22*Inflation!$F$23</f>
        <v>6806.8363636363647</v>
      </c>
      <c r="Q30" s="11">
        <f t="shared" si="17"/>
        <v>20420.135464535466</v>
      </c>
      <c r="R30" s="25"/>
      <c r="S30" s="10">
        <f>'Common IT Additions'!AH22</f>
        <v>148.25704840846217</v>
      </c>
      <c r="T30" s="412">
        <f>'Common IT Additions'!AK22</f>
        <v>274.05525952831988</v>
      </c>
      <c r="U30" s="412">
        <f>'Common IT Additions'!AL22</f>
        <v>161.13784897016222</v>
      </c>
      <c r="V30" s="412">
        <f>'Common IT Additions'!AM22</f>
        <v>24.223571619982515</v>
      </c>
      <c r="W30" s="412">
        <f>'Common IT Additions'!AN22</f>
        <v>343.03482024651004</v>
      </c>
      <c r="X30" s="11">
        <f t="shared" si="18"/>
        <v>950.70854877343686</v>
      </c>
      <c r="Z30" s="10">
        <f>'Common IT Additions'!AR22</f>
        <v>3544.3409644923786</v>
      </c>
      <c r="AA30" s="251">
        <f>'Common IT Additions'!AU22</f>
        <v>5696.7669478400085</v>
      </c>
      <c r="AB30" s="251">
        <f>'Common IT Additions'!AV22</f>
        <v>4278.8731137054274</v>
      </c>
      <c r="AC30" s="251">
        <f>'Common IT Additions'!AW22</f>
        <v>700.99180338821441</v>
      </c>
      <c r="AD30" s="251">
        <f>'Common IT Additions'!AX22</f>
        <v>7149.8711838828749</v>
      </c>
      <c r="AE30" s="11">
        <f t="shared" si="19"/>
        <v>21370.844013308903</v>
      </c>
    </row>
    <row r="31" spans="1:31">
      <c r="A31" t="s">
        <v>77</v>
      </c>
      <c r="B31" s="24">
        <v>21217.245999999999</v>
      </c>
      <c r="C31" s="13">
        <v>24833</v>
      </c>
      <c r="D31" s="25"/>
      <c r="E31" s="24">
        <f>'Common IT Additions'!N226</f>
        <v>41684</v>
      </c>
      <c r="F31" s="25">
        <f>'Common IT Additions'!Q226</f>
        <v>35292</v>
      </c>
      <c r="G31" s="25">
        <f>'Common IT Additions'!R226</f>
        <v>21828</v>
      </c>
      <c r="H31" s="25">
        <f>'Common IT Additions'!S226</f>
        <v>31212</v>
      </c>
      <c r="I31" s="25">
        <f>'Common IT Additions'!T226</f>
        <v>43465</v>
      </c>
      <c r="J31" s="13">
        <f t="shared" si="16"/>
        <v>173481</v>
      </c>
      <c r="K31" s="25"/>
      <c r="L31" s="12">
        <f>E31*Inflation!$F$19</f>
        <v>42575.146453546455</v>
      </c>
      <c r="M31" s="477">
        <f>F31*Inflation!$F$19*Inflation!$F$20</f>
        <v>36803.527096903097</v>
      </c>
      <c r="N31" s="477">
        <f>G31*Inflation!$F$19*Inflation!$F$20*Inflation!$F$21</f>
        <v>23195.335576423578</v>
      </c>
      <c r="O31" s="477">
        <f>H31*Inflation!$F$19*Inflation!$F$20*Inflation!$F$21*Inflation!$F$22</f>
        <v>33797.264079920089</v>
      </c>
      <c r="P31" s="477">
        <f>I31*Inflation!$F$19*Inflation!$F$20*Inflation!$F$21*Inflation!$F$22*Inflation!$F$23</f>
        <v>47912.411748251754</v>
      </c>
      <c r="Q31" s="11">
        <f t="shared" si="17"/>
        <v>184283.68495504497</v>
      </c>
      <c r="R31" s="25"/>
      <c r="S31" s="10">
        <f>'Common IT Additions'!AH226</f>
        <v>611.84161007928276</v>
      </c>
      <c r="T31" s="412">
        <f>'Common IT Additions'!AK226</f>
        <v>1246.0001972881648</v>
      </c>
      <c r="U31" s="412">
        <f>'Common IT Additions'!AL226</f>
        <v>792.86234990828143</v>
      </c>
      <c r="V31" s="412">
        <f>'Common IT Additions'!AM226</f>
        <v>892.48708481171582</v>
      </c>
      <c r="W31" s="412">
        <f>'Common IT Additions'!AN226</f>
        <v>2243.4638885414752</v>
      </c>
      <c r="X31" s="11">
        <f t="shared" si="18"/>
        <v>5786.6551306289202</v>
      </c>
      <c r="Z31" s="10">
        <f>'Common IT Additions'!AR226</f>
        <v>43186.988063625715</v>
      </c>
      <c r="AA31" s="251">
        <f>'Common IT Additions'!AU226</f>
        <v>38049.52729419127</v>
      </c>
      <c r="AB31" s="251">
        <f>'Common IT Additions'!AV226</f>
        <v>23988.197926331857</v>
      </c>
      <c r="AC31" s="251">
        <f>'Common IT Additions'!AW226</f>
        <v>34689.751164731795</v>
      </c>
      <c r="AD31" s="251">
        <f>'Common IT Additions'!AX226</f>
        <v>50155.875636793229</v>
      </c>
      <c r="AE31" s="11">
        <f t="shared" si="19"/>
        <v>190070.34008567387</v>
      </c>
    </row>
    <row r="32" spans="1:31">
      <c r="A32" t="s">
        <v>78</v>
      </c>
      <c r="B32" s="24">
        <v>695.31795999999997</v>
      </c>
      <c r="C32" s="13">
        <v>798</v>
      </c>
      <c r="D32" s="25"/>
      <c r="E32" s="24">
        <f>'Common IT Additions'!N234</f>
        <v>841</v>
      </c>
      <c r="F32" s="25">
        <f>'Common IT Additions'!Q234</f>
        <v>655</v>
      </c>
      <c r="G32" s="25">
        <f>'Common IT Additions'!R234</f>
        <v>450</v>
      </c>
      <c r="H32" s="25">
        <f>'Common IT Additions'!S234</f>
        <v>550</v>
      </c>
      <c r="I32" s="25">
        <f>'Common IT Additions'!T234</f>
        <v>550</v>
      </c>
      <c r="J32" s="13">
        <f t="shared" si="16"/>
        <v>3046</v>
      </c>
      <c r="K32" s="25"/>
      <c r="L32" s="12">
        <f>E32*Inflation!$F$19</f>
        <v>858.97942057942055</v>
      </c>
      <c r="M32" s="477">
        <f>F32*Inflation!$F$19*Inflation!$F$20</f>
        <v>683.05310689310693</v>
      </c>
      <c r="N32" s="477">
        <f>G32*Inflation!$F$19*Inflation!$F$20*Inflation!$F$21</f>
        <v>478.18861138861143</v>
      </c>
      <c r="O32" s="477">
        <f>H32*Inflation!$F$19*Inflation!$F$20*Inflation!$F$21*Inflation!$F$22</f>
        <v>595.55604395604416</v>
      </c>
      <c r="P32" s="477">
        <f>I32*Inflation!$F$19*Inflation!$F$20*Inflation!$F$21*Inflation!$F$22*Inflation!$F$23</f>
        <v>606.27692307692325</v>
      </c>
      <c r="Q32" s="11">
        <f t="shared" si="17"/>
        <v>3222.0541058941062</v>
      </c>
      <c r="R32" s="25"/>
      <c r="S32" s="10">
        <f>'Common IT Additions'!AH234</f>
        <v>14.189874479662901</v>
      </c>
      <c r="T32" s="412">
        <f>'Common IT Additions'!AK234</f>
        <v>7.2381785152791291</v>
      </c>
      <c r="U32" s="412">
        <f>'Common IT Additions'!AL234</f>
        <v>9.08355171494979</v>
      </c>
      <c r="V32" s="412">
        <f>'Common IT Additions'!AM234</f>
        <v>4.8591579913254099</v>
      </c>
      <c r="W32" s="412">
        <f>'Common IT Additions'!AN234</f>
        <v>9.324666041160107</v>
      </c>
      <c r="X32" s="11">
        <f t="shared" si="18"/>
        <v>44.695428742377338</v>
      </c>
      <c r="Z32" s="10">
        <f>'Common IT Additions'!AR234</f>
        <v>873.16929505908342</v>
      </c>
      <c r="AA32" s="251">
        <f>'Common IT Additions'!AU234</f>
        <v>690.2912854083861</v>
      </c>
      <c r="AB32" s="251">
        <f>'Common IT Additions'!AV234</f>
        <v>487.27216310356124</v>
      </c>
      <c r="AC32" s="251">
        <f>'Common IT Additions'!AW234</f>
        <v>600.41520194736961</v>
      </c>
      <c r="AD32" s="251">
        <f>'Common IT Additions'!AX234</f>
        <v>615.60158911808333</v>
      </c>
      <c r="AE32" s="11">
        <f t="shared" si="19"/>
        <v>3266.7495346364835</v>
      </c>
    </row>
    <row r="33" spans="1:31">
      <c r="A33" t="s">
        <v>79</v>
      </c>
      <c r="B33" s="24">
        <v>1955.2508400000002</v>
      </c>
      <c r="C33" s="13">
        <v>1540</v>
      </c>
      <c r="D33" s="25"/>
      <c r="E33" s="12">
        <f>'Common Other Additions'!M157</f>
        <v>1535</v>
      </c>
      <c r="F33" s="248">
        <f>'Common Other Additions'!P157</f>
        <v>1635</v>
      </c>
      <c r="G33" s="248">
        <f>'Common Other Additions'!Q157</f>
        <v>1938</v>
      </c>
      <c r="H33" s="248">
        <f>'Common Other Additions'!R157</f>
        <v>1635</v>
      </c>
      <c r="I33" s="248">
        <f>'Common Other Additions'!S157</f>
        <v>1535</v>
      </c>
      <c r="J33" s="13">
        <f t="shared" si="16"/>
        <v>8278</v>
      </c>
      <c r="K33" s="25"/>
      <c r="L33" s="12">
        <f>E33*Inflation!$F$19</f>
        <v>1567.8161838161839</v>
      </c>
      <c r="M33" s="477">
        <f>F33*Inflation!$F$19*Inflation!$F$20</f>
        <v>1705.0256943056945</v>
      </c>
      <c r="N33" s="477">
        <f>G33*Inflation!$F$19*Inflation!$F$20*Inflation!$F$21</f>
        <v>2059.3989530469535</v>
      </c>
      <c r="O33" s="477">
        <f>H33*Inflation!$F$19*Inflation!$F$20*Inflation!$F$21*Inflation!$F$22</f>
        <v>1770.4256943056946</v>
      </c>
      <c r="P33" s="477">
        <f>I33*Inflation!$F$19*Inflation!$F$20*Inflation!$F$21*Inflation!$F$22*Inflation!$F$23</f>
        <v>1692.0637762237766</v>
      </c>
      <c r="Q33" s="11">
        <f t="shared" si="17"/>
        <v>8794.7303016983024</v>
      </c>
      <c r="R33" s="25"/>
      <c r="S33" s="12">
        <f>'Common Other Additions'!AG157</f>
        <v>0</v>
      </c>
      <c r="T33" s="248">
        <f>'Common Other Additions'!AJ157</f>
        <v>0</v>
      </c>
      <c r="U33" s="248">
        <f>'Common Other Additions'!AK157</f>
        <v>0</v>
      </c>
      <c r="V33" s="248">
        <f>'Common Other Additions'!AL157</f>
        <v>0</v>
      </c>
      <c r="W33" s="248">
        <f>'Common Other Additions'!AM157</f>
        <v>0</v>
      </c>
      <c r="X33" s="11">
        <f t="shared" si="18"/>
        <v>0</v>
      </c>
      <c r="Z33" s="12">
        <f>'Common Other Additions'!AQ156</f>
        <v>1567.8161838161839</v>
      </c>
      <c r="AA33" s="477">
        <f>'Common Other Additions'!AT156</f>
        <v>1705.0256943056945</v>
      </c>
      <c r="AB33" s="477">
        <f>'Common Other Additions'!AU156</f>
        <v>2059.3989530469535</v>
      </c>
      <c r="AC33" s="477">
        <f>'Common Other Additions'!AV156</f>
        <v>1770.4256943056946</v>
      </c>
      <c r="AD33" s="477">
        <f>'Common Other Additions'!AW156</f>
        <v>1692.0637762237766</v>
      </c>
      <c r="AE33" s="11">
        <f t="shared" si="19"/>
        <v>8794.7303016983024</v>
      </c>
    </row>
    <row r="34" spans="1:31">
      <c r="A34" t="s">
        <v>80</v>
      </c>
      <c r="B34" s="24">
        <v>3697.7387999999996</v>
      </c>
      <c r="C34" s="13">
        <v>5775</v>
      </c>
      <c r="D34" s="25"/>
      <c r="E34" s="24">
        <f>'Common IT Additions'!N247</f>
        <v>8101.5</v>
      </c>
      <c r="F34" s="25">
        <f>'Common IT Additions'!Q247</f>
        <v>15110</v>
      </c>
      <c r="G34" s="25">
        <f>'Common IT Additions'!R247</f>
        <v>7882</v>
      </c>
      <c r="H34" s="25">
        <f>'Common IT Additions'!S247</f>
        <v>5305</v>
      </c>
      <c r="I34" s="25">
        <f>'Common IT Additions'!T247</f>
        <v>2450</v>
      </c>
      <c r="J34" s="13">
        <f t="shared" si="16"/>
        <v>38848.5</v>
      </c>
      <c r="K34" s="25"/>
      <c r="L34" s="12">
        <f>E34*Inflation!$F$19</f>
        <v>8274.6989010989</v>
      </c>
      <c r="M34" s="477">
        <f>F34*Inflation!$F$19*Inflation!$F$20</f>
        <v>15757.148771228773</v>
      </c>
      <c r="N34" s="477">
        <f>G34*Inflation!$F$19*Inflation!$F$20*Inflation!$F$21</f>
        <v>8375.7391888111888</v>
      </c>
      <c r="O34" s="477">
        <f>H34*Inflation!$F$19*Inflation!$F$20*Inflation!$F$21*Inflation!$F$22</f>
        <v>5744.4087512487522</v>
      </c>
      <c r="P34" s="477">
        <f>I34*Inflation!$F$19*Inflation!$F$20*Inflation!$F$21*Inflation!$F$22*Inflation!$F$23</f>
        <v>2700.6881118881124</v>
      </c>
      <c r="Q34" s="11">
        <f t="shared" si="17"/>
        <v>40852.683724275725</v>
      </c>
      <c r="R34" s="25"/>
      <c r="S34" s="10">
        <f>'Common IT Additions'!AH247</f>
        <v>249.84964509756182</v>
      </c>
      <c r="T34" s="412">
        <f>'Common IT Additions'!AK247</f>
        <v>464.28758912608248</v>
      </c>
      <c r="U34" s="412">
        <f>'Common IT Additions'!AL247</f>
        <v>265.86534956013389</v>
      </c>
      <c r="V34" s="412">
        <f>'Common IT Additions'!AM247</f>
        <v>191.42172597589055</v>
      </c>
      <c r="W34" s="412">
        <f>'Common IT Additions'!AN247</f>
        <v>89.597028452657355</v>
      </c>
      <c r="X34" s="11">
        <f t="shared" si="18"/>
        <v>1261.0213382123261</v>
      </c>
      <c r="Z34" s="10">
        <f>'Common IT Additions'!AR247</f>
        <v>8524.5485461964636</v>
      </c>
      <c r="AA34" s="251">
        <f>'Common IT Additions'!AU247</f>
        <v>16221.436360354857</v>
      </c>
      <c r="AB34" s="251">
        <f>'Common IT Additions'!AV247</f>
        <v>8641.6045383713226</v>
      </c>
      <c r="AC34" s="251">
        <f>'Common IT Additions'!AW247</f>
        <v>5935.8304772246429</v>
      </c>
      <c r="AD34" s="251">
        <f>'Common IT Additions'!AX247</f>
        <v>2790.2851403407699</v>
      </c>
      <c r="AE34" s="11">
        <f t="shared" si="19"/>
        <v>42113.70506248805</v>
      </c>
    </row>
    <row r="35" spans="1:31">
      <c r="A35" t="s">
        <v>81</v>
      </c>
      <c r="B35" s="18">
        <v>8223.3115199999993</v>
      </c>
      <c r="C35" s="17">
        <v>11530</v>
      </c>
      <c r="D35" s="251"/>
      <c r="E35" s="15">
        <f>'Common Other Additions'!M158</f>
        <v>12709.561</v>
      </c>
      <c r="F35" s="16">
        <f>'Common Other Additions'!P158</f>
        <v>12703.561</v>
      </c>
      <c r="G35" s="16">
        <f>'Common Other Additions'!Q158</f>
        <v>12705.561</v>
      </c>
      <c r="H35" s="16">
        <f>'Common Other Additions'!R158</f>
        <v>12705.561</v>
      </c>
      <c r="I35" s="16">
        <f>'Common Other Additions'!S158</f>
        <v>12689.061</v>
      </c>
      <c r="J35" s="28">
        <f t="shared" si="16"/>
        <v>63513.305</v>
      </c>
      <c r="K35" s="25"/>
      <c r="L35" s="15">
        <f>E35*Inflation!$F$19</f>
        <v>12981.273892507492</v>
      </c>
      <c r="M35" s="16">
        <f>F35*Inflation!$F$19*Inflation!$F$20</f>
        <v>13247.643984207794</v>
      </c>
      <c r="N35" s="16">
        <f>G35*Inflation!$F$19*Inflation!$F$20*Inflation!$F$21</f>
        <v>13501.454603340662</v>
      </c>
      <c r="O35" s="16">
        <f>H35*Inflation!$F$19*Inflation!$F$20*Inflation!$F$21*Inflation!$F$22</f>
        <v>13757.952082549455</v>
      </c>
      <c r="P35" s="16">
        <f>I35*Inflation!$F$19*Inflation!$F$20*Inflation!$F$21*Inflation!$F$22*Inflation!$F$23</f>
        <v>13987.427017846154</v>
      </c>
      <c r="Q35" s="17">
        <f t="shared" si="17"/>
        <v>67475.751580451557</v>
      </c>
      <c r="R35" s="25"/>
      <c r="S35" s="15">
        <f>'Common Other Additions'!AG158</f>
        <v>0.99999999999999989</v>
      </c>
      <c r="T35" s="16">
        <f>'Common Other Additions'!AJ158</f>
        <v>0</v>
      </c>
      <c r="U35" s="16">
        <f>'Common Other Additions'!AK158</f>
        <v>1</v>
      </c>
      <c r="V35" s="16">
        <f>'Common Other Additions'!AL158</f>
        <v>1</v>
      </c>
      <c r="W35" s="16">
        <f>'Common Other Additions'!AM158</f>
        <v>2</v>
      </c>
      <c r="X35" s="17">
        <f t="shared" si="18"/>
        <v>5</v>
      </c>
      <c r="Z35" s="12">
        <f>'Common Other Additions'!AQ158</f>
        <v>12982.273892507492</v>
      </c>
      <c r="AA35" s="477">
        <f>'Common Other Additions'!AT158</f>
        <v>13247.643984207794</v>
      </c>
      <c r="AB35" s="477">
        <f>'Common Other Additions'!AU158</f>
        <v>13502.454603340662</v>
      </c>
      <c r="AC35" s="477">
        <f>'Common Other Additions'!AV158</f>
        <v>13758.952082549455</v>
      </c>
      <c r="AD35" s="477">
        <f>'Common Other Additions'!AW158</f>
        <v>13989.427017846154</v>
      </c>
      <c r="AE35" s="11">
        <f t="shared" si="19"/>
        <v>67480.751580451557</v>
      </c>
    </row>
    <row r="36" spans="1:31">
      <c r="A36" s="5" t="s">
        <v>82</v>
      </c>
      <c r="B36" s="19">
        <v>67952.163390000002</v>
      </c>
      <c r="C36" s="20">
        <v>69757</v>
      </c>
      <c r="D36" s="29"/>
      <c r="E36" s="19">
        <f>SUM(E28:E35)</f>
        <v>87590.063000000009</v>
      </c>
      <c r="F36" s="29">
        <f t="shared" ref="F36:J36" si="20">SUM(F28:F35)</f>
        <v>100460.36</v>
      </c>
      <c r="G36" s="29">
        <f t="shared" si="20"/>
        <v>66922.625</v>
      </c>
      <c r="H36" s="29">
        <f t="shared" si="20"/>
        <v>75298</v>
      </c>
      <c r="I36" s="29">
        <f t="shared" si="20"/>
        <v>89803.536000000007</v>
      </c>
      <c r="J36" s="20">
        <f t="shared" si="20"/>
        <v>420074.58399999997</v>
      </c>
      <c r="K36" s="29"/>
      <c r="L36" s="21">
        <f t="shared" ref="L36:Q36" si="21">SUM(L28:L35)</f>
        <v>89462.617793406607</v>
      </c>
      <c r="M36" s="29">
        <f t="shared" si="21"/>
        <v>104762.99392000001</v>
      </c>
      <c r="N36" s="29">
        <f t="shared" si="21"/>
        <v>71114.749153846162</v>
      </c>
      <c r="O36" s="29">
        <f t="shared" si="21"/>
        <v>81534.870905094926</v>
      </c>
      <c r="P36" s="29">
        <f t="shared" si="21"/>
        <v>98992.384522741268</v>
      </c>
      <c r="Q36" s="23">
        <f t="shared" si="21"/>
        <v>445867.61629508896</v>
      </c>
      <c r="R36" s="29"/>
      <c r="S36" s="21">
        <f t="shared" ref="S36:X36" si="22">SUM(S28:S35)</f>
        <v>1332.2620644334368</v>
      </c>
      <c r="T36" s="443">
        <f t="shared" si="22"/>
        <v>3320.3556783515619</v>
      </c>
      <c r="U36" s="443">
        <f t="shared" si="22"/>
        <v>1658.8493796101111</v>
      </c>
      <c r="V36" s="443">
        <f t="shared" si="22"/>
        <v>2386.8731620226004</v>
      </c>
      <c r="W36" s="443">
        <f t="shared" si="22"/>
        <v>5184.6146142180805</v>
      </c>
      <c r="X36" s="23">
        <f t="shared" si="22"/>
        <v>13882.95489863579</v>
      </c>
      <c r="Y36" s="5"/>
      <c r="Z36" s="21">
        <f t="shared" ref="Z36:AE36" si="23">SUM(Z28:Z35)</f>
        <v>90794.879857840031</v>
      </c>
      <c r="AA36" s="22">
        <f t="shared" si="23"/>
        <v>108083.34959835159</v>
      </c>
      <c r="AB36" s="22">
        <f t="shared" si="23"/>
        <v>72773.598533456272</v>
      </c>
      <c r="AC36" s="22">
        <f t="shared" si="23"/>
        <v>83921.744067117528</v>
      </c>
      <c r="AD36" s="22">
        <f t="shared" si="23"/>
        <v>104176.99913695935</v>
      </c>
      <c r="AE36" s="23">
        <f t="shared" si="23"/>
        <v>459750.57119372475</v>
      </c>
    </row>
    <row r="37" spans="1:31">
      <c r="A37" s="5"/>
      <c r="B37" s="21"/>
      <c r="C37" s="23"/>
      <c r="D37" s="22"/>
      <c r="E37" s="30"/>
      <c r="F37" s="249"/>
      <c r="G37" s="249"/>
      <c r="H37" s="249"/>
      <c r="I37" s="249"/>
      <c r="J37" s="31"/>
      <c r="K37" s="479"/>
      <c r="L37" s="30"/>
      <c r="M37" s="479"/>
      <c r="N37" s="479"/>
      <c r="O37" s="479"/>
      <c r="P37" s="479"/>
      <c r="Q37" s="31"/>
      <c r="R37" s="479"/>
      <c r="S37" s="30"/>
      <c r="T37" s="249"/>
      <c r="U37" s="249"/>
      <c r="V37" s="249"/>
      <c r="W37" s="249"/>
      <c r="X37" s="31"/>
      <c r="Z37" s="30"/>
      <c r="AA37" s="479"/>
      <c r="AB37" s="479"/>
      <c r="AC37" s="479"/>
      <c r="AD37" s="479"/>
      <c r="AE37" s="31"/>
    </row>
    <row r="38" spans="1:31">
      <c r="A38" s="5" t="s">
        <v>1009</v>
      </c>
      <c r="B38" s="32">
        <v>-95.001999999999995</v>
      </c>
      <c r="C38" s="7">
        <v>0</v>
      </c>
      <c r="D38" s="5"/>
      <c r="E38" s="246"/>
      <c r="F38" s="250"/>
      <c r="G38" s="250"/>
      <c r="H38" s="250"/>
      <c r="I38" s="250"/>
      <c r="J38" s="247"/>
      <c r="K38" s="501"/>
      <c r="L38" s="246"/>
      <c r="M38" s="480"/>
      <c r="N38" s="480"/>
      <c r="O38" s="480"/>
      <c r="P38" s="480"/>
      <c r="Q38" s="247"/>
      <c r="R38" s="501"/>
      <c r="S38" s="246"/>
      <c r="T38" s="250"/>
      <c r="U38" s="250"/>
      <c r="V38" s="250"/>
      <c r="W38" s="250"/>
      <c r="X38" s="247"/>
      <c r="Z38" s="246"/>
      <c r="AA38" s="480"/>
      <c r="AB38" s="480"/>
      <c r="AC38" s="480"/>
      <c r="AD38" s="480"/>
      <c r="AE38" s="247"/>
    </row>
    <row r="39" spans="1:31">
      <c r="A39" s="5" t="s">
        <v>55</v>
      </c>
      <c r="B39" s="21">
        <v>8037.9949999999999</v>
      </c>
      <c r="C39" s="23">
        <v>14722.038020000002</v>
      </c>
      <c r="D39" s="22"/>
      <c r="E39" s="30">
        <f>'2025-2029 Removals'!B38</f>
        <v>15944.628176666667</v>
      </c>
      <c r="F39" s="249">
        <f>'2025-2029 Removals'!C38</f>
        <v>12848.128176666667</v>
      </c>
      <c r="G39" s="249">
        <f>'2025-2029 Removals'!D38</f>
        <v>12710.628176666667</v>
      </c>
      <c r="H39" s="249">
        <f>'2025-2029 Removals'!E38</f>
        <v>12521.628176666667</v>
      </c>
      <c r="I39" s="249">
        <f>'2025-2029 Removals'!F38</f>
        <v>12176.628176666667</v>
      </c>
      <c r="J39" s="31">
        <f>SUM(E39:I39)</f>
        <v>66201.640883333341</v>
      </c>
      <c r="K39" s="479"/>
      <c r="L39" s="30">
        <f>E39*Inflation!$F$19</f>
        <v>16285.502345478521</v>
      </c>
      <c r="M39" s="479">
        <f>F39*Inflation!$F$19*Inflation!$F$20</f>
        <v>13398.402853180209</v>
      </c>
      <c r="N39" s="479">
        <f>G39*Inflation!$F$19*Inflation!$F$20*Inflation!$F$21</f>
        <v>13506.839194838201</v>
      </c>
      <c r="O39" s="479">
        <f>H39*Inflation!$F$19*Inflation!$F$20*Inflation!$F$21*Inflation!$F$22</f>
        <v>13558.784255971153</v>
      </c>
      <c r="P39" s="479">
        <f>I39*Inflation!$F$19*Inflation!$F$20*Inflation!$F$21*Inflation!$F$22*Inflation!$F$23</f>
        <v>13422.56120800224</v>
      </c>
      <c r="Q39" s="31">
        <f t="shared" ref="Q39" si="24">SUM(L39:P39)</f>
        <v>70172.089857470331</v>
      </c>
      <c r="R39" s="479"/>
      <c r="S39" s="30"/>
      <c r="T39" s="249"/>
      <c r="U39" s="249"/>
      <c r="V39" s="249"/>
      <c r="W39" s="249"/>
      <c r="X39" s="31"/>
      <c r="Z39" s="30">
        <f>'2025-2029 Removals'!I38</f>
        <v>16285.502345478521</v>
      </c>
      <c r="AA39" s="479">
        <f>'2025-2029 Removals'!J38</f>
        <v>13398.402853180211</v>
      </c>
      <c r="AB39" s="479">
        <f>'2025-2029 Removals'!K38</f>
        <v>13506.839194838201</v>
      </c>
      <c r="AC39" s="479">
        <f>'2025-2029 Removals'!L38</f>
        <v>13558.784255971152</v>
      </c>
      <c r="AD39" s="479">
        <f>'2025-2029 Removals'!M38</f>
        <v>13422.561208002242</v>
      </c>
      <c r="AE39" s="31">
        <f>SUM(Z39:AD39)</f>
        <v>70172.089857470331</v>
      </c>
    </row>
    <row r="40" spans="1:31">
      <c r="A40" s="5"/>
      <c r="B40" s="10"/>
      <c r="C40" s="9"/>
      <c r="E40" s="6"/>
      <c r="J40" s="511"/>
      <c r="K40" s="478"/>
      <c r="L40" s="6"/>
      <c r="M40" s="478"/>
      <c r="N40" s="478"/>
      <c r="O40" s="478"/>
      <c r="P40" s="478"/>
      <c r="Q40" s="9"/>
      <c r="R40" s="478"/>
      <c r="S40" s="6"/>
      <c r="X40" s="9"/>
      <c r="Z40" s="6"/>
      <c r="AA40" s="478"/>
      <c r="AB40" s="478"/>
      <c r="AC40" s="478"/>
      <c r="AD40" s="478"/>
      <c r="AE40" s="9"/>
    </row>
    <row r="41" spans="1:31" ht="15" thickBot="1">
      <c r="A41" s="5" t="s">
        <v>84</v>
      </c>
      <c r="B41" s="33">
        <v>260220.60986</v>
      </c>
      <c r="C41" s="34">
        <v>294995.03801999998</v>
      </c>
      <c r="D41" s="22"/>
      <c r="E41" s="33">
        <f>E16+E25+E36+E39</f>
        <v>346924.22631635168</v>
      </c>
      <c r="F41" s="35">
        <f t="shared" ref="F41:H41" si="25">F16+F25+F36+F39</f>
        <v>351963.2003799947</v>
      </c>
      <c r="G41" s="35">
        <f t="shared" si="25"/>
        <v>316680.49757777271</v>
      </c>
      <c r="H41" s="35">
        <f t="shared" si="25"/>
        <v>342242.10738914966</v>
      </c>
      <c r="I41" s="35">
        <f>I16+I25+I36+I39</f>
        <v>318819.44772881258</v>
      </c>
      <c r="J41" s="34">
        <f>J16+J25+J36+J39</f>
        <v>1676629.4793920813</v>
      </c>
      <c r="K41" s="22"/>
      <c r="L41" s="489">
        <f t="shared" ref="L41:O41" si="26">L16+L25+L36+L39</f>
        <v>354340.9879978401</v>
      </c>
      <c r="M41" s="490">
        <f t="shared" si="26"/>
        <v>367037.49241465109</v>
      </c>
      <c r="N41" s="490">
        <f t="shared" si="26"/>
        <v>336517.7942012659</v>
      </c>
      <c r="O41" s="490">
        <f t="shared" si="26"/>
        <v>370589.73736702098</v>
      </c>
      <c r="P41" s="35">
        <f>P16+P25+P36+P39</f>
        <v>351441.58870201523</v>
      </c>
      <c r="Q41" s="34">
        <f t="shared" ref="Q41" si="27">Q16+Q25+Q36+Q39</f>
        <v>1779927.6006827934</v>
      </c>
      <c r="R41" s="22"/>
      <c r="S41" s="33">
        <f t="shared" ref="S41:X41" si="28">SUM(S36,S25,S16)+S39</f>
        <v>6717.6655267166279</v>
      </c>
      <c r="T41" s="35">
        <f t="shared" si="28"/>
        <v>8815.20376341265</v>
      </c>
      <c r="U41" s="35">
        <f t="shared" si="28"/>
        <v>7590.6306092468003</v>
      </c>
      <c r="V41" s="35">
        <f t="shared" si="28"/>
        <v>10245.740067388917</v>
      </c>
      <c r="W41" s="35">
        <f t="shared" si="28"/>
        <v>11949.400608704116</v>
      </c>
      <c r="X41" s="34">
        <f t="shared" si="28"/>
        <v>45318.640575469108</v>
      </c>
      <c r="Y41" s="5"/>
      <c r="Z41" s="33">
        <f>SUM(Z36,Z25,Z16)+Z39</f>
        <v>361058.65352455666</v>
      </c>
      <c r="AA41" s="35">
        <f>SUM(AA36,AA25,AA16)+AA39</f>
        <v>375852.69617806375</v>
      </c>
      <c r="AB41" s="35">
        <f t="shared" ref="AB41:AD41" si="29">SUM(AB36,AB25,AB16)+AB39</f>
        <v>344108.42481051263</v>
      </c>
      <c r="AC41" s="35">
        <f t="shared" si="29"/>
        <v>380835.47743440984</v>
      </c>
      <c r="AD41" s="35">
        <f t="shared" si="29"/>
        <v>363390.98931071942</v>
      </c>
      <c r="AE41" s="34">
        <f>SUM(AE36,AE25,AE16)+AE39</f>
        <v>1825246.2412582624</v>
      </c>
    </row>
    <row r="42" spans="1:31">
      <c r="A42" s="498" t="s">
        <v>1058</v>
      </c>
      <c r="B42" s="491"/>
      <c r="C42" s="491"/>
      <c r="D42" s="491"/>
      <c r="E42" s="495">
        <f>'Electric Additions'!N185+'Electric Removals'!M185+'Gas Additions'!N142+'Gas Removals'!M142+'Common IT Additions'!N248+'Common IT Removals'!M248+'Common Other Additions'!M159+'Common Other Removals'!L159</f>
        <v>346924.22631635162</v>
      </c>
      <c r="F42" s="495">
        <f>'Electric Additions'!Q185+'Electric Removals'!P185+'Gas Additions'!Q142+'Gas Removals'!P142+'Common IT Additions'!Q248+'Common IT Removals'!P248+'Common Other Additions'!P159+'Common Other Removals'!O159</f>
        <v>351963.2003799947</v>
      </c>
      <c r="G42" s="495">
        <f>'Electric Additions'!R185+'Electric Removals'!Q185+'Gas Additions'!R142+'Gas Removals'!Q142+'Common IT Additions'!R248+'Common IT Removals'!Q248+'Common Other Additions'!Q159+'Common Other Removals'!P159</f>
        <v>316680.49757777271</v>
      </c>
      <c r="H42" s="495">
        <f>'Electric Additions'!S185+'Electric Removals'!R185+'Gas Additions'!S142+'Gas Removals'!R142+'Common IT Additions'!S248+'Common IT Removals'!R248+'Common Other Additions'!R159+'Common Other Removals'!Q159</f>
        <v>342242.10738914966</v>
      </c>
      <c r="I42" s="495">
        <f>'Electric Additions'!T185+'Electric Removals'!S185+'Gas Additions'!T142+'Gas Removals'!S142+'Common IT Additions'!T248+'Common IT Removals'!S248+'Common Other Additions'!S159+'Common Other Removals'!R159</f>
        <v>318819.44772881258</v>
      </c>
      <c r="J42" s="495">
        <f>'Electric Additions'!U185+'Electric Removals'!T185+'Gas Additions'!U142+'Gas Removals'!T142+'Common IT Additions'!U248+'Common IT Removals'!T248+'Common Other Additions'!T159+'Common Other Removals'!S159</f>
        <v>1676629.479392081</v>
      </c>
      <c r="K42" s="495"/>
      <c r="L42" s="495">
        <f>'Electric Additions'!X185+'Electric Removals'!W185+'Gas Additions'!X142+'Gas Removals'!W142+'Common IT Additions'!X248+'Common IT Removals'!W248+'Common Other Additions'!W159+'Common Other Removals'!V159</f>
        <v>354340.9879978401</v>
      </c>
      <c r="M42" s="495">
        <f>'Electric Additions'!AA185+'Electric Removals'!Z185+'Gas Additions'!AA142+'Gas Removals'!Z142+'Common IT Additions'!AA248+'Common IT Removals'!Z248+'Common Other Additions'!Z159+'Common Other Removals'!Y159</f>
        <v>367037.49241465121</v>
      </c>
      <c r="N42" s="495">
        <f>'Electric Additions'!AB185+'Electric Removals'!AA185+'Gas Additions'!AB142+'Gas Removals'!AA142+'Common IT Additions'!AB248+'Common IT Removals'!AA248+'Common Other Additions'!AA159+'Common Other Removals'!Z159</f>
        <v>336517.79420126585</v>
      </c>
      <c r="O42" s="495">
        <f>'Electric Additions'!AC185+'Electric Removals'!AB185+'Gas Additions'!AC142+'Gas Removals'!AB142+'Common IT Additions'!AC248+'Common IT Removals'!AB248+'Common Other Additions'!AB159+'Common Other Removals'!AA159</f>
        <v>370589.73736702109</v>
      </c>
      <c r="P42" s="495">
        <f>'Electric Additions'!AD185+'Electric Removals'!AC185+'Gas Additions'!AD142+'Gas Removals'!AC142+'Common IT Additions'!AD248+'Common IT Removals'!AC248+'Common Other Additions'!AC159+'Common Other Removals'!AB159</f>
        <v>351441.58870201529</v>
      </c>
      <c r="Q42" s="495">
        <f>'Electric Additions'!AE185+'Electric Removals'!AD185+'Gas Additions'!AE142+'Gas Removals'!AD142+'Common IT Additions'!AE248+'Common IT Removals'!AD248+'Common Other Additions'!AD159+'Common Other Removals'!AC159</f>
        <v>1779927.6006827937</v>
      </c>
      <c r="R42" s="495"/>
      <c r="S42" s="510">
        <f>'Electric Additions'!AH185+'Gas Additions'!AH142+'Common IT Additions'!AH248+'Common Other Additions'!AG159</f>
        <v>6717.6655267166288</v>
      </c>
      <c r="T42" s="510">
        <f>'Electric Additions'!AK185+'Gas Additions'!AK142+'Common IT Additions'!AK248+'Common Other Additions'!AJ159</f>
        <v>8815.20376341265</v>
      </c>
      <c r="U42" s="510">
        <f>'Electric Additions'!AL185+'Gas Additions'!AL142+'Common IT Additions'!AL248+'Common Other Additions'!AK159</f>
        <v>7590.6306092468012</v>
      </c>
      <c r="V42" s="510">
        <f>'Electric Additions'!AM185+'Gas Additions'!AM142+'Common IT Additions'!AM248+'Common Other Additions'!AL159</f>
        <v>10245.740067388919</v>
      </c>
      <c r="W42" s="510">
        <f>'Electric Additions'!AN185+'Gas Additions'!AN142+'Common IT Additions'!AN248+'Common Other Additions'!AM159</f>
        <v>11949.400608704116</v>
      </c>
      <c r="X42" s="510">
        <f>'Electric Additions'!AO185+'Gas Additions'!AO142+'Common IT Additions'!AO248+'Common Other Additions'!AN159</f>
        <v>45318.640575469115</v>
      </c>
      <c r="Y42" s="510"/>
      <c r="Z42" s="510">
        <f>'Electric Additions'!AR185+'Electric Removals'!W185+'Gas Additions'!AR142+'Gas Removals'!W142+'Common IT Additions'!AR248+'Common IT Removals'!W248+'Common Other Additions'!AQ159+'Common Other Removals'!V159</f>
        <v>361058.65352455666</v>
      </c>
      <c r="AA42" s="510">
        <f>'Electric Additions'!AU185+'Electric Removals'!Z185+'Gas Additions'!AU142+'Gas Removals'!Z142+'Common IT Additions'!AU248+'Common IT Removals'!Z248+'Common Other Additions'!AT159+'Common Other Removals'!Y159</f>
        <v>375852.69617806381</v>
      </c>
      <c r="AB42" s="510">
        <f>'Electric Additions'!AV185+'Electric Removals'!AA185+'Gas Additions'!AV142+'Gas Removals'!AA142+'Common IT Additions'!AV248+'Common IT Removals'!AA248+'Common Other Additions'!AU159+'Common Other Removals'!Z159</f>
        <v>344108.42481051257</v>
      </c>
      <c r="AC42" s="510">
        <f>'Electric Additions'!AW185+'Electric Removals'!AB185+'Gas Additions'!AW142+'Gas Removals'!AB142+'Common IT Additions'!AW248+'Common IT Removals'!AB248+'Common Other Additions'!AV159+'Common Other Removals'!AA159</f>
        <v>380835.47743440996</v>
      </c>
      <c r="AD42" s="510">
        <f>'Electric Additions'!AX185+'Electric Removals'!AC185+'Gas Additions'!AX142+'Gas Removals'!AC142+'Common IT Additions'!AX248+'Common IT Removals'!AC248+'Common Other Additions'!AW159+'Common Other Removals'!AB159</f>
        <v>363390.98931071936</v>
      </c>
      <c r="AE42" s="510">
        <f>'Electric Additions'!AY185+'Electric Removals'!AD185+'Gas Additions'!AY142+'Gas Removals'!AD142+'Common IT Additions'!AY248+'Common IT Removals'!AD248+'Common Other Additions'!AX159+'Common Other Removals'!AC159</f>
        <v>1825246.2412582624</v>
      </c>
    </row>
    <row r="43" spans="1:31">
      <c r="A43" s="496"/>
      <c r="B43" s="5"/>
      <c r="C43" s="5"/>
      <c r="D43" s="5"/>
      <c r="E43" s="509">
        <f>E41-E42</f>
        <v>0</v>
      </c>
      <c r="F43" s="509">
        <f t="shared" ref="F43:AE43" si="30">F41-F42</f>
        <v>0</v>
      </c>
      <c r="G43" s="509">
        <f t="shared" si="30"/>
        <v>0</v>
      </c>
      <c r="H43" s="509">
        <f t="shared" si="30"/>
        <v>0</v>
      </c>
      <c r="I43" s="509">
        <f t="shared" si="30"/>
        <v>0</v>
      </c>
      <c r="J43" s="514">
        <f t="shared" si="30"/>
        <v>0</v>
      </c>
      <c r="K43" s="509"/>
      <c r="L43" s="509">
        <f t="shared" si="30"/>
        <v>0</v>
      </c>
      <c r="M43" s="509">
        <f t="shared" si="30"/>
        <v>0</v>
      </c>
      <c r="N43" s="509">
        <f t="shared" si="30"/>
        <v>0</v>
      </c>
      <c r="O43" s="509">
        <f t="shared" si="30"/>
        <v>0</v>
      </c>
      <c r="P43" s="509">
        <f t="shared" si="30"/>
        <v>0</v>
      </c>
      <c r="Q43" s="509">
        <f t="shared" si="30"/>
        <v>0</v>
      </c>
      <c r="R43" s="509"/>
      <c r="S43" s="509">
        <f t="shared" si="30"/>
        <v>0</v>
      </c>
      <c r="T43" s="509">
        <f t="shared" si="30"/>
        <v>0</v>
      </c>
      <c r="U43" s="509">
        <f t="shared" si="30"/>
        <v>0</v>
      </c>
      <c r="V43" s="509">
        <f t="shared" si="30"/>
        <v>0</v>
      </c>
      <c r="W43" s="509">
        <f t="shared" si="30"/>
        <v>0</v>
      </c>
      <c r="X43" s="509">
        <f t="shared" si="30"/>
        <v>0</v>
      </c>
      <c r="Y43" s="509"/>
      <c r="Z43" s="509">
        <f t="shared" si="30"/>
        <v>0</v>
      </c>
      <c r="AA43" s="509">
        <f t="shared" si="30"/>
        <v>0</v>
      </c>
      <c r="AB43" s="509">
        <f t="shared" si="30"/>
        <v>0</v>
      </c>
      <c r="AC43" s="509">
        <f t="shared" si="30"/>
        <v>0</v>
      </c>
      <c r="AD43" s="509">
        <f t="shared" si="30"/>
        <v>0</v>
      </c>
      <c r="AE43" s="509">
        <f t="shared" si="30"/>
        <v>0</v>
      </c>
    </row>
    <row r="44" spans="1:31">
      <c r="A44" s="498" t="s">
        <v>1056</v>
      </c>
      <c r="B44" s="491"/>
      <c r="C44" s="491"/>
      <c r="D44" s="491"/>
      <c r="E44" s="494"/>
      <c r="F44" s="494"/>
      <c r="G44" s="494"/>
      <c r="H44" s="494"/>
      <c r="I44" s="494"/>
      <c r="J44" s="493"/>
      <c r="K44" s="494"/>
      <c r="L44" s="495">
        <f>E41*(Inflation!D19/Inflation!D18)</f>
        <v>354340.9879978401</v>
      </c>
      <c r="M44" s="495">
        <f>F41*(Inflation!D20/Inflation!D18)</f>
        <v>367037.49241465115</v>
      </c>
      <c r="N44" s="495">
        <f>G41*(Inflation!D21/Inflation!D18)</f>
        <v>336517.79420126585</v>
      </c>
      <c r="O44" s="495">
        <f>H41*(Inflation!D22/Inflation!D18)</f>
        <v>370589.73736702098</v>
      </c>
      <c r="P44" s="495">
        <f>I41*(Inflation!D23/Inflation!D18)</f>
        <v>351441.58870201523</v>
      </c>
      <c r="Q44" s="495">
        <f>SUM(L44:P44)</f>
        <v>1779927.6006827932</v>
      </c>
      <c r="S44" s="5"/>
      <c r="T44" s="5"/>
      <c r="U44" s="5"/>
      <c r="V44" s="5"/>
      <c r="W44" s="5"/>
      <c r="X44" s="5"/>
      <c r="Y44" s="5"/>
      <c r="AE44" s="27"/>
    </row>
    <row r="45" spans="1:31">
      <c r="E45" s="36"/>
      <c r="F45" s="36"/>
      <c r="G45" s="36"/>
      <c r="H45" s="36"/>
      <c r="I45" s="36"/>
      <c r="K45" s="36"/>
      <c r="L45" s="492">
        <f>L41-L44</f>
        <v>0</v>
      </c>
      <c r="M45" s="492">
        <f>M41-M44</f>
        <v>0</v>
      </c>
      <c r="N45" s="492">
        <f t="shared" ref="N45:Q45" si="31">N41-N44</f>
        <v>0</v>
      </c>
      <c r="O45" s="492">
        <f t="shared" si="31"/>
        <v>0</v>
      </c>
      <c r="P45" s="492">
        <f t="shared" si="31"/>
        <v>0</v>
      </c>
      <c r="Q45" s="492">
        <f t="shared" si="31"/>
        <v>0</v>
      </c>
      <c r="R45" s="36"/>
    </row>
    <row r="46" spans="1:31">
      <c r="X46" s="564"/>
    </row>
    <row r="47" spans="1:31">
      <c r="E47" s="36"/>
      <c r="F47" s="36"/>
      <c r="G47" s="36"/>
      <c r="H47" s="36"/>
      <c r="I47" s="36"/>
      <c r="K47" s="36"/>
      <c r="L47" s="36"/>
      <c r="M47" s="36"/>
      <c r="N47" s="36"/>
      <c r="O47" s="36"/>
      <c r="P47" s="36"/>
      <c r="Q47" s="36"/>
      <c r="R47" s="36"/>
    </row>
    <row r="48" spans="1:31">
      <c r="K48" s="27"/>
      <c r="L48" s="27"/>
      <c r="M48" s="27"/>
      <c r="N48" s="27"/>
      <c r="O48" s="27"/>
      <c r="P48" s="27"/>
      <c r="Q48" s="27"/>
      <c r="R48" s="27"/>
    </row>
    <row r="49" spans="5:18">
      <c r="E49" s="36"/>
      <c r="F49" s="36"/>
      <c r="G49" s="36"/>
      <c r="H49" s="36"/>
      <c r="I49" s="36"/>
      <c r="K49" s="36"/>
      <c r="L49" s="36"/>
      <c r="M49" s="36"/>
      <c r="N49" s="36"/>
      <c r="O49" s="36"/>
      <c r="P49" s="36"/>
      <c r="Q49" s="36"/>
      <c r="R49" s="36"/>
    </row>
    <row r="50" spans="5:18">
      <c r="E50" s="36"/>
      <c r="I50" s="36"/>
    </row>
    <row r="51" spans="5:18">
      <c r="E51" s="36"/>
      <c r="F51" s="36"/>
      <c r="G51" s="36"/>
      <c r="H51" s="36"/>
      <c r="I51" s="36"/>
      <c r="K51" s="36"/>
      <c r="L51" s="36"/>
      <c r="M51" s="36"/>
      <c r="N51" s="36"/>
      <c r="O51" s="36"/>
      <c r="P51" s="36"/>
      <c r="Q51" s="36"/>
      <c r="R51" s="36"/>
    </row>
    <row r="55" spans="5:18">
      <c r="I55" s="36"/>
    </row>
  </sheetData>
  <mergeCells count="9">
    <mergeCell ref="B3:C3"/>
    <mergeCell ref="E3:J3"/>
    <mergeCell ref="Z2:AE2"/>
    <mergeCell ref="Z3:AE3"/>
    <mergeCell ref="E2:J2"/>
    <mergeCell ref="S2:X2"/>
    <mergeCell ref="S3:X3"/>
    <mergeCell ref="L2:Q2"/>
    <mergeCell ref="L3:Q3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09367-1E7F-4FB8-9DD7-9A1B9398B817}">
  <sheetPr>
    <tabColor theme="5"/>
  </sheetPr>
  <dimension ref="A2:T42"/>
  <sheetViews>
    <sheetView zoomScale="90" zoomScaleNormal="90" workbookViewId="0">
      <selection activeCell="N24" sqref="N24"/>
    </sheetView>
  </sheetViews>
  <sheetFormatPr defaultRowHeight="14.5"/>
  <cols>
    <col min="1" max="1" width="37.26953125" bestFit="1" customWidth="1"/>
    <col min="2" max="4" width="9.26953125" bestFit="1" customWidth="1"/>
    <col min="5" max="6" width="8.54296875" bestFit="1" customWidth="1"/>
    <col min="7" max="7" width="9.26953125" bestFit="1" customWidth="1"/>
    <col min="9" max="14" width="11.1796875" bestFit="1" customWidth="1"/>
    <col min="16" max="20" width="10" bestFit="1" customWidth="1"/>
  </cols>
  <sheetData>
    <row r="2" spans="1:20" ht="15" thickBot="1">
      <c r="A2" s="5" t="s">
        <v>55</v>
      </c>
      <c r="B2" s="593" t="s">
        <v>57</v>
      </c>
      <c r="C2" s="593"/>
      <c r="D2" s="593"/>
      <c r="E2" s="593"/>
      <c r="F2" s="593"/>
      <c r="G2" s="593"/>
      <c r="I2" s="593" t="s">
        <v>56</v>
      </c>
      <c r="J2" s="593"/>
      <c r="K2" s="593"/>
      <c r="L2" s="593"/>
      <c r="M2" s="593"/>
      <c r="N2" s="593"/>
    </row>
    <row r="3" spans="1:20">
      <c r="B3" s="369">
        <v>2025</v>
      </c>
      <c r="C3" s="370">
        <v>2026</v>
      </c>
      <c r="D3" s="370">
        <v>2027</v>
      </c>
      <c r="E3" s="370">
        <v>2028</v>
      </c>
      <c r="F3" s="370">
        <v>2029</v>
      </c>
      <c r="G3" s="371" t="s">
        <v>58</v>
      </c>
      <c r="I3" s="369">
        <v>2025</v>
      </c>
      <c r="J3" s="370">
        <v>2026</v>
      </c>
      <c r="K3" s="370">
        <v>2027</v>
      </c>
      <c r="L3" s="370">
        <v>2028</v>
      </c>
      <c r="M3" s="370">
        <v>2029</v>
      </c>
      <c r="N3" s="371" t="s">
        <v>58</v>
      </c>
    </row>
    <row r="4" spans="1:20">
      <c r="A4" s="5" t="s">
        <v>16</v>
      </c>
      <c r="B4" s="6"/>
      <c r="C4" s="5"/>
      <c r="G4" s="9"/>
      <c r="I4" s="6"/>
      <c r="N4" s="9"/>
    </row>
    <row r="5" spans="1:20">
      <c r="A5" t="s">
        <v>59</v>
      </c>
      <c r="B5" s="372">
        <f>'Electric Removals'!M41</f>
        <v>1783</v>
      </c>
      <c r="C5" s="444">
        <f>'Electric Removals'!P41</f>
        <v>83</v>
      </c>
      <c r="D5" s="444">
        <f>'Electric Removals'!Q41</f>
        <v>41</v>
      </c>
      <c r="E5" s="444">
        <f>'Electric Removals'!R41</f>
        <v>40</v>
      </c>
      <c r="F5" s="444">
        <f>'Electric Removals'!S41</f>
        <v>64</v>
      </c>
      <c r="G5" s="373">
        <f t="shared" ref="G5:G14" si="0">SUM(B5:F5)</f>
        <v>2011</v>
      </c>
      <c r="I5" s="26">
        <f>'Electric Removals'!W41</f>
        <v>1821.1180819180818</v>
      </c>
      <c r="J5" s="27">
        <f>'Electric Removals'!Z41</f>
        <v>86.5548211788212</v>
      </c>
      <c r="K5" s="27">
        <f>'Electric Removals'!AA41</f>
        <v>43.568295704295714</v>
      </c>
      <c r="L5" s="27">
        <f>'Electric Removals'!AB41</f>
        <v>43.313166833166846</v>
      </c>
      <c r="M5" s="27">
        <f>'Electric Removals'!AC41</f>
        <v>70.548587412587423</v>
      </c>
      <c r="N5" s="373">
        <f t="shared" ref="N5:N14" si="1">SUM(I5:M5)</f>
        <v>2065.1029530469527</v>
      </c>
      <c r="P5" s="36"/>
      <c r="Q5" s="36"/>
      <c r="R5" s="36"/>
      <c r="S5" s="36"/>
      <c r="T5" s="36"/>
    </row>
    <row r="6" spans="1:20">
      <c r="A6" t="s">
        <v>60</v>
      </c>
      <c r="B6" s="372">
        <f>'Electric Removals'!M68-'Electric Removals'!M65</f>
        <v>6208</v>
      </c>
      <c r="C6" s="444">
        <f>'Electric Removals'!P68-'Electric Removals'!P65</f>
        <v>4683</v>
      </c>
      <c r="D6" s="444">
        <f>'Electric Removals'!Q68-'Electric Removals'!Q65</f>
        <v>4547</v>
      </c>
      <c r="E6" s="444">
        <f>'Electric Removals'!R68-'Electric Removals'!R65</f>
        <v>3230</v>
      </c>
      <c r="F6" s="444">
        <f>'Electric Removals'!S68-'Electric Removals'!S65</f>
        <v>3360</v>
      </c>
      <c r="G6" s="373">
        <f t="shared" si="0"/>
        <v>22028</v>
      </c>
      <c r="I6" s="26">
        <f>'Electric Removals'!W68-'Electric Removals'!W65</f>
        <v>6340.718481518481</v>
      </c>
      <c r="J6" s="27">
        <f>'Electric Removals'!Z68-'Electric Removals'!Z65</f>
        <v>4883.5690069930088</v>
      </c>
      <c r="K6" s="27">
        <f>'Electric Removals'!AA68-'Electric Removals'!AA65</f>
        <v>4831.8302577422583</v>
      </c>
      <c r="L6" s="27">
        <f>'Electric Removals'!AB68-'Electric Removals'!AB65</f>
        <v>3497.5382217782226</v>
      </c>
      <c r="M6" s="27">
        <f>'Electric Removals'!AC68-'Electric Removals'!AC65</f>
        <v>3703.8008391608396</v>
      </c>
      <c r="N6" s="373">
        <f t="shared" si="1"/>
        <v>23257.456807192808</v>
      </c>
      <c r="P6" s="36"/>
      <c r="Q6" s="36"/>
      <c r="R6" s="36"/>
      <c r="S6" s="36"/>
      <c r="T6" s="36"/>
    </row>
    <row r="7" spans="1:20">
      <c r="A7" s="14" t="s">
        <v>21</v>
      </c>
      <c r="B7" s="372">
        <f>'Electric Removals'!M65</f>
        <v>0</v>
      </c>
      <c r="C7" s="445">
        <f>'Electric Removals'!P65</f>
        <v>0</v>
      </c>
      <c r="D7" s="445">
        <f>'Electric Removals'!Q65</f>
        <v>0</v>
      </c>
      <c r="E7" s="251">
        <f>'Electric Removals'!R65</f>
        <v>1200</v>
      </c>
      <c r="F7" s="251">
        <f>'Electric Removals'!S65</f>
        <v>741</v>
      </c>
      <c r="G7" s="373">
        <f t="shared" si="0"/>
        <v>1941</v>
      </c>
      <c r="I7" s="26">
        <f>'Electric Removals'!W65</f>
        <v>0</v>
      </c>
      <c r="J7" s="27">
        <f>'Electric Removals'!Z65</f>
        <v>0</v>
      </c>
      <c r="K7" s="27">
        <f>'Electric Removals'!AA65</f>
        <v>0</v>
      </c>
      <c r="L7" s="27">
        <f>'Electric Removals'!AB65</f>
        <v>1299.3950049950054</v>
      </c>
      <c r="M7" s="27">
        <f>'Electric Removals'!AC65</f>
        <v>816.82036363636371</v>
      </c>
      <c r="N7" s="373">
        <f t="shared" si="1"/>
        <v>2116.2153686313691</v>
      </c>
      <c r="P7" s="36"/>
      <c r="Q7" s="36"/>
      <c r="R7" s="36"/>
      <c r="S7" s="36"/>
      <c r="T7" s="36"/>
    </row>
    <row r="8" spans="1:20">
      <c r="A8" t="s">
        <v>61</v>
      </c>
      <c r="B8" s="372">
        <f>'Electric Removals'!M140</f>
        <v>2017</v>
      </c>
      <c r="C8" s="444">
        <f>'Electric Removals'!P140</f>
        <v>2209</v>
      </c>
      <c r="D8" s="444">
        <f>'Electric Removals'!Q140</f>
        <v>2000</v>
      </c>
      <c r="E8" s="444">
        <f>'Electric Removals'!R140</f>
        <v>2000</v>
      </c>
      <c r="F8" s="444">
        <f>'Electric Removals'!S140</f>
        <v>2000</v>
      </c>
      <c r="G8" s="373">
        <f t="shared" si="0"/>
        <v>10226</v>
      </c>
      <c r="I8" s="26">
        <f>'Electric Removals'!W140</f>
        <v>2060.1206793206793</v>
      </c>
      <c r="J8" s="27">
        <f>'Electric Removals'!Z140</f>
        <v>2303.6096383616386</v>
      </c>
      <c r="K8" s="27">
        <f>'Electric Removals'!AA140</f>
        <v>2125.2827172827169</v>
      </c>
      <c r="L8" s="27">
        <f>'Electric Removals'!AB140</f>
        <v>2165.6583416583417</v>
      </c>
      <c r="M8" s="27">
        <f>'Electric Removals'!AC140</f>
        <v>2204.643356643357</v>
      </c>
      <c r="N8" s="373">
        <f t="shared" si="1"/>
        <v>10859.314733266734</v>
      </c>
      <c r="P8" s="36"/>
      <c r="Q8" s="36"/>
      <c r="R8" s="36"/>
      <c r="S8" s="36"/>
      <c r="T8" s="36"/>
    </row>
    <row r="9" spans="1:20">
      <c r="A9" s="14" t="s">
        <v>62</v>
      </c>
      <c r="B9" s="372">
        <v>0</v>
      </c>
      <c r="C9" s="444">
        <v>0</v>
      </c>
      <c r="D9" s="444">
        <v>0</v>
      </c>
      <c r="E9" s="444">
        <v>0</v>
      </c>
      <c r="F9" s="444">
        <v>0</v>
      </c>
      <c r="G9" s="373">
        <f t="shared" si="0"/>
        <v>0</v>
      </c>
      <c r="I9" s="26">
        <v>0</v>
      </c>
      <c r="J9" s="27">
        <v>0</v>
      </c>
      <c r="K9" s="27">
        <v>0</v>
      </c>
      <c r="L9" s="27">
        <v>0</v>
      </c>
      <c r="M9" s="27">
        <v>0</v>
      </c>
      <c r="N9" s="373">
        <f t="shared" si="1"/>
        <v>0</v>
      </c>
      <c r="P9" s="36"/>
      <c r="Q9" s="36"/>
      <c r="R9" s="36"/>
      <c r="S9" s="36"/>
      <c r="T9" s="36"/>
    </row>
    <row r="10" spans="1:20">
      <c r="A10" t="s">
        <v>63</v>
      </c>
      <c r="B10" s="372">
        <f>'Electric Removals'!M150</f>
        <v>231.03519333333332</v>
      </c>
      <c r="C10" s="444">
        <f>'Electric Removals'!P150</f>
        <v>231.03519333333332</v>
      </c>
      <c r="D10" s="444">
        <f>'Electric Removals'!Q150</f>
        <v>231.03519333333332</v>
      </c>
      <c r="E10" s="444">
        <f>'Electric Removals'!R150</f>
        <v>231.03519333333332</v>
      </c>
      <c r="F10" s="444">
        <f>'Electric Removals'!S150</f>
        <v>231.03519333333332</v>
      </c>
      <c r="G10" s="373">
        <f t="shared" si="0"/>
        <v>1155.1759666666667</v>
      </c>
      <c r="I10" s="26">
        <f>'Electric Removals'!W150</f>
        <v>235.97440725674323</v>
      </c>
      <c r="J10" s="27">
        <f>'Electric Removals'!Z150</f>
        <v>240.93023909615718</v>
      </c>
      <c r="K10" s="27">
        <f>'Electric Removals'!AA150</f>
        <v>245.5075517377023</v>
      </c>
      <c r="L10" s="27">
        <f>'Electric Removals'!AB150</f>
        <v>250.17164682949053</v>
      </c>
      <c r="M10" s="27">
        <f>'Electric Removals'!AC150</f>
        <v>254.67510206657343</v>
      </c>
      <c r="N10" s="373">
        <f t="shared" si="1"/>
        <v>1227.2589469866666</v>
      </c>
      <c r="P10" s="36"/>
      <c r="Q10" s="36"/>
      <c r="R10" s="36"/>
      <c r="S10" s="36"/>
      <c r="T10" s="36"/>
    </row>
    <row r="11" spans="1:20">
      <c r="A11" t="s">
        <v>64</v>
      </c>
      <c r="B11" s="372">
        <f>'Electric Removals'!M174</f>
        <v>3589.2932500000002</v>
      </c>
      <c r="C11" s="444">
        <f>'Electric Removals'!P174</f>
        <v>3589.2932500000002</v>
      </c>
      <c r="D11" s="444">
        <f>'Electric Removals'!Q174</f>
        <v>3589.2932500000002</v>
      </c>
      <c r="E11" s="444">
        <f>'Electric Removals'!R174</f>
        <v>3589.2932500000002</v>
      </c>
      <c r="F11" s="444">
        <f>'Electric Removals'!S174</f>
        <v>3589.2932500000002</v>
      </c>
      <c r="G11" s="373">
        <f t="shared" si="0"/>
        <v>17946.466250000001</v>
      </c>
      <c r="I11" s="26">
        <f>'Electric Removals'!W174</f>
        <v>3666.0273914085915</v>
      </c>
      <c r="J11" s="27">
        <f>'Electric Removals'!Z174</f>
        <v>3743.0197037602406</v>
      </c>
      <c r="K11" s="27">
        <f>'Electric Removals'!AA174</f>
        <v>3814.1314557422584</v>
      </c>
      <c r="L11" s="27">
        <f>'Electric Removals'!AB174</f>
        <v>3886.5914337602408</v>
      </c>
      <c r="M11" s="27">
        <f>'Electric Removals'!AC174</f>
        <v>3956.5557593286721</v>
      </c>
      <c r="N11" s="373">
        <f t="shared" si="1"/>
        <v>19066.325744000002</v>
      </c>
      <c r="P11" s="36"/>
      <c r="Q11" s="36"/>
      <c r="R11" s="36"/>
      <c r="S11" s="36"/>
      <c r="T11" s="36"/>
    </row>
    <row r="12" spans="1:20">
      <c r="A12" t="s">
        <v>65</v>
      </c>
      <c r="B12" s="372">
        <f>'Electric Removals'!M178</f>
        <v>524.91928999999993</v>
      </c>
      <c r="C12" s="444">
        <f>'Electric Removals'!P178</f>
        <v>524.91928999999993</v>
      </c>
      <c r="D12" s="444">
        <f>'Electric Removals'!Q178</f>
        <v>524.91928999999993</v>
      </c>
      <c r="E12" s="444">
        <f>'Electric Removals'!R178</f>
        <v>524.91928999999993</v>
      </c>
      <c r="F12" s="444">
        <f>'Electric Removals'!S178</f>
        <v>524.91928999999993</v>
      </c>
      <c r="G12" s="373">
        <f t="shared" si="0"/>
        <v>2624.5964499999995</v>
      </c>
      <c r="I12" s="26">
        <f>'Electric Removals'!W178</f>
        <v>536.14134075524464</v>
      </c>
      <c r="J12" s="27">
        <f>'Electric Removals'!Z178</f>
        <v>547.40114794293709</v>
      </c>
      <c r="K12" s="27">
        <f>'Electric Removals'!AA178</f>
        <v>557.80094750265732</v>
      </c>
      <c r="L12" s="27">
        <f>'Electric Removals'!AB178</f>
        <v>568.39791954293707</v>
      </c>
      <c r="M12" s="27">
        <f>'Electric Removals'!AC178</f>
        <v>578.62991273622379</v>
      </c>
      <c r="N12" s="373">
        <f t="shared" si="1"/>
        <v>2788.3712684800003</v>
      </c>
      <c r="P12" s="36"/>
      <c r="Q12" s="36"/>
      <c r="R12" s="36"/>
      <c r="S12" s="36"/>
      <c r="T12" s="36"/>
    </row>
    <row r="13" spans="1:20">
      <c r="A13" t="s">
        <v>66</v>
      </c>
      <c r="B13" s="372">
        <f>'Electric Removals'!M183</f>
        <v>0</v>
      </c>
      <c r="C13" s="444">
        <f>'Electric Removals'!P183</f>
        <v>0</v>
      </c>
      <c r="D13" s="444">
        <f>'Electric Removals'!Q183</f>
        <v>0</v>
      </c>
      <c r="E13" s="444">
        <f>'Electric Removals'!R183</f>
        <v>0</v>
      </c>
      <c r="F13" s="444">
        <f>'Electric Removals'!S183</f>
        <v>0</v>
      </c>
      <c r="G13" s="373">
        <f t="shared" si="0"/>
        <v>0</v>
      </c>
      <c r="I13" s="26">
        <f>'Electric Removals'!W183</f>
        <v>0</v>
      </c>
      <c r="J13" s="27">
        <f>'Electric Removals'!Z183</f>
        <v>0</v>
      </c>
      <c r="K13" s="27">
        <f>'Electric Removals'!AA183</f>
        <v>0</v>
      </c>
      <c r="L13" s="27">
        <f>'Electric Removals'!AB183</f>
        <v>0</v>
      </c>
      <c r="M13" s="27">
        <f>'Electric Removals'!AC183</f>
        <v>0</v>
      </c>
      <c r="N13" s="373">
        <f t="shared" si="1"/>
        <v>0</v>
      </c>
      <c r="P13" s="36"/>
      <c r="Q13" s="36"/>
      <c r="R13" s="36"/>
      <c r="S13" s="36"/>
      <c r="T13" s="36"/>
    </row>
    <row r="14" spans="1:20">
      <c r="A14" t="s">
        <v>67</v>
      </c>
      <c r="B14" s="372">
        <f>'Electric Removals'!M184</f>
        <v>245.04041333333333</v>
      </c>
      <c r="C14" s="444">
        <f>'Electric Removals'!P184</f>
        <v>245.04041333333333</v>
      </c>
      <c r="D14" s="444">
        <f>'Electric Removals'!Q184</f>
        <v>245.04041333333333</v>
      </c>
      <c r="E14" s="444">
        <f>'Electric Removals'!R184</f>
        <v>245.04041333333333</v>
      </c>
      <c r="F14" s="444">
        <f>'Electric Removals'!S184</f>
        <v>245.04041333333333</v>
      </c>
      <c r="G14" s="373">
        <f t="shared" si="0"/>
        <v>1225.2020666666667</v>
      </c>
      <c r="I14" s="26">
        <f>'Electric Removals'!W184</f>
        <v>250.27903955244756</v>
      </c>
      <c r="J14" s="27">
        <f>'Electric Removals'!Z184</f>
        <v>255.53529105603735</v>
      </c>
      <c r="K14" s="27">
        <f>'Electric Removals'!AA184</f>
        <v>260.39007774657347</v>
      </c>
      <c r="L14" s="27">
        <f>'Electric Removals'!AB184</f>
        <v>265.3369075893707</v>
      </c>
      <c r="M14" s="27">
        <f>'Electric Removals'!AC184</f>
        <v>270.11335968223784</v>
      </c>
      <c r="N14" s="373">
        <f t="shared" si="1"/>
        <v>1301.6546756266669</v>
      </c>
      <c r="P14" s="36"/>
      <c r="Q14" s="36"/>
      <c r="R14" s="36"/>
      <c r="S14" s="36"/>
      <c r="T14" s="36"/>
    </row>
    <row r="15" spans="1:20">
      <c r="A15" s="5" t="s">
        <v>32</v>
      </c>
      <c r="B15" s="450">
        <f>SUM(B5:B14)-B7</f>
        <v>14598.288146666668</v>
      </c>
      <c r="C15" s="451">
        <f t="shared" ref="C15:F15" si="2">SUM(C5:C14)-C7</f>
        <v>11565.288146666668</v>
      </c>
      <c r="D15" s="451">
        <f t="shared" si="2"/>
        <v>11178.288146666668</v>
      </c>
      <c r="E15" s="451">
        <f t="shared" si="2"/>
        <v>9860.2881466666677</v>
      </c>
      <c r="F15" s="451">
        <f t="shared" si="2"/>
        <v>10014.288146666668</v>
      </c>
      <c r="G15" s="452">
        <f>SUM(G5:G14)-G7</f>
        <v>57216.440733333337</v>
      </c>
      <c r="I15" s="450">
        <f>SUM(I5:I14)-I7</f>
        <v>14910.379421730269</v>
      </c>
      <c r="J15" s="451">
        <f t="shared" ref="J15" si="3">SUM(J5:J14)-J7</f>
        <v>12060.619848388842</v>
      </c>
      <c r="K15" s="451">
        <f t="shared" ref="K15" si="4">SUM(K5:K14)-K7</f>
        <v>11878.511303458461</v>
      </c>
      <c r="L15" s="451">
        <f t="shared" ref="L15" si="5">SUM(L5:L14)-L7</f>
        <v>10677.00763799177</v>
      </c>
      <c r="M15" s="451">
        <f t="shared" ref="M15" si="6">SUM(M5:M14)-M7</f>
        <v>11038.966917030493</v>
      </c>
      <c r="N15" s="452">
        <f t="shared" ref="N15" si="7">SUM(N5:N14)-N7</f>
        <v>60565.48512859983</v>
      </c>
      <c r="P15" s="27"/>
      <c r="Q15" s="27"/>
      <c r="R15" s="27"/>
      <c r="S15" s="27"/>
      <c r="T15" s="27"/>
    </row>
    <row r="16" spans="1:20">
      <c r="B16" s="372"/>
      <c r="C16" s="444"/>
      <c r="D16" s="444"/>
      <c r="E16" s="444"/>
      <c r="F16" s="444"/>
      <c r="G16" s="373"/>
      <c r="I16" s="6"/>
      <c r="N16" s="9"/>
    </row>
    <row r="17" spans="1:20">
      <c r="A17" s="5" t="s">
        <v>33</v>
      </c>
      <c r="B17" s="402"/>
      <c r="C17" s="446"/>
      <c r="D17" s="444"/>
      <c r="E17" s="444"/>
      <c r="F17" s="444"/>
      <c r="G17" s="373"/>
      <c r="I17" s="6"/>
      <c r="N17" s="9"/>
    </row>
    <row r="18" spans="1:20">
      <c r="A18" t="s">
        <v>34</v>
      </c>
      <c r="B18" s="372">
        <v>0</v>
      </c>
      <c r="C18" s="444">
        <v>0</v>
      </c>
      <c r="D18" s="444">
        <v>0</v>
      </c>
      <c r="E18" s="444">
        <v>0</v>
      </c>
      <c r="F18" s="444">
        <v>0</v>
      </c>
      <c r="G18" s="373">
        <f t="shared" ref="G18:G23" si="8">SUM(B18:F18)</f>
        <v>0</v>
      </c>
      <c r="I18" s="26">
        <v>0</v>
      </c>
      <c r="J18" s="27">
        <v>0</v>
      </c>
      <c r="K18" s="27">
        <v>0</v>
      </c>
      <c r="L18" s="27">
        <v>0</v>
      </c>
      <c r="M18" s="27">
        <v>0</v>
      </c>
      <c r="N18" s="373">
        <f t="shared" ref="N18:N23" si="9">SUM(I18:M18)</f>
        <v>0</v>
      </c>
      <c r="P18" s="36"/>
      <c r="Q18" s="36"/>
      <c r="R18" s="36"/>
      <c r="S18" s="36"/>
      <c r="T18" s="36"/>
    </row>
    <row r="19" spans="1:20">
      <c r="A19" t="s">
        <v>68</v>
      </c>
      <c r="B19" s="372">
        <f>'Gas Removals'!M17</f>
        <v>100</v>
      </c>
      <c r="C19" s="444">
        <f>'Gas Removals'!P17</f>
        <v>120</v>
      </c>
      <c r="D19" s="444">
        <f>'Gas Removals'!Q17</f>
        <v>140</v>
      </c>
      <c r="E19" s="444">
        <f>'Gas Removals'!R17</f>
        <v>140</v>
      </c>
      <c r="F19" s="444">
        <f>'Gas Removals'!S17</f>
        <v>160</v>
      </c>
      <c r="G19" s="373">
        <f t="shared" si="8"/>
        <v>660</v>
      </c>
      <c r="I19" s="26">
        <f>'Gas Removals'!W17</f>
        <v>102.13786213786214</v>
      </c>
      <c r="J19" s="27">
        <f>'Gas Removals'!Z17</f>
        <v>125.13950049950053</v>
      </c>
      <c r="K19" s="27">
        <f>'Gas Removals'!AA17</f>
        <v>148.76979020979024</v>
      </c>
      <c r="L19" s="27">
        <f>'Gas Removals'!AB17</f>
        <v>151.59608391608396</v>
      </c>
      <c r="M19" s="27">
        <f>'Gas Removals'!AC17</f>
        <v>176.37146853146857</v>
      </c>
      <c r="N19" s="373">
        <f t="shared" si="9"/>
        <v>704.01470529470544</v>
      </c>
      <c r="P19" s="36"/>
      <c r="Q19" s="36"/>
      <c r="R19" s="36"/>
      <c r="S19" s="36"/>
      <c r="T19" s="36"/>
    </row>
    <row r="20" spans="1:20">
      <c r="A20" t="s">
        <v>69</v>
      </c>
      <c r="B20" s="372">
        <f>'Gas Removals'!M60</f>
        <v>120</v>
      </c>
      <c r="C20" s="444">
        <f>'Gas Removals'!P60</f>
        <v>140</v>
      </c>
      <c r="D20" s="444">
        <f>'Gas Removals'!Q60</f>
        <v>140</v>
      </c>
      <c r="E20" s="444">
        <f>'Gas Removals'!R60</f>
        <v>120</v>
      </c>
      <c r="F20" s="444">
        <f>'Gas Removals'!S60</f>
        <v>140</v>
      </c>
      <c r="G20" s="373">
        <f t="shared" si="8"/>
        <v>660</v>
      </c>
      <c r="I20" s="26">
        <f>'Gas Removals'!W60</f>
        <v>122.56543456543457</v>
      </c>
      <c r="J20" s="27">
        <f>'Gas Removals'!Z60</f>
        <v>145.99608391608396</v>
      </c>
      <c r="K20" s="27">
        <f>'Gas Removals'!AA60</f>
        <v>148.76979020979024</v>
      </c>
      <c r="L20" s="27">
        <f>'Gas Removals'!AB60</f>
        <v>129.93950049950055</v>
      </c>
      <c r="M20" s="27">
        <f>'Gas Removals'!AC60</f>
        <v>154.325034965035</v>
      </c>
      <c r="N20" s="373">
        <f t="shared" si="9"/>
        <v>701.59584415584436</v>
      </c>
      <c r="P20" s="36"/>
      <c r="Q20" s="36"/>
      <c r="R20" s="36"/>
      <c r="S20" s="36"/>
      <c r="T20" s="36"/>
    </row>
    <row r="21" spans="1:20">
      <c r="A21" t="s">
        <v>70</v>
      </c>
      <c r="B21" s="372">
        <f>'Gas Removals'!M68</f>
        <v>84.435670000000002</v>
      </c>
      <c r="C21" s="444">
        <f>'Gas Removals'!P68</f>
        <v>84.435670000000002</v>
      </c>
      <c r="D21" s="444">
        <f>'Gas Removals'!Q68</f>
        <v>84.435670000000002</v>
      </c>
      <c r="E21" s="444">
        <f>'Gas Removals'!R68</f>
        <v>84.435670000000002</v>
      </c>
      <c r="F21" s="444">
        <f>'Gas Removals'!S68</f>
        <v>84.435670000000002</v>
      </c>
      <c r="G21" s="373">
        <f t="shared" si="8"/>
        <v>422.17835000000002</v>
      </c>
      <c r="I21" s="26">
        <f>'Gas Removals'!W68</f>
        <v>86.240788219780214</v>
      </c>
      <c r="J21" s="27">
        <f>'Gas Removals'!Z68</f>
        <v>88.051979734505508</v>
      </c>
      <c r="K21" s="27">
        <f>'Gas Removals'!AA68</f>
        <v>89.724835086593416</v>
      </c>
      <c r="L21" s="27">
        <f>'Gas Removals'!AB68</f>
        <v>91.429406534505503</v>
      </c>
      <c r="M21" s="27">
        <f>'Gas Removals'!AC68</f>
        <v>93.075269464615388</v>
      </c>
      <c r="N21" s="373">
        <f t="shared" si="9"/>
        <v>448.52227904000006</v>
      </c>
      <c r="P21" s="36"/>
      <c r="Q21" s="36"/>
      <c r="R21" s="36"/>
      <c r="S21" s="36"/>
      <c r="T21" s="36"/>
    </row>
    <row r="22" spans="1:20">
      <c r="A22" t="s">
        <v>71</v>
      </c>
      <c r="B22" s="372">
        <f>'Gas Removals'!M137</f>
        <v>1086.5328933333333</v>
      </c>
      <c r="C22" s="444">
        <f>'Gas Removals'!P137</f>
        <v>1086.5328933333333</v>
      </c>
      <c r="D22" s="444">
        <f>'Gas Removals'!Q137</f>
        <v>1086.5328933333333</v>
      </c>
      <c r="E22" s="444">
        <f>'Gas Removals'!R137</f>
        <v>1086.5328933333333</v>
      </c>
      <c r="F22" s="444">
        <f>'Gas Removals'!S137</f>
        <v>1086.5328933333333</v>
      </c>
      <c r="G22" s="373">
        <f t="shared" si="8"/>
        <v>5432.6644666666662</v>
      </c>
      <c r="I22" s="26">
        <f>'Gas Removals'!W137</f>
        <v>1109.7614686753245</v>
      </c>
      <c r="J22" s="27">
        <f>'Gas Removals'!Z137</f>
        <v>1133.0681962334199</v>
      </c>
      <c r="K22" s="27">
        <f>'Gas Removals'!AA137</f>
        <v>1154.5947899802597</v>
      </c>
      <c r="L22" s="27">
        <f>'Gas Removals'!AB137</f>
        <v>1176.5295119667533</v>
      </c>
      <c r="M22" s="27">
        <f>'Gas Removals'!AC137</f>
        <v>1197.7087625309091</v>
      </c>
      <c r="N22" s="373">
        <f t="shared" si="9"/>
        <v>5771.6627293866659</v>
      </c>
      <c r="P22" s="36"/>
      <c r="Q22" s="36"/>
      <c r="R22" s="36"/>
      <c r="S22" s="36"/>
      <c r="T22" s="36"/>
    </row>
    <row r="23" spans="1:20">
      <c r="A23" t="s">
        <v>72</v>
      </c>
      <c r="B23" s="372">
        <f>'Gas Removals'!M141</f>
        <v>-3.1823600000000001</v>
      </c>
      <c r="C23" s="444">
        <f>'Gas Removals'!P141</f>
        <v>-3.1823600000000001</v>
      </c>
      <c r="D23" s="444">
        <f>'Gas Removals'!Q141</f>
        <v>-3.1823600000000001</v>
      </c>
      <c r="E23" s="444">
        <f>'Gas Removals'!R141</f>
        <v>-3.1823600000000001</v>
      </c>
      <c r="F23" s="444">
        <f>'Gas Removals'!S141</f>
        <v>-3.1823600000000001</v>
      </c>
      <c r="G23" s="373">
        <f t="shared" si="8"/>
        <v>-15.911799999999999</v>
      </c>
      <c r="I23" s="26">
        <f>'Gas Removals'!W141</f>
        <v>-3.2503944695304696</v>
      </c>
      <c r="J23" s="27">
        <f>'Gas Removals'!Z141</f>
        <v>-3.3186578400799207</v>
      </c>
      <c r="K23" s="27">
        <f>'Gas Removals'!AA141</f>
        <v>-3.3817073540859144</v>
      </c>
      <c r="L23" s="27">
        <f>'Gas Removals'!AB141</f>
        <v>-3.4459522400799205</v>
      </c>
      <c r="M23" s="27">
        <f>'Gas Removals'!AC141</f>
        <v>-3.5079844162237768</v>
      </c>
      <c r="N23" s="373">
        <f t="shared" si="9"/>
        <v>-16.904696320000003</v>
      </c>
      <c r="P23" s="36"/>
      <c r="Q23" s="36"/>
      <c r="R23" s="36"/>
      <c r="S23" s="36"/>
      <c r="T23" s="36"/>
    </row>
    <row r="24" spans="1:20">
      <c r="A24" s="5" t="s">
        <v>73</v>
      </c>
      <c r="B24" s="450">
        <f t="shared" ref="B24:G24" si="10">SUM(B18:B23)</f>
        <v>1387.7862033333333</v>
      </c>
      <c r="C24" s="451">
        <f t="shared" si="10"/>
        <v>1427.7862033333333</v>
      </c>
      <c r="D24" s="451">
        <f t="shared" si="10"/>
        <v>1447.7862033333333</v>
      </c>
      <c r="E24" s="451">
        <f t="shared" si="10"/>
        <v>1427.7862033333333</v>
      </c>
      <c r="F24" s="451">
        <f t="shared" si="10"/>
        <v>1467.7862033333333</v>
      </c>
      <c r="G24" s="452">
        <f t="shared" si="10"/>
        <v>7158.9310166666664</v>
      </c>
      <c r="I24" s="450">
        <f t="shared" ref="I24:N24" si="11">SUM(I18:I23)</f>
        <v>1417.4551591288709</v>
      </c>
      <c r="J24" s="451">
        <f t="shared" si="11"/>
        <v>1488.93710254343</v>
      </c>
      <c r="K24" s="451">
        <f t="shared" si="11"/>
        <v>1538.4774981323478</v>
      </c>
      <c r="L24" s="451">
        <f t="shared" si="11"/>
        <v>1546.0485506767632</v>
      </c>
      <c r="M24" s="451">
        <f t="shared" si="11"/>
        <v>1617.9725510758044</v>
      </c>
      <c r="N24" s="452">
        <f t="shared" si="11"/>
        <v>7608.8908615572163</v>
      </c>
    </row>
    <row r="25" spans="1:20">
      <c r="B25" s="372"/>
      <c r="C25" s="444"/>
      <c r="D25" s="444"/>
      <c r="E25" s="444"/>
      <c r="F25" s="444"/>
      <c r="G25" s="373"/>
      <c r="I25" s="6"/>
      <c r="N25" s="9"/>
    </row>
    <row r="26" spans="1:20">
      <c r="A26" s="5" t="s">
        <v>37</v>
      </c>
      <c r="B26" s="402"/>
      <c r="C26" s="446"/>
      <c r="D26" s="444"/>
      <c r="E26" s="444"/>
      <c r="F26" s="444"/>
      <c r="G26" s="373"/>
      <c r="I26" s="6"/>
      <c r="N26" s="9"/>
    </row>
    <row r="27" spans="1:20">
      <c r="A27" t="s">
        <v>74</v>
      </c>
      <c r="B27" s="372">
        <f>'Common Other Removals'!L141</f>
        <v>629</v>
      </c>
      <c r="C27" s="444">
        <f>'Common Other Removals'!O141</f>
        <v>525.5</v>
      </c>
      <c r="D27" s="444">
        <f>'Common Other Removals'!P141</f>
        <v>755</v>
      </c>
      <c r="E27" s="444">
        <f>'Common Other Removals'!Q141</f>
        <v>704</v>
      </c>
      <c r="F27" s="444">
        <f>'Common Other Removals'!R141</f>
        <v>624</v>
      </c>
      <c r="G27" s="373">
        <f t="shared" ref="G27:G34" si="12">SUM(B27:F27)</f>
        <v>3237.5</v>
      </c>
      <c r="I27" s="26">
        <f>'Common Other Removals'!V141</f>
        <v>642.44715284715289</v>
      </c>
      <c r="J27" s="27">
        <f>'Common Other Removals'!Y141</f>
        <v>548.00672927072935</v>
      </c>
      <c r="K27" s="27">
        <f>'Common Other Removals'!Z141</f>
        <v>802.29422577422588</v>
      </c>
      <c r="L27" s="27">
        <f>'Common Other Removals'!AA141</f>
        <v>762.31173626373629</v>
      </c>
      <c r="M27" s="27">
        <f>'Common Other Removals'!AB141</f>
        <v>687.8487272727275</v>
      </c>
      <c r="N27" s="373">
        <f t="shared" ref="N27:N34" si="13">SUM(I27:M27)</f>
        <v>3442.9085714285716</v>
      </c>
      <c r="P27" s="36"/>
      <c r="Q27" s="36"/>
      <c r="R27" s="36"/>
      <c r="S27" s="36"/>
      <c r="T27" s="36"/>
    </row>
    <row r="28" spans="1:20">
      <c r="A28" t="s">
        <v>75</v>
      </c>
      <c r="B28" s="372">
        <v>0</v>
      </c>
      <c r="C28" s="444">
        <v>0</v>
      </c>
      <c r="D28" s="444">
        <v>0</v>
      </c>
      <c r="E28" s="444">
        <v>0</v>
      </c>
      <c r="F28" s="444">
        <v>0</v>
      </c>
      <c r="G28" s="373">
        <f t="shared" si="12"/>
        <v>0</v>
      </c>
      <c r="I28" s="26">
        <v>0</v>
      </c>
      <c r="J28" s="27">
        <v>0</v>
      </c>
      <c r="K28" s="27">
        <v>0</v>
      </c>
      <c r="L28" s="27">
        <v>0</v>
      </c>
      <c r="M28" s="27">
        <v>0</v>
      </c>
      <c r="N28" s="373">
        <f t="shared" si="13"/>
        <v>0</v>
      </c>
      <c r="P28" s="36"/>
      <c r="Q28" s="36"/>
      <c r="R28" s="36"/>
      <c r="S28" s="36"/>
      <c r="T28" s="36"/>
    </row>
    <row r="29" spans="1:20">
      <c r="A29" t="s">
        <v>76</v>
      </c>
      <c r="B29" s="372">
        <v>0</v>
      </c>
      <c r="C29" s="444">
        <v>0</v>
      </c>
      <c r="D29" s="444">
        <v>0</v>
      </c>
      <c r="E29" s="444">
        <v>0</v>
      </c>
      <c r="F29" s="444">
        <v>0</v>
      </c>
      <c r="G29" s="373">
        <f t="shared" si="12"/>
        <v>0</v>
      </c>
      <c r="I29" s="26">
        <v>0</v>
      </c>
      <c r="J29" s="27">
        <v>0</v>
      </c>
      <c r="K29" s="27">
        <v>0</v>
      </c>
      <c r="L29" s="27">
        <v>0</v>
      </c>
      <c r="M29" s="27">
        <v>0</v>
      </c>
      <c r="N29" s="373">
        <f t="shared" si="13"/>
        <v>0</v>
      </c>
      <c r="P29" s="36"/>
      <c r="Q29" s="36"/>
      <c r="R29" s="36"/>
      <c r="S29" s="36"/>
      <c r="T29" s="36"/>
    </row>
    <row r="30" spans="1:20">
      <c r="A30" t="s">
        <v>77</v>
      </c>
      <c r="B30" s="372">
        <v>0</v>
      </c>
      <c r="C30" s="444">
        <v>0</v>
      </c>
      <c r="D30" s="444">
        <v>0</v>
      </c>
      <c r="E30" s="444">
        <v>0</v>
      </c>
      <c r="F30" s="444">
        <v>0</v>
      </c>
      <c r="G30" s="373">
        <f t="shared" si="12"/>
        <v>0</v>
      </c>
      <c r="I30" s="26">
        <v>0</v>
      </c>
      <c r="J30" s="27">
        <v>0</v>
      </c>
      <c r="K30" s="27">
        <v>0</v>
      </c>
      <c r="L30" s="27">
        <v>0</v>
      </c>
      <c r="M30" s="27">
        <v>0</v>
      </c>
      <c r="N30" s="373">
        <f t="shared" si="13"/>
        <v>0</v>
      </c>
      <c r="P30" s="36"/>
      <c r="Q30" s="36"/>
      <c r="R30" s="36"/>
      <c r="S30" s="36"/>
      <c r="T30" s="36"/>
    </row>
    <row r="31" spans="1:20">
      <c r="A31" t="s">
        <v>78</v>
      </c>
      <c r="B31" s="372">
        <v>0</v>
      </c>
      <c r="C31" s="444">
        <v>0</v>
      </c>
      <c r="D31" s="444">
        <v>0</v>
      </c>
      <c r="E31" s="444">
        <v>0</v>
      </c>
      <c r="F31" s="444">
        <v>0</v>
      </c>
      <c r="G31" s="373">
        <f t="shared" si="12"/>
        <v>0</v>
      </c>
      <c r="I31" s="26">
        <v>0</v>
      </c>
      <c r="J31" s="27">
        <v>0</v>
      </c>
      <c r="K31" s="27">
        <v>0</v>
      </c>
      <c r="L31" s="27">
        <v>0</v>
      </c>
      <c r="M31" s="27">
        <v>0</v>
      </c>
      <c r="N31" s="373">
        <f t="shared" si="13"/>
        <v>0</v>
      </c>
      <c r="P31" s="36"/>
      <c r="Q31" s="36"/>
      <c r="R31" s="36"/>
      <c r="S31" s="36"/>
      <c r="T31" s="36"/>
    </row>
    <row r="32" spans="1:20">
      <c r="A32" t="s">
        <v>79</v>
      </c>
      <c r="B32" s="372">
        <v>0</v>
      </c>
      <c r="C32" s="444">
        <v>0</v>
      </c>
      <c r="D32" s="444">
        <v>0</v>
      </c>
      <c r="E32" s="444">
        <v>0</v>
      </c>
      <c r="F32" s="444">
        <v>0</v>
      </c>
      <c r="G32" s="373">
        <f t="shared" si="12"/>
        <v>0</v>
      </c>
      <c r="I32" s="26">
        <v>0</v>
      </c>
      <c r="J32" s="27">
        <v>0</v>
      </c>
      <c r="K32" s="27">
        <v>0</v>
      </c>
      <c r="L32" s="27">
        <v>0</v>
      </c>
      <c r="M32" s="27">
        <v>0</v>
      </c>
      <c r="N32" s="373">
        <f t="shared" si="13"/>
        <v>0</v>
      </c>
      <c r="P32" s="36"/>
      <c r="Q32" s="36"/>
      <c r="R32" s="36"/>
      <c r="S32" s="36"/>
      <c r="T32" s="36"/>
    </row>
    <row r="33" spans="1:20">
      <c r="A33" t="s">
        <v>80</v>
      </c>
      <c r="B33" s="372">
        <f>'Common IT Removals'!M247</f>
        <v>2.8349000000000002</v>
      </c>
      <c r="C33" s="444">
        <f>'Common IT Removals'!P247</f>
        <v>2.8349000000000002</v>
      </c>
      <c r="D33" s="444">
        <f>'Common IT Removals'!Q247</f>
        <v>2.8349000000000002</v>
      </c>
      <c r="E33" s="444">
        <f>'Common IT Removals'!R247</f>
        <v>2.8349000000000002</v>
      </c>
      <c r="F33" s="444">
        <f>'Common IT Removals'!S247</f>
        <v>2.8349000000000002</v>
      </c>
      <c r="G33" s="373">
        <f t="shared" si="12"/>
        <v>14.174500000000002</v>
      </c>
      <c r="I33" s="26">
        <f>'Common IT Removals'!W247</f>
        <v>2.8955062537462539</v>
      </c>
      <c r="J33" s="27">
        <f>'Common IT Removals'!Z247</f>
        <v>2.9563164163836171</v>
      </c>
      <c r="K33" s="27">
        <f>'Common IT Removals'!AA247</f>
        <v>3.0124819876123881</v>
      </c>
      <c r="L33" s="27">
        <f>'Common IT Removals'!AB247</f>
        <v>3.0697124163836169</v>
      </c>
      <c r="M33" s="27">
        <f>'Common IT Removals'!AC247</f>
        <v>3.1249717258741265</v>
      </c>
      <c r="N33" s="373">
        <f t="shared" si="13"/>
        <v>15.058988800000002</v>
      </c>
      <c r="P33" s="36"/>
      <c r="Q33" s="36"/>
      <c r="R33" s="36"/>
      <c r="S33" s="36"/>
      <c r="T33" s="36"/>
    </row>
    <row r="34" spans="1:20">
      <c r="A34" t="s">
        <v>81</v>
      </c>
      <c r="B34" s="372">
        <f>'Common Other Removals'!L158</f>
        <v>-673.28107333333332</v>
      </c>
      <c r="C34" s="444">
        <f>'Common Other Removals'!O158</f>
        <v>-673.28107333333332</v>
      </c>
      <c r="D34" s="444">
        <f>'Common Other Removals'!P158</f>
        <v>-673.28107333333332</v>
      </c>
      <c r="E34" s="444">
        <f>'Common Other Removals'!Q158</f>
        <v>-673.28107333333332</v>
      </c>
      <c r="F34" s="444">
        <f>'Common Other Removals'!R158</f>
        <v>-673.28107333333332</v>
      </c>
      <c r="G34" s="373">
        <f t="shared" si="12"/>
        <v>-3366.4053666666669</v>
      </c>
      <c r="I34" s="26">
        <f>'Common Other Removals'!V158</f>
        <v>-687.67489448151844</v>
      </c>
      <c r="J34" s="27">
        <f>'Common Other Removals'!Y158</f>
        <v>-702.11714343917424</v>
      </c>
      <c r="K34" s="27">
        <f>'Common Other Removals'!Z158</f>
        <v>-715.45631451444558</v>
      </c>
      <c r="L34" s="27">
        <f>'Common Other Removals'!AA158</f>
        <v>-729.04838637250759</v>
      </c>
      <c r="M34" s="27">
        <f>'Common Other Removals'!AB158</f>
        <v>-742.17232273902107</v>
      </c>
      <c r="N34" s="373">
        <f t="shared" si="13"/>
        <v>-3576.469061546667</v>
      </c>
      <c r="P34" s="36"/>
      <c r="Q34" s="36"/>
      <c r="R34" s="36"/>
      <c r="S34" s="36"/>
      <c r="T34" s="36"/>
    </row>
    <row r="35" spans="1:20">
      <c r="A35" s="5" t="s">
        <v>82</v>
      </c>
      <c r="B35" s="450">
        <f t="shared" ref="B35:G35" si="14">SUM(B27:B34)</f>
        <v>-41.446173333333377</v>
      </c>
      <c r="C35" s="451">
        <f t="shared" si="14"/>
        <v>-144.94617333333338</v>
      </c>
      <c r="D35" s="451">
        <f t="shared" si="14"/>
        <v>84.553826666666623</v>
      </c>
      <c r="E35" s="451">
        <f t="shared" si="14"/>
        <v>33.553826666666623</v>
      </c>
      <c r="F35" s="451">
        <f>SUM(F27:F34)</f>
        <v>-46.446173333333377</v>
      </c>
      <c r="G35" s="452">
        <f t="shared" si="14"/>
        <v>-114.73086666666677</v>
      </c>
      <c r="I35" s="450">
        <f t="shared" ref="I35:M35" si="15">SUM(I27:I34)</f>
        <v>-42.332235380619295</v>
      </c>
      <c r="J35" s="451">
        <f t="shared" si="15"/>
        <v>-151.15409775206126</v>
      </c>
      <c r="K35" s="451">
        <f t="shared" si="15"/>
        <v>89.850393247392731</v>
      </c>
      <c r="L35" s="451">
        <f t="shared" si="15"/>
        <v>36.333062307612295</v>
      </c>
      <c r="M35" s="451">
        <f t="shared" si="15"/>
        <v>-51.198623740419407</v>
      </c>
      <c r="N35" s="452">
        <f>SUM(N27:N34)</f>
        <v>-118.50150131809551</v>
      </c>
    </row>
    <row r="36" spans="1:20">
      <c r="B36" s="372"/>
      <c r="C36" s="444"/>
      <c r="D36" s="444"/>
      <c r="E36" s="444"/>
      <c r="F36" s="444"/>
      <c r="G36" s="373"/>
      <c r="I36" s="6"/>
      <c r="N36" s="9"/>
    </row>
    <row r="37" spans="1:20">
      <c r="A37" s="5" t="s">
        <v>83</v>
      </c>
      <c r="B37" s="402">
        <f>B15+B24+B35</f>
        <v>15944.628176666667</v>
      </c>
      <c r="C37" s="446">
        <f t="shared" ref="C37:G37" si="16">C15+C24+C35</f>
        <v>12848.128176666667</v>
      </c>
      <c r="D37" s="446">
        <f t="shared" si="16"/>
        <v>12710.628176666667</v>
      </c>
      <c r="E37" s="446">
        <f t="shared" si="16"/>
        <v>11321.628176666667</v>
      </c>
      <c r="F37" s="446">
        <f>F15+F24+F35</f>
        <v>11435.628176666667</v>
      </c>
      <c r="G37" s="403">
        <f t="shared" si="16"/>
        <v>64260.640883333341</v>
      </c>
      <c r="I37" s="402">
        <f>I15+I24+I35</f>
        <v>16285.502345478521</v>
      </c>
      <c r="J37" s="446">
        <f t="shared" ref="J37:N37" si="17">J15+J24+J35</f>
        <v>13398.402853180211</v>
      </c>
      <c r="K37" s="446">
        <f t="shared" si="17"/>
        <v>13506.839194838201</v>
      </c>
      <c r="L37" s="446">
        <f t="shared" si="17"/>
        <v>12259.389250976146</v>
      </c>
      <c r="M37" s="446">
        <f>M15+M24+M35</f>
        <v>12605.740844365879</v>
      </c>
      <c r="N37" s="403">
        <f t="shared" si="17"/>
        <v>68055.874488838948</v>
      </c>
    </row>
    <row r="38" spans="1:20" ht="15" thickBot="1">
      <c r="A38" s="5" t="s">
        <v>84</v>
      </c>
      <c r="B38" s="447">
        <f>B37+B7</f>
        <v>15944.628176666667</v>
      </c>
      <c r="C38" s="448">
        <f t="shared" ref="C38:K38" si="18">C37+C7</f>
        <v>12848.128176666667</v>
      </c>
      <c r="D38" s="448">
        <f t="shared" si="18"/>
        <v>12710.628176666667</v>
      </c>
      <c r="E38" s="448">
        <f t="shared" si="18"/>
        <v>12521.628176666667</v>
      </c>
      <c r="F38" s="448">
        <f>F37+F7</f>
        <v>12176.628176666667</v>
      </c>
      <c r="G38" s="449">
        <f t="shared" si="18"/>
        <v>66201.640883333341</v>
      </c>
      <c r="I38" s="447">
        <f>I37+I7</f>
        <v>16285.502345478521</v>
      </c>
      <c r="J38" s="448">
        <f t="shared" si="18"/>
        <v>13398.402853180211</v>
      </c>
      <c r="K38" s="448">
        <f t="shared" si="18"/>
        <v>13506.839194838201</v>
      </c>
      <c r="L38" s="448">
        <f>L37+L7</f>
        <v>13558.784255971152</v>
      </c>
      <c r="M38" s="448">
        <f>M37+M7</f>
        <v>13422.561208002242</v>
      </c>
      <c r="N38" s="449">
        <f>N37+N7</f>
        <v>70172.089857470317</v>
      </c>
    </row>
    <row r="39" spans="1:20">
      <c r="A39" s="498" t="s">
        <v>1058</v>
      </c>
      <c r="B39" s="503">
        <f>'Electric Removals'!M185+'Gas Removals'!M142+'Common IT Removals'!M248+'Common Other Removals'!L159</f>
        <v>15944.628176666665</v>
      </c>
      <c r="C39" s="503">
        <f>'Electric Removals'!P185+'Gas Removals'!P142+'Common IT Removals'!P248+'Common Other Removals'!O159</f>
        <v>12848.128176666665</v>
      </c>
      <c r="D39" s="503">
        <f>'Electric Removals'!Q185+'Gas Removals'!Q142+'Common IT Removals'!Q248+'Common Other Removals'!P159</f>
        <v>12710.628176666665</v>
      </c>
      <c r="E39" s="503">
        <f>'Electric Removals'!R185+'Gas Removals'!R142+'Common IT Removals'!R248+'Common Other Removals'!Q159</f>
        <v>12521.628176666665</v>
      </c>
      <c r="F39" s="503">
        <f>'Electric Removals'!S185+'Gas Removals'!S142+'Common IT Removals'!S248+'Common Other Removals'!R159</f>
        <v>12176.628176666665</v>
      </c>
      <c r="G39" s="503">
        <f>'Electric Removals'!T185+'Gas Removals'!T142+'Common IT Removals'!T248+'Common Other Removals'!S159</f>
        <v>66201.640883333326</v>
      </c>
      <c r="H39" s="503"/>
      <c r="I39" s="503">
        <f>'Electric Removals'!W185+'Gas Removals'!W142+'Common IT Removals'!W248+'Common Other Removals'!V159</f>
        <v>16285.502345478519</v>
      </c>
      <c r="J39" s="503">
        <f>'Electric Removals'!Z185+'Gas Removals'!Z142+'Common IT Removals'!Z248+'Common Other Removals'!Y159</f>
        <v>13398.402853180211</v>
      </c>
      <c r="K39" s="503">
        <f>'Electric Removals'!AA185+'Gas Removals'!AA142+'Common IT Removals'!AA248+'Common Other Removals'!Z159</f>
        <v>13506.839194838203</v>
      </c>
      <c r="L39" s="503">
        <f>'Electric Removals'!AB185+'Gas Removals'!AB142+'Common IT Removals'!AB248+'Common Other Removals'!AA159</f>
        <v>13558.784255971152</v>
      </c>
      <c r="M39" s="503">
        <f>'Electric Removals'!AC185+'Gas Removals'!AC142+'Common IT Removals'!AC248+'Common Other Removals'!AB159</f>
        <v>13422.56120800224</v>
      </c>
      <c r="N39" s="503">
        <f>'Electric Removals'!AD185+'Gas Removals'!AD142+'Common IT Removals'!AD248+'Common Other Removals'!AC159</f>
        <v>70172.089857470331</v>
      </c>
    </row>
    <row r="40" spans="1:20" s="500" customFormat="1">
      <c r="A40" s="499"/>
      <c r="B40" s="502">
        <f>B39-B38</f>
        <v>0</v>
      </c>
      <c r="C40" s="502">
        <f t="shared" ref="C40:N40" si="19">C39-C38</f>
        <v>0</v>
      </c>
      <c r="D40" s="502">
        <f t="shared" si="19"/>
        <v>0</v>
      </c>
      <c r="E40" s="502">
        <f t="shared" si="19"/>
        <v>0</v>
      </c>
      <c r="F40" s="502">
        <f t="shared" si="19"/>
        <v>0</v>
      </c>
      <c r="G40" s="502">
        <f t="shared" si="19"/>
        <v>0</v>
      </c>
      <c r="H40" s="502"/>
      <c r="I40" s="502">
        <f t="shared" si="19"/>
        <v>0</v>
      </c>
      <c r="J40" s="502">
        <f t="shared" si="19"/>
        <v>0</v>
      </c>
      <c r="K40" s="502">
        <f t="shared" si="19"/>
        <v>0</v>
      </c>
      <c r="L40" s="502">
        <f t="shared" si="19"/>
        <v>0</v>
      </c>
      <c r="M40" s="502">
        <f t="shared" si="19"/>
        <v>0</v>
      </c>
      <c r="N40" s="502">
        <f t="shared" si="19"/>
        <v>0</v>
      </c>
    </row>
    <row r="41" spans="1:20">
      <c r="A41" s="497" t="s">
        <v>1057</v>
      </c>
      <c r="B41" s="494"/>
      <c r="C41" s="494"/>
      <c r="D41" s="494"/>
      <c r="E41" s="494"/>
      <c r="F41" s="494"/>
      <c r="G41" s="494"/>
      <c r="H41" s="494"/>
      <c r="I41" s="493">
        <f>B38*(Inflation!D19/Inflation!D18)</f>
        <v>16285.502345478521</v>
      </c>
      <c r="J41" s="493">
        <f>C38*(Inflation!D20/Inflation!D18)</f>
        <v>13398.402853180207</v>
      </c>
      <c r="K41" s="493">
        <f>D38*(Inflation!D21/Inflation!D18)</f>
        <v>13506.839194838201</v>
      </c>
      <c r="L41" s="493">
        <f>E38*(Inflation!D22/Inflation!D18)</f>
        <v>13558.78425597115</v>
      </c>
      <c r="M41" s="493">
        <f>F38*(Inflation!D23/Inflation!D18)</f>
        <v>13422.561208002238</v>
      </c>
      <c r="N41" s="493">
        <f>SUM(I41:M41)</f>
        <v>70172.089857470317</v>
      </c>
    </row>
    <row r="42" spans="1:20">
      <c r="I42" s="492">
        <f t="shared" ref="I42:N42" si="20">I41-I38</f>
        <v>0</v>
      </c>
      <c r="J42" s="492">
        <f t="shared" si="20"/>
        <v>0</v>
      </c>
      <c r="K42" s="492">
        <f t="shared" si="20"/>
        <v>0</v>
      </c>
      <c r="L42" s="492">
        <f t="shared" si="20"/>
        <v>0</v>
      </c>
      <c r="M42" s="492">
        <f t="shared" si="20"/>
        <v>0</v>
      </c>
      <c r="N42" s="492">
        <f t="shared" si="20"/>
        <v>0</v>
      </c>
    </row>
  </sheetData>
  <mergeCells count="2">
    <mergeCell ref="B2:G2"/>
    <mergeCell ref="I2:N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740F9-437B-47A0-B803-CD3EE5BECD90}">
  <sheetPr>
    <tabColor theme="7"/>
    <pageSetUpPr fitToPage="1"/>
  </sheetPr>
  <dimension ref="A1:J59"/>
  <sheetViews>
    <sheetView showGridLines="0" view="pageBreakPreview" zoomScaleNormal="100" zoomScaleSheetLayoutView="100" workbookViewId="0">
      <selection activeCell="A31" sqref="A31"/>
    </sheetView>
  </sheetViews>
  <sheetFormatPr defaultRowHeight="14.5"/>
  <cols>
    <col min="2" max="2" width="28.7265625" bestFit="1" customWidth="1"/>
    <col min="3" max="3" width="10.7265625" bestFit="1" customWidth="1"/>
    <col min="4" max="4" width="10.54296875" bestFit="1" customWidth="1"/>
    <col min="5" max="5" width="10.7265625" bestFit="1" customWidth="1"/>
    <col min="6" max="6" width="10.26953125" bestFit="1" customWidth="1"/>
    <col min="7" max="7" width="11" bestFit="1" customWidth="1"/>
    <col min="8" max="8" width="11.26953125" bestFit="1" customWidth="1"/>
    <col min="9" max="9" width="9.81640625" customWidth="1"/>
    <col min="10" max="10" width="16.7265625" customWidth="1"/>
  </cols>
  <sheetData>
    <row r="1" spans="1:10">
      <c r="A1" s="419"/>
      <c r="B1" s="419"/>
      <c r="C1" s="419"/>
      <c r="D1" s="419"/>
      <c r="E1" s="419"/>
      <c r="F1" s="419"/>
      <c r="G1" s="419"/>
      <c r="H1" s="419"/>
      <c r="I1" s="419"/>
      <c r="J1" s="419"/>
    </row>
    <row r="2" spans="1:10">
      <c r="A2" s="419"/>
      <c r="B2" s="595" t="s">
        <v>85</v>
      </c>
      <c r="C2" s="595"/>
      <c r="D2" s="595"/>
      <c r="E2" s="595"/>
      <c r="F2" s="595"/>
      <c r="G2" s="595"/>
      <c r="H2" s="595"/>
      <c r="I2" s="595"/>
      <c r="J2" s="595"/>
    </row>
    <row r="3" spans="1:10">
      <c r="A3" s="419"/>
      <c r="B3" s="595" t="s">
        <v>86</v>
      </c>
      <c r="C3" s="595"/>
      <c r="D3" s="595"/>
      <c r="E3" s="595"/>
      <c r="F3" s="595"/>
      <c r="G3" s="595"/>
      <c r="H3" s="595"/>
      <c r="I3" s="595"/>
      <c r="J3" s="595"/>
    </row>
    <row r="4" spans="1:10">
      <c r="A4" s="419"/>
      <c r="B4" s="595" t="s">
        <v>87</v>
      </c>
      <c r="C4" s="595"/>
      <c r="D4" s="595"/>
      <c r="E4" s="595"/>
      <c r="F4" s="595"/>
      <c r="G4" s="595"/>
      <c r="H4" s="595"/>
      <c r="I4" s="595"/>
      <c r="J4" s="595"/>
    </row>
    <row r="5" spans="1:10">
      <c r="A5" s="419"/>
      <c r="B5" s="595"/>
      <c r="C5" s="595"/>
      <c r="D5" s="595"/>
      <c r="E5" s="595"/>
      <c r="F5" s="595"/>
      <c r="G5" s="595"/>
      <c r="H5" s="595"/>
      <c r="I5" s="595"/>
      <c r="J5" s="595"/>
    </row>
    <row r="6" spans="1:10">
      <c r="A6" s="419"/>
      <c r="B6" s="595" t="s">
        <v>88</v>
      </c>
      <c r="C6" s="595"/>
      <c r="D6" s="595"/>
      <c r="E6" s="595"/>
      <c r="F6" s="595"/>
      <c r="G6" s="595"/>
      <c r="H6" s="595"/>
      <c r="I6" s="595"/>
      <c r="J6" s="595"/>
    </row>
    <row r="7" spans="1:10">
      <c r="A7" s="419"/>
      <c r="B7" s="595" t="s">
        <v>89</v>
      </c>
      <c r="C7" s="595"/>
      <c r="D7" s="595"/>
      <c r="E7" s="595"/>
      <c r="F7" s="595"/>
      <c r="G7" s="595"/>
      <c r="H7" s="595"/>
      <c r="I7" s="595"/>
      <c r="J7" s="595"/>
    </row>
    <row r="8" spans="1:10">
      <c r="A8" s="419"/>
      <c r="B8" s="380"/>
      <c r="C8" s="380"/>
      <c r="D8" s="380"/>
      <c r="E8" s="380"/>
      <c r="F8" s="380"/>
      <c r="G8" s="380"/>
      <c r="H8" s="380"/>
      <c r="I8" s="380"/>
      <c r="J8" s="380"/>
    </row>
    <row r="9" spans="1:10">
      <c r="A9" s="419"/>
      <c r="B9" s="380"/>
      <c r="C9" s="380"/>
      <c r="D9" s="380"/>
      <c r="E9" s="380"/>
      <c r="F9" s="380"/>
      <c r="G9" s="380"/>
      <c r="H9" s="380"/>
      <c r="I9" s="380"/>
      <c r="J9" s="378" t="s">
        <v>90</v>
      </c>
    </row>
    <row r="10" spans="1:10">
      <c r="A10" s="419"/>
      <c r="B10" s="380"/>
      <c r="C10" s="380"/>
      <c r="D10" s="380"/>
      <c r="E10" s="380"/>
      <c r="F10" s="380"/>
      <c r="G10" s="380"/>
      <c r="H10" s="380"/>
      <c r="I10" s="380"/>
      <c r="J10" s="378" t="s">
        <v>91</v>
      </c>
    </row>
    <row r="11" spans="1:10">
      <c r="A11" s="419"/>
      <c r="B11" s="380"/>
      <c r="C11" s="432">
        <v>2025</v>
      </c>
      <c r="D11" s="432">
        <f>C11+1</f>
        <v>2026</v>
      </c>
      <c r="E11" s="432">
        <f>D11+1</f>
        <v>2027</v>
      </c>
      <c r="F11" s="432">
        <f>E11+1</f>
        <v>2028</v>
      </c>
      <c r="G11" s="432">
        <f>F11+1</f>
        <v>2029</v>
      </c>
      <c r="H11" s="432" t="s">
        <v>92</v>
      </c>
      <c r="I11" s="380"/>
      <c r="J11" s="433">
        <v>46203</v>
      </c>
    </row>
    <row r="12" spans="1:10">
      <c r="A12" s="419"/>
      <c r="B12" s="380"/>
      <c r="C12" s="380"/>
      <c r="D12" s="380"/>
      <c r="E12" s="380"/>
      <c r="F12" s="380"/>
      <c r="G12" s="380"/>
      <c r="H12" s="380"/>
      <c r="I12" s="380"/>
      <c r="J12" s="380"/>
    </row>
    <row r="13" spans="1:10">
      <c r="A13" s="419"/>
      <c r="B13" s="380" t="s">
        <v>93</v>
      </c>
      <c r="C13" s="381">
        <f>'2025-2029 Capital Forecast'!Z16-'2025-2029 Capital Forecast'!Z8</f>
        <v>165291.63213630428</v>
      </c>
      <c r="D13" s="381">
        <f>'2025-2029 Capital Forecast'!AA16-'2025-2029 Capital Forecast'!AA8</f>
        <v>166710.89284431693</v>
      </c>
      <c r="E13" s="381">
        <f>'2025-2029 Capital Forecast'!AB16-'2025-2029 Capital Forecast'!AB8</f>
        <v>173410.45683921737</v>
      </c>
      <c r="F13" s="381">
        <f>'2025-2029 Capital Forecast'!AC16-'2025-2029 Capital Forecast'!AC8</f>
        <v>178326.48333878326</v>
      </c>
      <c r="G13" s="381">
        <f>'2025-2029 Capital Forecast'!AD16-'2025-2029 Capital Forecast'!AD8</f>
        <v>171121.60789040898</v>
      </c>
      <c r="H13" s="381">
        <f>SUM(C13:G13)</f>
        <v>854861.07304903073</v>
      </c>
      <c r="I13" s="381"/>
      <c r="J13" s="381">
        <f>SUMMARY!M18</f>
        <v>168825.52130945944</v>
      </c>
    </row>
    <row r="14" spans="1:10">
      <c r="A14" s="419"/>
      <c r="B14" s="380"/>
      <c r="C14" s="381"/>
      <c r="D14" s="381"/>
      <c r="E14" s="381"/>
      <c r="F14" s="381"/>
      <c r="G14" s="381"/>
      <c r="H14" s="381"/>
      <c r="I14" s="380"/>
      <c r="J14" s="380"/>
    </row>
    <row r="15" spans="1:10">
      <c r="A15" s="419"/>
      <c r="B15" s="380" t="s">
        <v>94</v>
      </c>
      <c r="C15" s="381">
        <f>'2025-2029 Capital Forecast'!Z8</f>
        <v>277.34465534465534</v>
      </c>
      <c r="D15" s="381">
        <f>'2025-2029 Capital Forecast'!AA8</f>
        <v>357.84875124875128</v>
      </c>
      <c r="E15" s="381">
        <f>'2025-2029 Capital Forecast'!AB8</f>
        <v>606.32067932067946</v>
      </c>
      <c r="F15" s="381">
        <f>'2025-2029 Capital Forecast'!AC8</f>
        <v>16065.954117882122</v>
      </c>
      <c r="G15" s="381">
        <f>'2025-2029 Capital Forecast'!AD8</f>
        <v>9544.57342657343</v>
      </c>
      <c r="H15" s="381">
        <f>SUM(C15:G15)</f>
        <v>26852.04163036964</v>
      </c>
      <c r="I15" s="380"/>
      <c r="J15" s="381">
        <f>SUMMARY!M10</f>
        <v>317.59670329670331</v>
      </c>
    </row>
    <row r="16" spans="1:10">
      <c r="A16" s="419"/>
      <c r="B16" s="380"/>
      <c r="C16" s="381"/>
      <c r="D16" s="381"/>
      <c r="E16" s="381"/>
      <c r="F16" s="381"/>
      <c r="G16" s="381"/>
      <c r="H16" s="381"/>
      <c r="I16" s="380"/>
      <c r="J16" s="380"/>
    </row>
    <row r="17" spans="1:10">
      <c r="A17" s="419"/>
      <c r="B17" s="380" t="s">
        <v>95</v>
      </c>
      <c r="C17" s="381">
        <f>'2025-2029 Capital Forecast'!Z25</f>
        <v>88409.294529589213</v>
      </c>
      <c r="D17" s="381">
        <f>'2025-2029 Capital Forecast'!AA25</f>
        <v>87302.202130966311</v>
      </c>
      <c r="E17" s="381">
        <f>'2025-2029 Capital Forecast'!AB25</f>
        <v>83811.209563680124</v>
      </c>
      <c r="F17" s="381">
        <f>'2025-2029 Capital Forecast'!AC25</f>
        <v>88962.511654655813</v>
      </c>
      <c r="G17" s="381">
        <f>'2025-2029 Capital Forecast'!AD25</f>
        <v>65125.24764877541</v>
      </c>
      <c r="H17" s="381">
        <f>SUM(C17:G17)</f>
        <v>413610.46552766685</v>
      </c>
      <c r="I17" s="381"/>
      <c r="J17" s="381">
        <f>SUMMARY!M27</f>
        <v>86078.944755452205</v>
      </c>
    </row>
    <row r="18" spans="1:10">
      <c r="A18" s="419"/>
      <c r="B18" s="380"/>
      <c r="C18" s="381"/>
      <c r="D18" s="381"/>
      <c r="E18" s="381"/>
      <c r="F18" s="381"/>
      <c r="G18" s="381"/>
      <c r="H18" s="381"/>
      <c r="I18" s="381"/>
      <c r="J18" s="381"/>
    </row>
    <row r="19" spans="1:10" ht="15.5">
      <c r="A19" s="419"/>
      <c r="B19" s="380" t="s">
        <v>96</v>
      </c>
      <c r="C19" s="382">
        <f>'2025-2029 Capital Forecast'!Z36</f>
        <v>90794.879857840031</v>
      </c>
      <c r="D19" s="382">
        <f>'2025-2029 Capital Forecast'!AA36</f>
        <v>108083.34959835159</v>
      </c>
      <c r="E19" s="382">
        <f>'2025-2029 Capital Forecast'!AB36</f>
        <v>72773.598533456272</v>
      </c>
      <c r="F19" s="382">
        <f>'2025-2029 Capital Forecast'!AC36</f>
        <v>83921.744067117528</v>
      </c>
      <c r="G19" s="382">
        <f>'2025-2029 Capital Forecast'!AD36</f>
        <v>104176.99913695935</v>
      </c>
      <c r="H19" s="439">
        <f>SUM(C19:G19)</f>
        <v>459750.57119372475</v>
      </c>
      <c r="I19" s="381"/>
      <c r="J19" s="382">
        <f>SUMMARY!M38</f>
        <v>107140.89521143259</v>
      </c>
    </row>
    <row r="20" spans="1:10">
      <c r="A20" s="419"/>
      <c r="B20" s="380"/>
      <c r="C20" s="381"/>
      <c r="D20" s="381"/>
      <c r="E20" s="381"/>
      <c r="F20" s="381"/>
      <c r="G20" s="381"/>
      <c r="H20" s="381"/>
      <c r="I20" s="380"/>
      <c r="J20" s="380"/>
    </row>
    <row r="21" spans="1:10" ht="15.5">
      <c r="A21" s="419"/>
      <c r="B21" s="380" t="s">
        <v>54</v>
      </c>
      <c r="C21" s="381">
        <f>C13+C15+C17+C19</f>
        <v>344773.15117907815</v>
      </c>
      <c r="D21" s="381">
        <f t="shared" ref="D21:G21" si="0">D13+D15+D17+D19</f>
        <v>362454.29332488356</v>
      </c>
      <c r="E21" s="381">
        <f t="shared" si="0"/>
        <v>330601.58561567444</v>
      </c>
      <c r="F21" s="381">
        <f t="shared" si="0"/>
        <v>367276.6931784387</v>
      </c>
      <c r="G21" s="381">
        <f t="shared" si="0"/>
        <v>349968.42810271715</v>
      </c>
      <c r="H21" s="381">
        <f>SUM(C21:G21)</f>
        <v>1755074.1514007919</v>
      </c>
      <c r="I21" s="383"/>
      <c r="J21" s="413">
        <f>SUM(J13:J19)</f>
        <v>362362.95797964092</v>
      </c>
    </row>
    <row r="22" spans="1:10">
      <c r="A22" s="419"/>
      <c r="B22" s="380"/>
      <c r="C22" s="380"/>
      <c r="D22" s="380"/>
      <c r="E22" s="380"/>
      <c r="F22" s="380"/>
      <c r="G22" s="380"/>
      <c r="H22" s="380"/>
      <c r="I22" s="380"/>
      <c r="J22" s="380"/>
    </row>
    <row r="23" spans="1:10">
      <c r="A23" s="419"/>
      <c r="B23" s="380"/>
      <c r="C23" s="435"/>
      <c r="D23" s="435"/>
      <c r="E23" s="435"/>
      <c r="F23" s="435"/>
      <c r="G23" s="435"/>
      <c r="H23" s="380"/>
      <c r="I23" s="435"/>
      <c r="J23" s="435"/>
    </row>
    <row r="24" spans="1:10">
      <c r="A24" s="419"/>
      <c r="B24" s="595" t="s">
        <v>97</v>
      </c>
      <c r="C24" s="595"/>
      <c r="D24" s="595"/>
      <c r="E24" s="595"/>
      <c r="F24" s="595"/>
      <c r="G24" s="595"/>
      <c r="H24" s="595"/>
      <c r="I24" s="595"/>
      <c r="J24" s="595"/>
    </row>
    <row r="25" spans="1:10">
      <c r="A25" s="419"/>
      <c r="B25" s="595" t="s">
        <v>89</v>
      </c>
      <c r="C25" s="595"/>
      <c r="D25" s="595"/>
      <c r="E25" s="595"/>
      <c r="F25" s="595"/>
      <c r="G25" s="595"/>
      <c r="H25" s="595"/>
      <c r="I25" s="595"/>
      <c r="J25" s="595"/>
    </row>
    <row r="26" spans="1:10">
      <c r="A26" s="419"/>
      <c r="B26" s="380"/>
      <c r="C26" s="380"/>
      <c r="D26" s="380"/>
      <c r="E26" s="380"/>
      <c r="F26" s="380"/>
      <c r="G26" s="380"/>
      <c r="H26" s="380"/>
      <c r="I26" s="380"/>
      <c r="J26" s="380"/>
    </row>
    <row r="27" spans="1:10">
      <c r="A27" s="419"/>
      <c r="B27" s="380"/>
      <c r="C27" s="380"/>
      <c r="D27" s="380"/>
      <c r="E27" s="380"/>
      <c r="F27" s="380"/>
      <c r="G27" s="380"/>
      <c r="H27" s="380"/>
      <c r="I27" s="380"/>
      <c r="J27" s="378" t="s">
        <v>90</v>
      </c>
    </row>
    <row r="28" spans="1:10">
      <c r="A28" s="419"/>
      <c r="B28" s="380"/>
      <c r="C28" s="380"/>
      <c r="D28" s="380"/>
      <c r="E28" s="380"/>
      <c r="F28" s="380"/>
      <c r="G28" s="380"/>
      <c r="H28" s="380"/>
      <c r="I28" s="380"/>
      <c r="J28" s="378" t="s">
        <v>91</v>
      </c>
    </row>
    <row r="29" spans="1:10">
      <c r="A29" s="419"/>
      <c r="B29" s="380"/>
      <c r="C29" s="432">
        <f>C11</f>
        <v>2025</v>
      </c>
      <c r="D29" s="432">
        <f>C29+1</f>
        <v>2026</v>
      </c>
      <c r="E29" s="432">
        <f>D29+1</f>
        <v>2027</v>
      </c>
      <c r="F29" s="432">
        <f>E29+1</f>
        <v>2028</v>
      </c>
      <c r="G29" s="432">
        <f>F29+1</f>
        <v>2029</v>
      </c>
      <c r="H29" s="432" t="s">
        <v>92</v>
      </c>
      <c r="I29" s="380"/>
      <c r="J29" s="436">
        <v>46203</v>
      </c>
    </row>
    <row r="30" spans="1:10">
      <c r="A30" s="419"/>
      <c r="B30" s="380"/>
      <c r="C30" s="380"/>
      <c r="D30" s="380"/>
      <c r="E30" s="380"/>
      <c r="F30" s="380"/>
      <c r="G30" s="380"/>
      <c r="H30" s="380"/>
      <c r="I30" s="380"/>
      <c r="J30" s="380"/>
    </row>
    <row r="31" spans="1:10">
      <c r="A31" s="419"/>
      <c r="B31" s="380" t="s">
        <v>93</v>
      </c>
      <c r="C31" s="381">
        <f>'2025-2029 Removals'!I15</f>
        <v>14910.379421730269</v>
      </c>
      <c r="D31" s="381">
        <f>'2025-2029 Removals'!J15</f>
        <v>12060.619848388842</v>
      </c>
      <c r="E31" s="381">
        <f>'2025-2029 Removals'!K15</f>
        <v>11878.511303458461</v>
      </c>
      <c r="F31" s="381">
        <f>'2025-2029 Removals'!L15</f>
        <v>10677.00763799177</v>
      </c>
      <c r="G31" s="381">
        <f>'2025-2029 Removals'!M15</f>
        <v>11038.966917030493</v>
      </c>
      <c r="H31" s="381">
        <f>SUM(C31:G31)</f>
        <v>60565.485128599837</v>
      </c>
      <c r="I31" s="381"/>
      <c r="J31" s="381">
        <f>'Electric Removals'!V185+'Electric Removals'!X185</f>
        <v>14256.66522147314</v>
      </c>
    </row>
    <row r="32" spans="1:10">
      <c r="A32" s="419"/>
      <c r="B32" s="380"/>
      <c r="C32" s="380"/>
      <c r="D32" s="380"/>
      <c r="E32" s="380"/>
      <c r="F32" s="380"/>
      <c r="G32" s="380"/>
      <c r="H32" s="380"/>
      <c r="I32" s="380"/>
      <c r="J32" s="380"/>
    </row>
    <row r="33" spans="1:10">
      <c r="A33" s="419"/>
      <c r="B33" s="380" t="s">
        <v>94</v>
      </c>
      <c r="C33" s="437">
        <f>'2025-2029 Removals'!I7</f>
        <v>0</v>
      </c>
      <c r="D33" s="437">
        <f>'2025-2029 Removals'!J7</f>
        <v>0</v>
      </c>
      <c r="E33" s="437">
        <f>'2025-2029 Removals'!K7</f>
        <v>0</v>
      </c>
      <c r="F33" s="437">
        <f>'2025-2029 Removals'!L7</f>
        <v>1299.3950049950054</v>
      </c>
      <c r="G33" s="437">
        <f>'2025-2029 Removals'!M7</f>
        <v>816.82036363636371</v>
      </c>
      <c r="H33" s="417">
        <f>SUM(C33:G33)</f>
        <v>2116.2153686313691</v>
      </c>
      <c r="I33" s="380"/>
      <c r="J33" s="381">
        <v>0</v>
      </c>
    </row>
    <row r="34" spans="1:10">
      <c r="A34" s="419"/>
      <c r="B34" s="380"/>
      <c r="C34" s="380"/>
      <c r="D34" s="380"/>
      <c r="E34" s="380"/>
      <c r="F34" s="380"/>
      <c r="G34" s="380"/>
      <c r="H34" s="380"/>
      <c r="I34" s="380"/>
      <c r="J34" s="380"/>
    </row>
    <row r="35" spans="1:10">
      <c r="A35" s="419"/>
      <c r="B35" s="380" t="s">
        <v>95</v>
      </c>
      <c r="C35" s="381">
        <f>'2025-2029 Removals'!I24</f>
        <v>1417.4551591288709</v>
      </c>
      <c r="D35" s="381">
        <f>'2025-2029 Removals'!J24</f>
        <v>1488.93710254343</v>
      </c>
      <c r="E35" s="381">
        <f>'2025-2029 Removals'!K24</f>
        <v>1538.4774981323478</v>
      </c>
      <c r="F35" s="381">
        <f>'2025-2029 Removals'!L24</f>
        <v>1546.0485506767632</v>
      </c>
      <c r="G35" s="381">
        <f>'2025-2029 Removals'!M24</f>
        <v>1617.9725510758044</v>
      </c>
      <c r="H35" s="417">
        <f>SUM(C35:G35)</f>
        <v>7608.8908615572172</v>
      </c>
      <c r="I35" s="381"/>
      <c r="J35" s="381">
        <f>'Gas Removals'!V142+'Gas Removals'!X142</f>
        <v>1453.1961308361506</v>
      </c>
    </row>
    <row r="36" spans="1:10">
      <c r="A36" s="419"/>
      <c r="B36" s="380"/>
      <c r="C36" s="381"/>
      <c r="D36" s="381"/>
      <c r="E36" s="381"/>
      <c r="F36" s="381"/>
      <c r="G36" s="381"/>
      <c r="H36" s="381"/>
      <c r="I36" s="381"/>
      <c r="J36" s="381"/>
    </row>
    <row r="37" spans="1:10" ht="15.5">
      <c r="A37" s="419"/>
      <c r="B37" s="380" t="s">
        <v>96</v>
      </c>
      <c r="C37" s="382">
        <f>'2025-2029 Removals'!I35</f>
        <v>-42.332235380619295</v>
      </c>
      <c r="D37" s="382">
        <f>'2025-2029 Removals'!J35</f>
        <v>-151.15409775206126</v>
      </c>
      <c r="E37" s="382">
        <f>'2025-2029 Removals'!K35</f>
        <v>89.850393247392731</v>
      </c>
      <c r="F37" s="382">
        <f>'2025-2029 Removals'!L35</f>
        <v>36.333062307612295</v>
      </c>
      <c r="G37" s="382">
        <f>'2025-2029 Removals'!M35</f>
        <v>-51.198623740419407</v>
      </c>
      <c r="H37" s="434">
        <f>SUM(C37:G37)</f>
        <v>-118.50150131809494</v>
      </c>
      <c r="I37" s="381"/>
      <c r="J37" s="382">
        <f>'Common IT Removals'!V248+'Common IT Removals'!X248+'Common Other Removals'!U159+'Common Other Removals'!W159</f>
        <v>-96.743166566340278</v>
      </c>
    </row>
    <row r="38" spans="1:10">
      <c r="A38" s="419"/>
      <c r="B38" s="380"/>
      <c r="C38" s="380"/>
      <c r="D38" s="380"/>
      <c r="E38" s="380"/>
      <c r="F38" s="380"/>
      <c r="G38" s="380"/>
      <c r="H38" s="380"/>
      <c r="I38" s="380"/>
      <c r="J38" s="380"/>
    </row>
    <row r="39" spans="1:10" ht="15.5">
      <c r="A39" s="419"/>
      <c r="B39" s="380" t="s">
        <v>54</v>
      </c>
      <c r="C39" s="381">
        <f>C31+C33+C35+C37</f>
        <v>16285.502345478521</v>
      </c>
      <c r="D39" s="381">
        <f t="shared" ref="D39:G39" si="1">D31+D33+D35+D37</f>
        <v>13398.402853180211</v>
      </c>
      <c r="E39" s="381">
        <f t="shared" si="1"/>
        <v>13506.839194838201</v>
      </c>
      <c r="F39" s="381">
        <f t="shared" si="1"/>
        <v>13558.784255971152</v>
      </c>
      <c r="G39" s="381">
        <f t="shared" si="1"/>
        <v>13422.56120800224</v>
      </c>
      <c r="H39" s="381">
        <f>SUM(C39:G39)</f>
        <v>70172.089857470331</v>
      </c>
      <c r="I39" s="383"/>
      <c r="J39" s="413">
        <f>SUM(J31:J37)</f>
        <v>15613.118185742949</v>
      </c>
    </row>
    <row r="40" spans="1:10">
      <c r="A40" s="419"/>
      <c r="B40" s="380"/>
      <c r="C40" s="380"/>
      <c r="D40" s="380"/>
      <c r="E40" s="380"/>
      <c r="F40" s="380"/>
      <c r="G40" s="380"/>
      <c r="H40" s="380"/>
      <c r="I40" s="380"/>
      <c r="J40" s="380"/>
    </row>
    <row r="41" spans="1:10">
      <c r="A41" s="419"/>
      <c r="B41" s="380"/>
      <c r="C41" s="435"/>
      <c r="D41" s="435"/>
      <c r="E41" s="435"/>
      <c r="F41" s="435"/>
      <c r="G41" s="435"/>
      <c r="H41" s="380"/>
      <c r="I41" s="435"/>
      <c r="J41" s="435"/>
    </row>
    <row r="42" spans="1:10">
      <c r="A42" s="419"/>
      <c r="B42" s="595" t="s">
        <v>98</v>
      </c>
      <c r="C42" s="595"/>
      <c r="D42" s="595"/>
      <c r="E42" s="595"/>
      <c r="F42" s="595"/>
      <c r="G42" s="595"/>
      <c r="H42" s="595"/>
      <c r="I42" s="595"/>
      <c r="J42" s="595"/>
    </row>
    <row r="43" spans="1:10">
      <c r="A43" s="419"/>
      <c r="B43" s="596" t="s">
        <v>89</v>
      </c>
      <c r="C43" s="596"/>
      <c r="D43" s="596"/>
      <c r="E43" s="596"/>
      <c r="F43" s="596"/>
      <c r="G43" s="596"/>
      <c r="H43" s="596"/>
      <c r="I43" s="596"/>
      <c r="J43" s="596"/>
    </row>
    <row r="44" spans="1:10">
      <c r="A44" s="419"/>
      <c r="B44" s="438"/>
      <c r="C44" s="438"/>
      <c r="D44" s="438"/>
      <c r="E44" s="438"/>
      <c r="F44" s="438"/>
      <c r="G44" s="438"/>
      <c r="H44" s="438"/>
      <c r="I44" s="376"/>
      <c r="J44" s="376"/>
    </row>
    <row r="45" spans="1:10">
      <c r="A45" s="419"/>
      <c r="B45" s="380"/>
      <c r="C45" s="380"/>
      <c r="D45" s="380"/>
      <c r="E45" s="380"/>
      <c r="F45" s="380"/>
      <c r="G45" s="380"/>
      <c r="H45" s="380"/>
      <c r="I45" s="380"/>
      <c r="J45" s="378" t="s">
        <v>90</v>
      </c>
    </row>
    <row r="46" spans="1:10">
      <c r="A46" s="419"/>
      <c r="B46" s="380"/>
      <c r="C46" s="380"/>
      <c r="D46" s="380"/>
      <c r="E46" s="380"/>
      <c r="F46" s="380"/>
      <c r="G46" s="380"/>
      <c r="H46" s="380"/>
      <c r="I46" s="380"/>
      <c r="J46" s="378" t="s">
        <v>91</v>
      </c>
    </row>
    <row r="47" spans="1:10">
      <c r="A47" s="419"/>
      <c r="B47" s="380"/>
      <c r="C47" s="432">
        <f>C29</f>
        <v>2025</v>
      </c>
      <c r="D47" s="432">
        <f>C47+1</f>
        <v>2026</v>
      </c>
      <c r="E47" s="432">
        <f>D47+1</f>
        <v>2027</v>
      </c>
      <c r="F47" s="432">
        <f>E47+1</f>
        <v>2028</v>
      </c>
      <c r="G47" s="432">
        <f>F47+1</f>
        <v>2029</v>
      </c>
      <c r="H47" s="432" t="s">
        <v>92</v>
      </c>
      <c r="I47" s="380"/>
      <c r="J47" s="436">
        <v>46203</v>
      </c>
    </row>
    <row r="48" spans="1:10">
      <c r="A48" s="419"/>
      <c r="B48" s="380"/>
      <c r="C48" s="380"/>
      <c r="D48" s="380"/>
      <c r="E48" s="380"/>
      <c r="F48" s="380"/>
      <c r="G48" s="380"/>
      <c r="H48" s="380"/>
      <c r="I48" s="380"/>
      <c r="J48" s="380"/>
    </row>
    <row r="49" spans="1:10">
      <c r="A49" s="419"/>
      <c r="B49" s="380" t="s">
        <v>93</v>
      </c>
      <c r="C49" s="381">
        <f>C13+C31</f>
        <v>180202.01155803454</v>
      </c>
      <c r="D49" s="381">
        <f>D13+D31</f>
        <v>178771.51269270576</v>
      </c>
      <c r="E49" s="381">
        <f t="shared" ref="E49:F49" si="2">E13+E31</f>
        <v>185288.96814267582</v>
      </c>
      <c r="F49" s="381">
        <f t="shared" si="2"/>
        <v>189003.49097677504</v>
      </c>
      <c r="G49" s="381">
        <f>G13+G31</f>
        <v>182160.57480743947</v>
      </c>
      <c r="H49" s="381">
        <f>SUM(C49:G49)</f>
        <v>915426.55817763065</v>
      </c>
      <c r="I49" s="381"/>
      <c r="J49" s="381">
        <f>J13+J31</f>
        <v>183082.18653093258</v>
      </c>
    </row>
    <row r="50" spans="1:10">
      <c r="A50" s="419"/>
      <c r="B50" s="380"/>
      <c r="C50" s="417"/>
      <c r="D50" s="417"/>
      <c r="E50" s="417"/>
      <c r="F50" s="417"/>
      <c r="G50" s="417"/>
      <c r="H50" s="417"/>
      <c r="I50" s="417"/>
      <c r="J50" s="417"/>
    </row>
    <row r="51" spans="1:10">
      <c r="A51" s="419"/>
      <c r="B51" s="380" t="s">
        <v>94</v>
      </c>
      <c r="C51" s="381">
        <f>C15+C33</f>
        <v>277.34465534465534</v>
      </c>
      <c r="D51" s="381">
        <f t="shared" ref="D51:F51" si="3">D15+D33</f>
        <v>357.84875124875128</v>
      </c>
      <c r="E51" s="381">
        <f t="shared" si="3"/>
        <v>606.32067932067946</v>
      </c>
      <c r="F51" s="381">
        <f t="shared" si="3"/>
        <v>17365.349122877127</v>
      </c>
      <c r="G51" s="381">
        <f>G15+G33</f>
        <v>10361.393790209793</v>
      </c>
      <c r="H51" s="381">
        <f>SUM(C51:G51)</f>
        <v>28968.256999001005</v>
      </c>
      <c r="I51" s="417"/>
      <c r="J51" s="381">
        <f>J15+J33</f>
        <v>317.59670329670331</v>
      </c>
    </row>
    <row r="52" spans="1:10">
      <c r="A52" s="419"/>
      <c r="B52" s="380"/>
      <c r="C52" s="381"/>
      <c r="D52" s="381"/>
      <c r="E52" s="381"/>
      <c r="F52" s="381"/>
      <c r="G52" s="381"/>
      <c r="H52" s="381"/>
      <c r="I52" s="380"/>
      <c r="J52" s="381"/>
    </row>
    <row r="53" spans="1:10">
      <c r="A53" s="419"/>
      <c r="B53" s="380" t="s">
        <v>95</v>
      </c>
      <c r="C53" s="381">
        <f>C17+C35</f>
        <v>89826.74968871809</v>
      </c>
      <c r="D53" s="381">
        <f t="shared" ref="D53:G53" si="4">D17+D35</f>
        <v>88791.139233509733</v>
      </c>
      <c r="E53" s="381">
        <f t="shared" si="4"/>
        <v>85349.687061812467</v>
      </c>
      <c r="F53" s="381">
        <f t="shared" si="4"/>
        <v>90508.560205332571</v>
      </c>
      <c r="G53" s="381">
        <f t="shared" si="4"/>
        <v>66743.220199851217</v>
      </c>
      <c r="H53" s="381">
        <f>SUM(C53:G53)</f>
        <v>421219.35638922406</v>
      </c>
      <c r="I53" s="381"/>
      <c r="J53" s="381">
        <f>J17+J35</f>
        <v>87532.140886288355</v>
      </c>
    </row>
    <row r="54" spans="1:10">
      <c r="A54" s="419"/>
      <c r="B54" s="380"/>
      <c r="C54" s="381"/>
      <c r="D54" s="381"/>
      <c r="E54" s="381"/>
      <c r="F54" s="381"/>
      <c r="G54" s="381"/>
      <c r="H54" s="381"/>
      <c r="I54" s="381"/>
      <c r="J54" s="381"/>
    </row>
    <row r="55" spans="1:10" ht="15.5">
      <c r="A55" s="419"/>
      <c r="B55" s="380" t="s">
        <v>96</v>
      </c>
      <c r="C55" s="382">
        <f>C19+C37</f>
        <v>90752.547622459417</v>
      </c>
      <c r="D55" s="382">
        <f t="shared" ref="D55:G55" si="5">D19+D37</f>
        <v>107932.19550059953</v>
      </c>
      <c r="E55" s="382">
        <f t="shared" si="5"/>
        <v>72863.44892670367</v>
      </c>
      <c r="F55" s="382">
        <f t="shared" si="5"/>
        <v>83958.077129425146</v>
      </c>
      <c r="G55" s="382">
        <f t="shared" si="5"/>
        <v>104125.80051321893</v>
      </c>
      <c r="H55" s="439">
        <f>SUM(C55:G55)</f>
        <v>459632.06969240663</v>
      </c>
      <c r="I55" s="381"/>
      <c r="J55" s="439">
        <f>J19+J37</f>
        <v>107044.15204486625</v>
      </c>
    </row>
    <row r="56" spans="1:10">
      <c r="A56" s="419"/>
      <c r="B56" s="380"/>
      <c r="C56" s="380"/>
      <c r="D56" s="380"/>
      <c r="E56" s="380"/>
      <c r="F56" s="380"/>
      <c r="G56" s="380"/>
      <c r="H56" s="380"/>
      <c r="I56" s="380"/>
      <c r="J56" s="380"/>
    </row>
    <row r="57" spans="1:10" ht="15.5">
      <c r="A57" s="419"/>
      <c r="B57" s="380" t="s">
        <v>54</v>
      </c>
      <c r="C57" s="381">
        <f>C49+C51+C53+C55</f>
        <v>361058.65352455672</v>
      </c>
      <c r="D57" s="381">
        <f t="shared" ref="D57:F57" si="6">D49+D51+D53+D55</f>
        <v>375852.69617806375</v>
      </c>
      <c r="E57" s="381">
        <f t="shared" si="6"/>
        <v>344108.42481051263</v>
      </c>
      <c r="F57" s="381">
        <f t="shared" si="6"/>
        <v>380835.47743440984</v>
      </c>
      <c r="G57" s="381">
        <f>G49+G51+G53+G55</f>
        <v>363390.98931071936</v>
      </c>
      <c r="H57" s="381">
        <f>SUM(C57:G57)</f>
        <v>1825246.2412582622</v>
      </c>
      <c r="I57" s="413"/>
      <c r="J57" s="413">
        <f>J49+J51+J53+J55</f>
        <v>377976.07616538386</v>
      </c>
    </row>
    <row r="58" spans="1:10">
      <c r="A58" s="419"/>
      <c r="B58" s="380"/>
      <c r="C58" s="380"/>
      <c r="D58" s="380"/>
      <c r="E58" s="380"/>
      <c r="F58" s="380"/>
      <c r="G58" s="380"/>
      <c r="H58" s="380"/>
      <c r="I58" s="380"/>
      <c r="J58" s="380"/>
    </row>
    <row r="59" spans="1:10">
      <c r="B59" s="374"/>
      <c r="C59" s="375"/>
      <c r="D59" s="375"/>
      <c r="E59" s="375"/>
      <c r="F59" s="375"/>
      <c r="G59" s="375"/>
      <c r="H59" s="374"/>
      <c r="I59" s="375"/>
      <c r="J59" s="375"/>
    </row>
  </sheetData>
  <mergeCells count="11">
    <mergeCell ref="B6:J6"/>
    <mergeCell ref="B2:J2"/>
    <mergeCell ref="B3:J3"/>
    <mergeCell ref="B4:J4"/>
    <mergeCell ref="B5:H5"/>
    <mergeCell ref="I5:J5"/>
    <mergeCell ref="B7:J7"/>
    <mergeCell ref="B24:J24"/>
    <mergeCell ref="B25:J25"/>
    <mergeCell ref="B42:J42"/>
    <mergeCell ref="B43:J43"/>
  </mergeCells>
  <printOptions horizontalCentered="1"/>
  <pageMargins left="0.7" right="0.7" top="0.75" bottom="0.75" header="0.3" footer="0.3"/>
  <pageSetup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14E34-AF4B-4807-946F-96BCB03420EB}">
  <sheetPr>
    <tabColor theme="7"/>
    <pageSetUpPr fitToPage="1"/>
  </sheetPr>
  <dimension ref="A1:K36"/>
  <sheetViews>
    <sheetView showGridLines="0" view="pageBreakPreview" zoomScaleNormal="100" zoomScaleSheetLayoutView="100" workbookViewId="0">
      <selection activeCell="A31" sqref="A31"/>
    </sheetView>
  </sheetViews>
  <sheetFormatPr defaultRowHeight="14.5"/>
  <cols>
    <col min="2" max="3" width="28.7265625" bestFit="1" customWidth="1"/>
    <col min="4" max="8" width="11.26953125" bestFit="1" customWidth="1"/>
    <col min="9" max="9" width="12.26953125" bestFit="1" customWidth="1"/>
    <col min="11" max="11" width="10.1796875" bestFit="1" customWidth="1"/>
  </cols>
  <sheetData>
    <row r="1" spans="1:11">
      <c r="A1" s="419"/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>
      <c r="A2" s="419"/>
      <c r="B2" s="595" t="s">
        <v>85</v>
      </c>
      <c r="C2" s="595"/>
      <c r="D2" s="595"/>
      <c r="E2" s="595"/>
      <c r="F2" s="595"/>
      <c r="G2" s="595"/>
      <c r="H2" s="595"/>
      <c r="I2" s="595"/>
      <c r="J2" s="415"/>
      <c r="K2" s="415"/>
    </row>
    <row r="3" spans="1:11">
      <c r="A3" s="419"/>
      <c r="B3" s="595" t="s">
        <v>86</v>
      </c>
      <c r="C3" s="595"/>
      <c r="D3" s="595"/>
      <c r="E3" s="595"/>
      <c r="F3" s="595"/>
      <c r="G3" s="595"/>
      <c r="H3" s="595"/>
      <c r="I3" s="595"/>
      <c r="J3" s="415"/>
      <c r="K3" s="415"/>
    </row>
    <row r="4" spans="1:11">
      <c r="A4" s="419"/>
      <c r="B4" s="595" t="s">
        <v>99</v>
      </c>
      <c r="C4" s="595"/>
      <c r="D4" s="595"/>
      <c r="E4" s="595"/>
      <c r="F4" s="595"/>
      <c r="G4" s="595"/>
      <c r="H4" s="595"/>
      <c r="I4" s="595"/>
      <c r="J4" s="415"/>
      <c r="K4" s="415"/>
    </row>
    <row r="5" spans="1:11">
      <c r="A5" s="419"/>
      <c r="B5" s="380"/>
      <c r="C5" s="380"/>
      <c r="D5" s="380"/>
      <c r="E5" s="380"/>
      <c r="F5" s="380"/>
      <c r="G5" s="380"/>
      <c r="H5" s="380"/>
      <c r="I5" s="380"/>
      <c r="J5" s="380"/>
      <c r="K5" s="422"/>
    </row>
    <row r="6" spans="1:11">
      <c r="A6" s="419"/>
      <c r="B6" s="596" t="s">
        <v>89</v>
      </c>
      <c r="C6" s="596"/>
      <c r="D6" s="596"/>
      <c r="E6" s="596"/>
      <c r="F6" s="596"/>
      <c r="G6" s="596"/>
      <c r="H6" s="596"/>
      <c r="I6" s="596"/>
      <c r="J6" s="416"/>
      <c r="K6" s="416"/>
    </row>
    <row r="7" spans="1:11">
      <c r="A7" s="419"/>
      <c r="B7" s="422"/>
      <c r="C7" s="422"/>
      <c r="D7" s="422"/>
      <c r="E7" s="422"/>
      <c r="F7" s="422"/>
      <c r="G7" s="422"/>
      <c r="H7" s="422"/>
      <c r="I7" s="422"/>
      <c r="J7" s="422"/>
      <c r="K7" s="422"/>
    </row>
    <row r="8" spans="1:11">
      <c r="A8" s="419"/>
      <c r="B8" s="422"/>
      <c r="C8" s="422"/>
      <c r="D8" s="422"/>
      <c r="E8" s="422"/>
      <c r="F8" s="422"/>
      <c r="G8" s="422"/>
      <c r="H8" s="422"/>
      <c r="I8" s="422"/>
      <c r="J8" s="422"/>
      <c r="K8" s="378" t="s">
        <v>90</v>
      </c>
    </row>
    <row r="9" spans="1:11">
      <c r="A9" s="419"/>
      <c r="B9" s="422"/>
      <c r="C9" s="422"/>
      <c r="D9" s="422"/>
      <c r="E9" s="422"/>
      <c r="F9" s="422"/>
      <c r="G9" s="422"/>
      <c r="H9" s="422"/>
      <c r="I9" s="422"/>
      <c r="J9" s="422"/>
      <c r="K9" s="378" t="s">
        <v>91</v>
      </c>
    </row>
    <row r="10" spans="1:11">
      <c r="A10" s="419"/>
      <c r="B10" s="376" t="s">
        <v>17</v>
      </c>
      <c r="C10" s="376" t="s">
        <v>100</v>
      </c>
      <c r="D10" s="423">
        <v>2025</v>
      </c>
      <c r="E10" s="423">
        <v>2026</v>
      </c>
      <c r="F10" s="423">
        <v>2027</v>
      </c>
      <c r="G10" s="423">
        <v>2028</v>
      </c>
      <c r="H10" s="423">
        <v>2029</v>
      </c>
      <c r="I10" s="423" t="s">
        <v>92</v>
      </c>
      <c r="J10" s="422"/>
      <c r="K10" s="420" t="s">
        <v>101</v>
      </c>
    </row>
    <row r="11" spans="1:11">
      <c r="A11" s="419"/>
      <c r="B11" s="422"/>
      <c r="C11" s="422"/>
      <c r="D11" s="422"/>
      <c r="E11" s="422"/>
      <c r="F11" s="422"/>
      <c r="G11" s="422"/>
      <c r="H11" s="422"/>
      <c r="I11" s="422"/>
      <c r="J11" s="422"/>
      <c r="K11" s="380"/>
    </row>
    <row r="12" spans="1:11">
      <c r="A12" s="419"/>
      <c r="B12" s="422" t="s">
        <v>102</v>
      </c>
      <c r="C12" s="422" t="s">
        <v>103</v>
      </c>
      <c r="D12" s="424">
        <f>SUMMARY!E8</f>
        <v>6020.3364330611657</v>
      </c>
      <c r="E12" s="424">
        <f>SUMMARY!H8</f>
        <v>5357.761442279525</v>
      </c>
      <c r="F12" s="424">
        <f>SUMMARY!I8</f>
        <v>3774.6356216312479</v>
      </c>
      <c r="G12" s="424">
        <f>SUMMARY!J8</f>
        <v>5961.8476228011932</v>
      </c>
      <c r="H12" s="424">
        <f>SUMMARY!K8</f>
        <v>3546.9304611191333</v>
      </c>
      <c r="I12" s="424">
        <f>SUM(D12:H12)</f>
        <v>24661.511580892264</v>
      </c>
      <c r="J12" s="425"/>
      <c r="K12" s="424">
        <f>SUMMARY!D8+SUMMARY!F8</f>
        <v>5690.0113182783971</v>
      </c>
    </row>
    <row r="13" spans="1:11">
      <c r="A13" s="419"/>
      <c r="B13" s="422"/>
      <c r="C13" s="422"/>
      <c r="D13" s="424"/>
      <c r="E13" s="424"/>
      <c r="F13" s="424"/>
      <c r="G13" s="424"/>
      <c r="H13" s="424"/>
      <c r="I13" s="424"/>
      <c r="J13" s="426"/>
      <c r="K13" s="424"/>
    </row>
    <row r="14" spans="1:11">
      <c r="A14" s="419"/>
      <c r="B14" s="422" t="s">
        <v>104</v>
      </c>
      <c r="C14" s="422" t="s">
        <v>105</v>
      </c>
      <c r="D14" s="424">
        <f>SUMMARY!E9</f>
        <v>28653.544091194308</v>
      </c>
      <c r="E14" s="424">
        <f>SUMMARY!H9</f>
        <v>29360.99156349192</v>
      </c>
      <c r="F14" s="424">
        <f>SUMMARY!I9</f>
        <v>35710.55283631559</v>
      </c>
      <c r="G14" s="424">
        <f>SUMMARY!J9</f>
        <v>33488.333625961081</v>
      </c>
      <c r="H14" s="424">
        <f>SUMMARY!K9</f>
        <v>30626.970906152557</v>
      </c>
      <c r="I14" s="424">
        <f>SUM(D14:H14)</f>
        <v>157840.39302311547</v>
      </c>
      <c r="J14" s="426"/>
      <c r="K14" s="424">
        <f>SUMMARY!D9+SUMMARY!F9</f>
        <v>31959.571070210153</v>
      </c>
    </row>
    <row r="15" spans="1:11">
      <c r="A15" s="419"/>
      <c r="B15" s="422"/>
      <c r="C15" s="422"/>
      <c r="D15" s="424"/>
      <c r="E15" s="424"/>
      <c r="F15" s="424"/>
      <c r="G15" s="424"/>
      <c r="H15" s="424"/>
      <c r="I15" s="424"/>
      <c r="J15" s="426"/>
      <c r="K15" s="424"/>
    </row>
    <row r="16" spans="1:11">
      <c r="A16" s="419"/>
      <c r="B16" s="422" t="s">
        <v>106</v>
      </c>
      <c r="C16" s="422" t="s">
        <v>94</v>
      </c>
      <c r="D16" s="424">
        <f>SUMMARY!E10</f>
        <v>277.34465534465534</v>
      </c>
      <c r="E16" s="424">
        <f>SUMMARY!H10</f>
        <v>357.84875124875128</v>
      </c>
      <c r="F16" s="424">
        <f>SUMMARY!I10</f>
        <v>606.32067932067946</v>
      </c>
      <c r="G16" s="424">
        <f>SUMMARY!J10</f>
        <v>16065.954117882122</v>
      </c>
      <c r="H16" s="424">
        <f>SUMMARY!K10</f>
        <v>9544.57342657343</v>
      </c>
      <c r="I16" s="424">
        <f>SUM(D16:H16)</f>
        <v>26852.04163036964</v>
      </c>
      <c r="J16" s="426"/>
      <c r="K16" s="424">
        <f>SUMMARY!D10+SUMMARY!F10</f>
        <v>317.59670329670331</v>
      </c>
    </row>
    <row r="17" spans="1:11">
      <c r="A17" s="419"/>
      <c r="B17" s="422"/>
      <c r="C17" s="422"/>
      <c r="D17" s="424"/>
      <c r="E17" s="424"/>
      <c r="F17" s="424"/>
      <c r="G17" s="424"/>
      <c r="H17" s="424"/>
      <c r="I17" s="424"/>
      <c r="J17" s="426"/>
      <c r="K17" s="424"/>
    </row>
    <row r="18" spans="1:11">
      <c r="A18" s="419"/>
      <c r="B18" s="422" t="s">
        <v>107</v>
      </c>
      <c r="C18" s="422" t="s">
        <v>108</v>
      </c>
      <c r="D18" s="424">
        <f>SUMMARY!E11</f>
        <v>27701.989266216609</v>
      </c>
      <c r="E18" s="424">
        <f>SUMMARY!H11</f>
        <v>25632.592488618517</v>
      </c>
      <c r="F18" s="424">
        <f>SUMMARY!I11</f>
        <v>31030.2086788917</v>
      </c>
      <c r="G18" s="424">
        <f>SUMMARY!J11</f>
        <v>32226.028797234227</v>
      </c>
      <c r="H18" s="424">
        <f>SUMMARY!K11</f>
        <v>29053.23388874732</v>
      </c>
      <c r="I18" s="424">
        <f>SUM(D18:H18)</f>
        <v>145644.05311970838</v>
      </c>
      <c r="J18" s="426"/>
      <c r="K18" s="424">
        <f>SUMMARY!D11+SUMMARY!F11</f>
        <v>21926.121303021544</v>
      </c>
    </row>
    <row r="19" spans="1:11">
      <c r="A19" s="419"/>
      <c r="B19" s="422"/>
      <c r="C19" s="422"/>
      <c r="D19" s="424"/>
      <c r="E19" s="424"/>
      <c r="F19" s="424"/>
      <c r="G19" s="424"/>
      <c r="H19" s="424"/>
      <c r="I19" s="424"/>
      <c r="J19" s="426"/>
      <c r="K19" s="424"/>
    </row>
    <row r="20" spans="1:11">
      <c r="A20" s="419"/>
      <c r="B20" s="422" t="s">
        <v>109</v>
      </c>
      <c r="C20" s="422" t="s">
        <v>110</v>
      </c>
      <c r="D20" s="424">
        <f>SUMMARY!E13</f>
        <v>14672.463252700885</v>
      </c>
      <c r="E20" s="424">
        <f>SUMMARY!H13</f>
        <v>15581.707198515658</v>
      </c>
      <c r="F20" s="424">
        <f>SUMMARY!I13</f>
        <v>16232.944958781496</v>
      </c>
      <c r="G20" s="424">
        <f>SUMMARY!J13</f>
        <v>16922.555085544809</v>
      </c>
      <c r="H20" s="424">
        <f>SUMMARY!K13</f>
        <v>17735.382339453987</v>
      </c>
      <c r="I20" s="424">
        <f>SUM(D20:H20)</f>
        <v>81145.052834996837</v>
      </c>
      <c r="J20" s="426"/>
      <c r="K20" s="424">
        <f>SUMMARY!D13+SUMMARY!F13</f>
        <v>15479.405037015425</v>
      </c>
    </row>
    <row r="21" spans="1:11">
      <c r="A21" s="419"/>
      <c r="B21" s="422"/>
      <c r="C21" s="422"/>
      <c r="D21" s="424"/>
      <c r="E21" s="424"/>
      <c r="F21" s="424"/>
      <c r="G21" s="424"/>
      <c r="H21" s="424"/>
      <c r="I21" s="424"/>
      <c r="J21" s="426"/>
      <c r="K21" s="424"/>
    </row>
    <row r="22" spans="1:11">
      <c r="A22" s="419"/>
      <c r="B22" s="422" t="s">
        <v>111</v>
      </c>
      <c r="C22" s="422" t="s">
        <v>112</v>
      </c>
      <c r="D22" s="424">
        <f>SUMMARY!E14</f>
        <v>66111.926719094554</v>
      </c>
      <c r="E22" s="424">
        <f>SUMMARY!H14</f>
        <v>68391.44983913828</v>
      </c>
      <c r="F22" s="424">
        <f>SUMMARY!I14</f>
        <v>63499.075529577567</v>
      </c>
      <c r="G22" s="424">
        <f>SUMMARY!J14</f>
        <v>65759.665415503841</v>
      </c>
      <c r="H22" s="424">
        <f>SUMMARY!K14</f>
        <v>65850.397809752321</v>
      </c>
      <c r="I22" s="424">
        <f>SUM(D22:H22)</f>
        <v>329612.51531306654</v>
      </c>
      <c r="J22" s="426"/>
      <c r="K22" s="424">
        <f>SUMMARY!D14+SUMMARY!F14</f>
        <v>71511.531237779025</v>
      </c>
    </row>
    <row r="23" spans="1:11">
      <c r="A23" s="419"/>
      <c r="B23" s="427"/>
      <c r="C23" s="427"/>
      <c r="D23" s="424"/>
      <c r="E23" s="424"/>
      <c r="F23" s="424"/>
      <c r="G23" s="424"/>
      <c r="H23" s="424"/>
      <c r="I23" s="424"/>
      <c r="J23" s="426"/>
      <c r="K23" s="424"/>
    </row>
    <row r="24" spans="1:11">
      <c r="A24" s="419"/>
      <c r="B24" s="422" t="s">
        <v>113</v>
      </c>
      <c r="C24" s="422" t="s">
        <v>114</v>
      </c>
      <c r="D24" s="424">
        <f>SUMMARY!E15</f>
        <v>17970.145678321682</v>
      </c>
      <c r="E24" s="424">
        <f>SUMMARY!H15</f>
        <v>18137.771343856151</v>
      </c>
      <c r="F24" s="424">
        <f>SUMMARY!I15</f>
        <v>18833.702867052951</v>
      </c>
      <c r="G24" s="424">
        <f>SUMMARY!J15</f>
        <v>19556.468724635371</v>
      </c>
      <c r="H24" s="424">
        <f>SUMMARY!K15</f>
        <v>19817.693457902104</v>
      </c>
      <c r="I24" s="424">
        <f>SUM(D24:H24)</f>
        <v>94315.782071768263</v>
      </c>
      <c r="J24" s="426"/>
      <c r="K24" s="424">
        <f>SUMMARY!D15+SUMMARY!F15</f>
        <v>18053.958511088917</v>
      </c>
    </row>
    <row r="25" spans="1:11">
      <c r="A25" s="419"/>
      <c r="B25" s="422"/>
      <c r="C25" s="422"/>
      <c r="D25" s="424"/>
      <c r="E25" s="424"/>
      <c r="F25" s="424"/>
      <c r="G25" s="424"/>
      <c r="H25" s="424"/>
      <c r="I25" s="424"/>
      <c r="J25" s="426"/>
      <c r="K25" s="424"/>
    </row>
    <row r="26" spans="1:11">
      <c r="A26" s="419"/>
      <c r="B26" s="422" t="s">
        <v>115</v>
      </c>
      <c r="C26" s="422" t="s">
        <v>116</v>
      </c>
      <c r="D26" s="424">
        <f>SUMMARY!E16</f>
        <v>2554.8764835164834</v>
      </c>
      <c r="E26" s="424">
        <f>SUMMARY!H16</f>
        <v>2608.532887912088</v>
      </c>
      <c r="F26" s="424">
        <f>SUMMARY!I16</f>
        <v>2658.0910945054948</v>
      </c>
      <c r="G26" s="424">
        <f>SUMMARY!J16</f>
        <v>2708.5888879120885</v>
      </c>
      <c r="H26" s="424">
        <f>SUMMARY!K16</f>
        <v>2757.3474461538467</v>
      </c>
      <c r="I26" s="424">
        <f>SUM(D26:H26)</f>
        <v>13287.436800000001</v>
      </c>
      <c r="J26" s="426"/>
      <c r="K26" s="424">
        <f>SUMMARY!D16+SUMMARY!F16</f>
        <v>2581.7046857142859</v>
      </c>
    </row>
    <row r="27" spans="1:11" ht="15.5">
      <c r="A27" s="419"/>
      <c r="B27" s="422"/>
      <c r="C27" s="422"/>
      <c r="D27" s="428"/>
      <c r="E27" s="428"/>
      <c r="F27" s="428"/>
      <c r="G27" s="428"/>
      <c r="H27" s="428"/>
      <c r="I27" s="428"/>
      <c r="J27" s="426"/>
      <c r="K27" s="428"/>
    </row>
    <row r="28" spans="1:11">
      <c r="A28" s="419"/>
      <c r="B28" s="422" t="s">
        <v>117</v>
      </c>
      <c r="C28" s="422" t="s">
        <v>118</v>
      </c>
      <c r="D28" s="424">
        <f>SUMMARY!E17</f>
        <v>1606.3502121985532</v>
      </c>
      <c r="E28" s="424">
        <f>SUMMARY!H17</f>
        <v>1640.0860805048205</v>
      </c>
      <c r="F28" s="424">
        <f>SUMMARY!I17</f>
        <v>1671.2452524613166</v>
      </c>
      <c r="G28" s="424">
        <f>SUMMARY!J17</f>
        <v>1702.9951791906872</v>
      </c>
      <c r="H28" s="424">
        <f>SUMMARY!K17</f>
        <v>1733.6515811277159</v>
      </c>
      <c r="I28" s="424">
        <f>SUM(D28:H28)</f>
        <v>8354.3283054830936</v>
      </c>
      <c r="J28" s="426"/>
      <c r="K28" s="424">
        <f>SUMMARY!D17+SUMMARY!F17</f>
        <v>1623.2181463516868</v>
      </c>
    </row>
    <row r="29" spans="1:11" ht="15.5">
      <c r="A29" s="419"/>
      <c r="B29" s="422"/>
      <c r="C29" s="422"/>
      <c r="D29" s="428"/>
      <c r="E29" s="428"/>
      <c r="F29" s="428"/>
      <c r="G29" s="428"/>
      <c r="H29" s="428"/>
      <c r="I29" s="428"/>
      <c r="J29" s="426"/>
      <c r="K29" s="428"/>
    </row>
    <row r="30" spans="1:11">
      <c r="A30" s="419"/>
      <c r="B30" s="422" t="s">
        <v>119</v>
      </c>
      <c r="C30" s="422" t="s">
        <v>120</v>
      </c>
      <c r="D30" s="424">
        <f>'2025-2029 Removals'!I15</f>
        <v>14910.379421730269</v>
      </c>
      <c r="E30" s="424">
        <f>'2025-2029 Removals'!J15</f>
        <v>12060.619848388842</v>
      </c>
      <c r="F30" s="424">
        <f>'2025-2029 Removals'!K15</f>
        <v>11878.511303458461</v>
      </c>
      <c r="G30" s="424">
        <f>'2025-2029 Removals'!L15</f>
        <v>10677.00763799177</v>
      </c>
      <c r="H30" s="424">
        <f>'2025-2029 Removals'!M15</f>
        <v>11038.966917030493</v>
      </c>
      <c r="I30" s="424">
        <f>SUM(D30:H30)</f>
        <v>60565.485128599837</v>
      </c>
      <c r="J30" s="426"/>
      <c r="K30" s="424">
        <f>'Schedule A CORP'!J31</f>
        <v>14256.66522147314</v>
      </c>
    </row>
    <row r="31" spans="1:11" ht="15.5">
      <c r="A31" s="419"/>
      <c r="B31" s="422"/>
      <c r="C31" s="422"/>
      <c r="D31" s="428"/>
      <c r="E31" s="428"/>
      <c r="F31" s="428"/>
      <c r="G31" s="428"/>
      <c r="H31" s="428"/>
      <c r="I31" s="424"/>
      <c r="J31" s="430"/>
      <c r="K31" s="424"/>
    </row>
    <row r="32" spans="1:11" ht="15.5">
      <c r="A32" s="419"/>
      <c r="B32" s="422" t="s">
        <v>53</v>
      </c>
      <c r="C32" s="422" t="s">
        <v>53</v>
      </c>
      <c r="D32" s="428">
        <f>'2025-2029 Removals'!I7</f>
        <v>0</v>
      </c>
      <c r="E32" s="428">
        <f>'2025-2029 Removals'!J7</f>
        <v>0</v>
      </c>
      <c r="F32" s="428">
        <f>'2025-2029 Removals'!K7</f>
        <v>0</v>
      </c>
      <c r="G32" s="428">
        <f>'2025-2029 Removals'!L7</f>
        <v>1299.3950049950054</v>
      </c>
      <c r="H32" s="428">
        <f>'2025-2029 Removals'!M7</f>
        <v>816.82036363636371</v>
      </c>
      <c r="I32" s="428">
        <f>SUM(D32:H32)</f>
        <v>2116.2153686313691</v>
      </c>
      <c r="J32" s="430"/>
      <c r="K32" s="429">
        <f>'Schedule A CORP'!J33</f>
        <v>0</v>
      </c>
    </row>
    <row r="33" spans="1:11">
      <c r="A33" s="419"/>
      <c r="B33" s="422"/>
      <c r="C33" s="422"/>
      <c r="D33" s="422"/>
      <c r="E33" s="422"/>
      <c r="F33" s="422"/>
      <c r="G33" s="422"/>
      <c r="H33" s="422"/>
      <c r="I33" s="422"/>
      <c r="J33" s="422"/>
      <c r="K33" s="424"/>
    </row>
    <row r="34" spans="1:11" ht="15.5">
      <c r="A34" s="419"/>
      <c r="B34" s="422" t="s">
        <v>92</v>
      </c>
      <c r="C34" s="422"/>
      <c r="D34" s="426">
        <f>SUM(D12:D32)</f>
        <v>180479.35621337919</v>
      </c>
      <c r="E34" s="426">
        <f t="shared" ref="E34:H34" si="0">SUM(E12:E32)</f>
        <v>179129.36144395452</v>
      </c>
      <c r="F34" s="426">
        <f t="shared" si="0"/>
        <v>185895.28882199651</v>
      </c>
      <c r="G34" s="426">
        <f t="shared" si="0"/>
        <v>206368.84009965215</v>
      </c>
      <c r="H34" s="426">
        <f t="shared" si="0"/>
        <v>192521.96859764925</v>
      </c>
      <c r="I34" s="426">
        <f>SUM(I12:I32)</f>
        <v>944394.81517663179</v>
      </c>
      <c r="J34" s="431"/>
      <c r="K34" s="426">
        <f>SUM(K12:K30)</f>
        <v>183399.78323422928</v>
      </c>
    </row>
    <row r="35" spans="1:11" ht="15.5">
      <c r="A35" s="419"/>
      <c r="B35" s="422"/>
      <c r="C35" s="422"/>
      <c r="D35" s="431"/>
      <c r="E35" s="431"/>
      <c r="F35" s="431"/>
      <c r="G35" s="431"/>
      <c r="H35" s="431"/>
      <c r="I35" s="431"/>
      <c r="J35" s="431"/>
      <c r="K35" s="383"/>
    </row>
    <row r="36" spans="1:11">
      <c r="B36" s="374"/>
      <c r="C36" s="374"/>
      <c r="D36" s="377"/>
      <c r="E36" s="377"/>
      <c r="F36" s="377"/>
      <c r="G36" s="377"/>
      <c r="H36" s="377"/>
      <c r="I36" s="374"/>
      <c r="J36" s="377"/>
      <c r="K36" s="377"/>
    </row>
  </sheetData>
  <mergeCells count="4">
    <mergeCell ref="B2:I2"/>
    <mergeCell ref="B3:I3"/>
    <mergeCell ref="B4:I4"/>
    <mergeCell ref="B6:I6"/>
  </mergeCells>
  <printOptions horizontalCentered="1"/>
  <pageMargins left="0.7" right="0.7" top="0.75" bottom="0.75" header="0.3" footer="0.3"/>
  <pageSetup scale="5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7AA4F-19CC-4C59-BB16-5AAC13CD08EC}">
  <sheetPr>
    <tabColor theme="7"/>
    <pageSetUpPr fitToPage="1"/>
  </sheetPr>
  <dimension ref="A1:K26"/>
  <sheetViews>
    <sheetView showGridLines="0" view="pageBreakPreview" zoomScaleNormal="100" zoomScaleSheetLayoutView="100" workbookViewId="0">
      <selection activeCell="A31" sqref="A31"/>
    </sheetView>
  </sheetViews>
  <sheetFormatPr defaultRowHeight="14.5"/>
  <cols>
    <col min="2" max="2" width="17.7265625" customWidth="1"/>
    <col min="3" max="3" width="33.26953125" bestFit="1" customWidth="1"/>
    <col min="4" max="4" width="11" customWidth="1"/>
    <col min="5" max="8" width="9.54296875" bestFit="1" customWidth="1"/>
    <col min="9" max="9" width="10.7265625" bestFit="1" customWidth="1"/>
    <col min="10" max="10" width="9" customWidth="1"/>
    <col min="11" max="11" width="10" bestFit="1" customWidth="1"/>
  </cols>
  <sheetData>
    <row r="1" spans="1:11">
      <c r="A1" s="419"/>
      <c r="B1" s="419"/>
      <c r="C1" s="419"/>
      <c r="D1" s="419"/>
      <c r="E1" s="419"/>
      <c r="F1" s="419"/>
      <c r="G1" s="419"/>
      <c r="H1" s="419"/>
      <c r="I1" s="419"/>
      <c r="J1" s="419"/>
      <c r="K1" s="419"/>
    </row>
    <row r="2" spans="1:11">
      <c r="A2" s="419"/>
      <c r="B2" s="595" t="s">
        <v>85</v>
      </c>
      <c r="C2" s="595"/>
      <c r="D2" s="595"/>
      <c r="E2" s="595"/>
      <c r="F2" s="595"/>
      <c r="G2" s="595"/>
      <c r="H2" s="595"/>
      <c r="I2" s="595"/>
      <c r="J2" s="415"/>
      <c r="K2" s="415"/>
    </row>
    <row r="3" spans="1:11">
      <c r="A3" s="419"/>
      <c r="B3" s="595" t="s">
        <v>86</v>
      </c>
      <c r="C3" s="595"/>
      <c r="D3" s="595"/>
      <c r="E3" s="595"/>
      <c r="F3" s="595"/>
      <c r="G3" s="595"/>
      <c r="H3" s="595"/>
      <c r="I3" s="595"/>
      <c r="J3" s="415"/>
      <c r="K3" s="415"/>
    </row>
    <row r="4" spans="1:11">
      <c r="A4" s="419"/>
      <c r="B4" s="595" t="s">
        <v>121</v>
      </c>
      <c r="C4" s="595"/>
      <c r="D4" s="595"/>
      <c r="E4" s="595"/>
      <c r="F4" s="595"/>
      <c r="G4" s="595"/>
      <c r="H4" s="595"/>
      <c r="I4" s="595"/>
      <c r="J4" s="415"/>
      <c r="K4" s="415"/>
    </row>
    <row r="5" spans="1:11">
      <c r="A5" s="419"/>
      <c r="B5" s="380"/>
      <c r="C5" s="380"/>
      <c r="D5" s="380"/>
      <c r="E5" s="380"/>
      <c r="F5" s="380"/>
      <c r="G5" s="380"/>
      <c r="H5" s="380"/>
      <c r="I5" s="380"/>
      <c r="J5" s="380"/>
      <c r="K5" s="380"/>
    </row>
    <row r="6" spans="1:11">
      <c r="A6" s="419"/>
      <c r="B6" s="596" t="s">
        <v>89</v>
      </c>
      <c r="C6" s="596"/>
      <c r="D6" s="596"/>
      <c r="E6" s="596"/>
      <c r="F6" s="596"/>
      <c r="G6" s="596"/>
      <c r="H6" s="596"/>
      <c r="I6" s="596"/>
      <c r="J6" s="416"/>
      <c r="K6" s="416"/>
    </row>
    <row r="7" spans="1:11">
      <c r="A7" s="419"/>
      <c r="B7" s="380"/>
      <c r="C7" s="380"/>
      <c r="D7" s="380"/>
      <c r="E7" s="380"/>
      <c r="F7" s="380"/>
      <c r="G7" s="380"/>
      <c r="H7" s="380"/>
      <c r="I7" s="380"/>
      <c r="J7" s="380"/>
      <c r="K7" s="380"/>
    </row>
    <row r="8" spans="1:11">
      <c r="A8" s="419"/>
      <c r="B8" s="380"/>
      <c r="C8" s="380"/>
      <c r="D8" s="380"/>
      <c r="E8" s="380"/>
      <c r="F8" s="380"/>
      <c r="G8" s="380"/>
      <c r="H8" s="380"/>
      <c r="I8" s="380"/>
      <c r="J8" s="380"/>
      <c r="K8" s="378" t="s">
        <v>90</v>
      </c>
    </row>
    <row r="9" spans="1:11">
      <c r="A9" s="419"/>
      <c r="B9" s="380"/>
      <c r="C9" s="380"/>
      <c r="D9" s="380"/>
      <c r="E9" s="380"/>
      <c r="F9" s="380"/>
      <c r="G9" s="380"/>
      <c r="H9" s="380"/>
      <c r="I9" s="380"/>
      <c r="J9" s="380"/>
      <c r="K9" s="378" t="s">
        <v>91</v>
      </c>
    </row>
    <row r="10" spans="1:11">
      <c r="A10" s="419"/>
      <c r="B10" s="376" t="s">
        <v>17</v>
      </c>
      <c r="C10" s="376" t="s">
        <v>100</v>
      </c>
      <c r="D10" s="379">
        <v>2025</v>
      </c>
      <c r="E10" s="379">
        <v>2026</v>
      </c>
      <c r="F10" s="379">
        <v>2027</v>
      </c>
      <c r="G10" s="379">
        <v>2028</v>
      </c>
      <c r="H10" s="379">
        <v>2029</v>
      </c>
      <c r="I10" s="379" t="s">
        <v>92</v>
      </c>
      <c r="J10" s="380"/>
      <c r="K10" s="420" t="s">
        <v>101</v>
      </c>
    </row>
    <row r="11" spans="1:11">
      <c r="A11" s="419"/>
      <c r="B11" s="380"/>
      <c r="C11" s="380"/>
      <c r="D11" s="380"/>
      <c r="E11" s="380"/>
      <c r="F11" s="380"/>
      <c r="G11" s="380"/>
      <c r="H11" s="380"/>
      <c r="I11" s="380"/>
      <c r="J11" s="380"/>
      <c r="K11" s="380"/>
    </row>
    <row r="12" spans="1:11">
      <c r="A12" s="419"/>
      <c r="B12" s="380" t="s">
        <v>122</v>
      </c>
      <c r="C12" s="380" t="s">
        <v>105</v>
      </c>
      <c r="D12" s="381">
        <f>SUMMARY!E22</f>
        <v>5817.4472872571368</v>
      </c>
      <c r="E12" s="381">
        <f>SUMMARY!H22</f>
        <v>6683.5665606104048</v>
      </c>
      <c r="F12" s="381">
        <f>SUMMARY!I22</f>
        <v>5833.8807257604203</v>
      </c>
      <c r="G12" s="381">
        <f>SUMMARY!J22</f>
        <v>4596.1875485688197</v>
      </c>
      <c r="H12" s="381">
        <f>SUMMARY!K22</f>
        <v>4768.9328845056707</v>
      </c>
      <c r="I12" s="381">
        <f t="shared" ref="I12:I22" si="0">SUM(D12:H12)</f>
        <v>27700.015006702455</v>
      </c>
      <c r="J12" s="381"/>
      <c r="K12" s="381">
        <f>SUMMARY!M22</f>
        <v>6164.9015422383782</v>
      </c>
    </row>
    <row r="13" spans="1:11">
      <c r="A13" s="419"/>
      <c r="B13" s="380"/>
      <c r="C13" s="380"/>
      <c r="D13" s="381"/>
      <c r="E13" s="381"/>
      <c r="F13" s="381"/>
      <c r="G13" s="381"/>
      <c r="H13" s="381"/>
      <c r="I13" s="381"/>
      <c r="J13" s="381"/>
      <c r="K13" s="381"/>
    </row>
    <row r="14" spans="1:11">
      <c r="A14" s="419"/>
      <c r="B14" s="380" t="s">
        <v>123</v>
      </c>
      <c r="C14" s="380" t="s">
        <v>124</v>
      </c>
      <c r="D14" s="381">
        <f>SUMMARY!E23</f>
        <v>3397.9821512228814</v>
      </c>
      <c r="E14" s="381">
        <f>SUMMARY!H23</f>
        <v>4161.0994661558589</v>
      </c>
      <c r="F14" s="381">
        <f>SUMMARY!I23</f>
        <v>4681.2344279763229</v>
      </c>
      <c r="G14" s="381">
        <f>SUMMARY!J23</f>
        <v>5039.4563511236092</v>
      </c>
      <c r="H14" s="381">
        <f>SUMMARY!K23</f>
        <v>4668.3309322907699</v>
      </c>
      <c r="I14" s="381">
        <f t="shared" si="0"/>
        <v>21948.103328769441</v>
      </c>
      <c r="J14" s="381"/>
      <c r="K14" s="381">
        <f>SUMMARY!M23</f>
        <v>3630.3560681105218</v>
      </c>
    </row>
    <row r="15" spans="1:11">
      <c r="A15" s="419"/>
      <c r="B15" s="380"/>
      <c r="C15" s="380"/>
      <c r="D15" s="381"/>
      <c r="E15" s="381"/>
      <c r="F15" s="381"/>
      <c r="G15" s="381"/>
      <c r="H15" s="381"/>
      <c r="I15" s="381"/>
      <c r="J15" s="381"/>
      <c r="K15" s="381"/>
    </row>
    <row r="16" spans="1:11">
      <c r="A16" s="419"/>
      <c r="B16" s="380" t="s">
        <v>125</v>
      </c>
      <c r="C16" s="380" t="s">
        <v>110</v>
      </c>
      <c r="D16" s="381">
        <f>SUMMARY!E24</f>
        <v>12292.837704742717</v>
      </c>
      <c r="E16" s="381">
        <f>SUMMARY!H24</f>
        <v>4488.7098584925661</v>
      </c>
      <c r="F16" s="381">
        <f>SUMMARY!I24</f>
        <v>3959.9067802083309</v>
      </c>
      <c r="G16" s="381">
        <f>SUMMARY!J24</f>
        <v>3883.1943791432177</v>
      </c>
      <c r="H16" s="381">
        <f>SUMMARY!K24</f>
        <v>4342.2880319799915</v>
      </c>
      <c r="I16" s="381">
        <f t="shared" si="0"/>
        <v>28966.936754566821</v>
      </c>
      <c r="J16" s="381"/>
      <c r="K16" s="381">
        <f>SUMMARY!M24</f>
        <v>6945.419887157741</v>
      </c>
    </row>
    <row r="17" spans="1:11">
      <c r="A17" s="419"/>
      <c r="B17" s="380"/>
      <c r="C17" s="380"/>
      <c r="D17" s="381"/>
      <c r="E17" s="381"/>
      <c r="F17" s="381"/>
      <c r="G17" s="381"/>
      <c r="H17" s="381"/>
      <c r="I17" s="381"/>
      <c r="J17" s="381"/>
      <c r="K17" s="381"/>
    </row>
    <row r="18" spans="1:11">
      <c r="A18" s="419"/>
      <c r="B18" s="380" t="s">
        <v>126</v>
      </c>
      <c r="C18" s="380" t="s">
        <v>112</v>
      </c>
      <c r="D18" s="381">
        <f>SUMMARY!E25</f>
        <v>63774.624093819024</v>
      </c>
      <c r="E18" s="381">
        <f>SUMMARY!H25</f>
        <v>68897.320587640759</v>
      </c>
      <c r="F18" s="381">
        <f>SUMMARY!I25</f>
        <v>66177.26930607231</v>
      </c>
      <c r="G18" s="381">
        <f>SUMMARY!J25</f>
        <v>72081.197995793482</v>
      </c>
      <c r="H18" s="381">
        <f>SUMMARY!K25</f>
        <v>47971.52871600457</v>
      </c>
      <c r="I18" s="381">
        <f t="shared" si="0"/>
        <v>318901.94069933012</v>
      </c>
      <c r="J18" s="381"/>
      <c r="K18" s="381">
        <f>SUMMARY!M25</f>
        <v>66239.312782638459</v>
      </c>
    </row>
    <row r="19" spans="1:11">
      <c r="A19" s="419"/>
      <c r="B19" s="421"/>
      <c r="C19" s="421"/>
      <c r="D19" s="381"/>
      <c r="E19" s="381"/>
      <c r="F19" s="381"/>
      <c r="G19" s="381"/>
      <c r="H19" s="381"/>
      <c r="I19" s="381"/>
      <c r="J19" s="381"/>
      <c r="K19" s="381"/>
    </row>
    <row r="20" spans="1:11">
      <c r="A20" s="419"/>
      <c r="B20" s="380" t="s">
        <v>127</v>
      </c>
      <c r="C20" s="380" t="s">
        <v>116</v>
      </c>
      <c r="D20" s="381">
        <f>SUMMARY!E26</f>
        <v>3126.403292547453</v>
      </c>
      <c r="E20" s="381">
        <f>SUMMARY!H26</f>
        <v>3071.5056580667338</v>
      </c>
      <c r="F20" s="381">
        <f>SUMMARY!I26</f>
        <v>3158.9183236627377</v>
      </c>
      <c r="G20" s="381">
        <f>SUMMARY!J26</f>
        <v>3362.4753800266944</v>
      </c>
      <c r="H20" s="381">
        <f>SUMMARY!K26</f>
        <v>3374.1670839944068</v>
      </c>
      <c r="I20" s="381">
        <f t="shared" si="0"/>
        <v>16093.469738298025</v>
      </c>
      <c r="J20" s="381"/>
      <c r="K20" s="381">
        <f>SUMMARY!M26</f>
        <v>3098.9544753070932</v>
      </c>
    </row>
    <row r="21" spans="1:11" ht="15.5">
      <c r="A21" s="419"/>
      <c r="B21" s="380"/>
      <c r="C21" s="380"/>
      <c r="D21" s="382"/>
      <c r="E21" s="382"/>
      <c r="F21" s="382"/>
      <c r="G21" s="382"/>
      <c r="H21" s="382"/>
      <c r="I21" s="381"/>
      <c r="J21" s="381"/>
      <c r="K21" s="382"/>
    </row>
    <row r="22" spans="1:11" ht="15.5">
      <c r="A22" s="419"/>
      <c r="B22" s="422" t="s">
        <v>119</v>
      </c>
      <c r="C22" s="422" t="s">
        <v>128</v>
      </c>
      <c r="D22" s="382">
        <f>'Schedule A CORP'!C35</f>
        <v>1417.4551591288709</v>
      </c>
      <c r="E22" s="382">
        <f>'Schedule A CORP'!D35</f>
        <v>1488.93710254343</v>
      </c>
      <c r="F22" s="382">
        <f>'Schedule A CORP'!E35</f>
        <v>1538.4774981323478</v>
      </c>
      <c r="G22" s="382">
        <f>'Schedule A CORP'!F35</f>
        <v>1546.0485506767632</v>
      </c>
      <c r="H22" s="382">
        <f>'Schedule A CORP'!G35</f>
        <v>1617.9725510758044</v>
      </c>
      <c r="I22" s="382">
        <f t="shared" si="0"/>
        <v>7608.8908615572172</v>
      </c>
      <c r="J22" s="382"/>
      <c r="K22" s="382">
        <f>'Schedule A CORP'!J35</f>
        <v>1453.1961308361506</v>
      </c>
    </row>
    <row r="23" spans="1:11">
      <c r="A23" s="419"/>
      <c r="B23" s="380"/>
      <c r="C23" s="380"/>
      <c r="D23" s="381"/>
      <c r="E23" s="381"/>
      <c r="F23" s="381"/>
      <c r="G23" s="381"/>
      <c r="H23" s="381"/>
      <c r="I23" s="381"/>
      <c r="J23" s="381"/>
      <c r="K23" s="381"/>
    </row>
    <row r="24" spans="1:11" ht="15.5">
      <c r="A24" s="419"/>
      <c r="B24" s="380" t="s">
        <v>92</v>
      </c>
      <c r="C24" s="380"/>
      <c r="D24" s="413">
        <f t="shared" ref="D24:I24" si="1">SUM(D12:D22)</f>
        <v>89826.74968871809</v>
      </c>
      <c r="E24" s="413">
        <f t="shared" si="1"/>
        <v>88791.139233509733</v>
      </c>
      <c r="F24" s="413">
        <f t="shared" si="1"/>
        <v>85349.687061812467</v>
      </c>
      <c r="G24" s="413">
        <f t="shared" si="1"/>
        <v>90508.560205332571</v>
      </c>
      <c r="H24" s="413">
        <f t="shared" si="1"/>
        <v>66743.220199851217</v>
      </c>
      <c r="I24" s="413">
        <f t="shared" si="1"/>
        <v>421219.35638922412</v>
      </c>
      <c r="J24" s="413"/>
      <c r="K24" s="413">
        <f>SUM(K12:K22)</f>
        <v>87532.140886288355</v>
      </c>
    </row>
    <row r="25" spans="1:11">
      <c r="A25" s="419"/>
      <c r="B25" s="380"/>
      <c r="C25" s="380"/>
      <c r="D25" s="380"/>
      <c r="E25" s="380"/>
      <c r="F25" s="380"/>
      <c r="G25" s="380"/>
      <c r="H25" s="380"/>
      <c r="I25" s="380"/>
      <c r="J25" s="380"/>
      <c r="K25" s="380"/>
    </row>
    <row r="26" spans="1:11">
      <c r="B26" s="374"/>
      <c r="C26" s="374"/>
      <c r="D26" s="374"/>
      <c r="E26" s="374"/>
      <c r="F26" s="374"/>
      <c r="G26" s="374"/>
      <c r="H26" s="374"/>
      <c r="I26" s="374"/>
      <c r="J26" s="374"/>
      <c r="K26" s="374"/>
    </row>
  </sheetData>
  <mergeCells count="4">
    <mergeCell ref="B2:I2"/>
    <mergeCell ref="B3:I3"/>
    <mergeCell ref="B4:I4"/>
    <mergeCell ref="B6:I6"/>
  </mergeCells>
  <printOptions horizontalCentered="1"/>
  <pageMargins left="0.7" right="0.7" top="0.75" bottom="0.75" header="0.3" footer="0.3"/>
  <pageSetup scale="6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89ED1-4BAA-4A59-A3BD-1343B94C7DEB}">
  <sheetPr>
    <tabColor theme="7"/>
    <pageSetUpPr fitToPage="1"/>
  </sheetPr>
  <dimension ref="A1:K32"/>
  <sheetViews>
    <sheetView showGridLines="0" view="pageBreakPreview" zoomScaleNormal="100" zoomScaleSheetLayoutView="100" workbookViewId="0">
      <selection activeCell="A31" sqref="A31"/>
    </sheetView>
  </sheetViews>
  <sheetFormatPr defaultRowHeight="14.5"/>
  <cols>
    <col min="2" max="2" width="23.7265625" customWidth="1"/>
    <col min="3" max="3" width="31.1796875" bestFit="1" customWidth="1"/>
    <col min="4" max="7" width="10.54296875" bestFit="1" customWidth="1"/>
    <col min="8" max="9" width="10.7265625" bestFit="1" customWidth="1"/>
    <col min="11" max="11" width="11" bestFit="1" customWidth="1"/>
  </cols>
  <sheetData>
    <row r="1" spans="1:11">
      <c r="A1" s="380"/>
      <c r="B1" s="380"/>
      <c r="C1" s="380"/>
      <c r="D1" s="380"/>
      <c r="E1" s="380"/>
      <c r="F1" s="380"/>
      <c r="G1" s="380"/>
      <c r="H1" s="380"/>
      <c r="I1" s="380"/>
      <c r="J1" s="380"/>
      <c r="K1" s="380"/>
    </row>
    <row r="2" spans="1:11">
      <c r="A2" s="380"/>
      <c r="B2" s="595" t="s">
        <v>85</v>
      </c>
      <c r="C2" s="595"/>
      <c r="D2" s="595"/>
      <c r="E2" s="595"/>
      <c r="F2" s="595"/>
      <c r="G2" s="595"/>
      <c r="H2" s="595"/>
      <c r="I2" s="595"/>
      <c r="J2" s="415"/>
      <c r="K2" s="415"/>
    </row>
    <row r="3" spans="1:11">
      <c r="A3" s="380"/>
      <c r="B3" s="595" t="s">
        <v>86</v>
      </c>
      <c r="C3" s="595"/>
      <c r="D3" s="595"/>
      <c r="E3" s="595"/>
      <c r="F3" s="595"/>
      <c r="G3" s="595"/>
      <c r="H3" s="595"/>
      <c r="I3" s="595"/>
      <c r="J3" s="415"/>
      <c r="K3" s="415"/>
    </row>
    <row r="4" spans="1:11">
      <c r="A4" s="380"/>
      <c r="B4" s="595" t="s">
        <v>129</v>
      </c>
      <c r="C4" s="595"/>
      <c r="D4" s="595"/>
      <c r="E4" s="595"/>
      <c r="F4" s="595"/>
      <c r="G4" s="595"/>
      <c r="H4" s="595"/>
      <c r="I4" s="595"/>
      <c r="J4" s="415"/>
      <c r="K4" s="415"/>
    </row>
    <row r="5" spans="1:11">
      <c r="A5" s="380"/>
      <c r="B5" s="380"/>
      <c r="C5" s="380"/>
      <c r="D5" s="380"/>
      <c r="E5" s="380"/>
      <c r="F5" s="380"/>
      <c r="G5" s="380"/>
      <c r="H5" s="380"/>
      <c r="I5" s="380"/>
      <c r="J5" s="380"/>
      <c r="K5" s="380"/>
    </row>
    <row r="6" spans="1:11">
      <c r="A6" s="380"/>
      <c r="B6" s="596" t="s">
        <v>89</v>
      </c>
      <c r="C6" s="596"/>
      <c r="D6" s="596"/>
      <c r="E6" s="596"/>
      <c r="F6" s="596"/>
      <c r="G6" s="596"/>
      <c r="H6" s="596"/>
      <c r="I6" s="596"/>
      <c r="J6" s="416"/>
      <c r="K6" s="416"/>
    </row>
    <row r="7" spans="1:11">
      <c r="A7" s="380"/>
      <c r="B7" s="380"/>
      <c r="C7" s="380"/>
      <c r="D7" s="380"/>
      <c r="E7" s="380"/>
      <c r="F7" s="380"/>
      <c r="G7" s="380"/>
      <c r="H7" s="380"/>
      <c r="I7" s="380"/>
      <c r="J7" s="380"/>
      <c r="K7" s="380"/>
    </row>
    <row r="8" spans="1:11">
      <c r="A8" s="380"/>
      <c r="B8" s="380"/>
      <c r="C8" s="380"/>
      <c r="D8" s="380"/>
      <c r="E8" s="380"/>
      <c r="F8" s="380"/>
      <c r="G8" s="380"/>
      <c r="H8" s="380"/>
      <c r="I8" s="380"/>
      <c r="J8" s="380"/>
      <c r="K8" s="378" t="s">
        <v>90</v>
      </c>
    </row>
    <row r="9" spans="1:11">
      <c r="A9" s="380"/>
      <c r="B9" s="380"/>
      <c r="C9" s="380"/>
      <c r="D9" s="380"/>
      <c r="E9" s="380"/>
      <c r="F9" s="380"/>
      <c r="G9" s="380"/>
      <c r="H9" s="380"/>
      <c r="I9" s="380"/>
      <c r="J9" s="380"/>
      <c r="K9" s="378" t="s">
        <v>91</v>
      </c>
    </row>
    <row r="10" spans="1:11">
      <c r="A10" s="380"/>
      <c r="B10" s="376" t="s">
        <v>17</v>
      </c>
      <c r="C10" s="376" t="s">
        <v>100</v>
      </c>
      <c r="D10" s="379">
        <v>2025</v>
      </c>
      <c r="E10" s="379">
        <v>2026</v>
      </c>
      <c r="F10" s="379">
        <v>2027</v>
      </c>
      <c r="G10" s="379">
        <v>2028</v>
      </c>
      <c r="H10" s="379">
        <v>2029</v>
      </c>
      <c r="I10" s="379" t="s">
        <v>92</v>
      </c>
      <c r="J10" s="380"/>
      <c r="K10" s="414" t="s">
        <v>101</v>
      </c>
    </row>
    <row r="11" spans="1:11">
      <c r="A11" s="380"/>
      <c r="B11" s="380"/>
      <c r="C11" s="380"/>
      <c r="D11" s="380"/>
      <c r="E11" s="380"/>
      <c r="F11" s="380"/>
      <c r="G11" s="380"/>
      <c r="H11" s="380"/>
      <c r="I11" s="380"/>
      <c r="J11" s="380"/>
      <c r="K11" s="380"/>
    </row>
    <row r="12" spans="1:11">
      <c r="A12" s="380"/>
      <c r="B12" s="380" t="s">
        <v>130</v>
      </c>
      <c r="C12" s="380" t="s">
        <v>131</v>
      </c>
      <c r="D12" s="381">
        <f>SUMMARY!E30</f>
        <v>19461.037173081761</v>
      </c>
      <c r="E12" s="381">
        <f>SUMMARY!H30</f>
        <v>30677.945900559069</v>
      </c>
      <c r="F12" s="381">
        <f>SUMMARY!I30</f>
        <v>19074.005558177865</v>
      </c>
      <c r="G12" s="381">
        <f>SUMMARY!J30</f>
        <v>26162.792942303015</v>
      </c>
      <c r="H12" s="381">
        <f>SUMMARY!K30</f>
        <v>26924.682286125091</v>
      </c>
      <c r="I12" s="381">
        <f>SUM(D12:H12)</f>
        <v>122300.46386024682</v>
      </c>
      <c r="J12" s="417"/>
      <c r="K12" s="381">
        <f>SUMMARY!M30</f>
        <v>28693.741151021313</v>
      </c>
    </row>
    <row r="13" spans="1:11">
      <c r="A13" s="380"/>
      <c r="B13" s="380"/>
      <c r="C13" s="380"/>
      <c r="D13" s="381"/>
      <c r="E13" s="381"/>
      <c r="F13" s="381"/>
      <c r="G13" s="381"/>
      <c r="H13" s="381"/>
      <c r="I13" s="381"/>
      <c r="J13" s="381"/>
      <c r="K13" s="381"/>
    </row>
    <row r="14" spans="1:11">
      <c r="A14" s="380"/>
      <c r="B14" s="380" t="s">
        <v>132</v>
      </c>
      <c r="C14" s="380" t="s">
        <v>133</v>
      </c>
      <c r="D14" s="381">
        <f>SUMMARY!E31</f>
        <v>654.70573906093909</v>
      </c>
      <c r="E14" s="381">
        <f>SUMMARY!H31</f>
        <v>1794.7121314845156</v>
      </c>
      <c r="F14" s="381">
        <f>SUMMARY!I31</f>
        <v>741.79167737862144</v>
      </c>
      <c r="G14" s="381">
        <f>SUMMARY!J31</f>
        <v>302.5847006673327</v>
      </c>
      <c r="H14" s="381">
        <f>SUMMARY!K31</f>
        <v>859.19250662937088</v>
      </c>
      <c r="I14" s="381">
        <f t="shared" ref="I14:I28" si="0">SUM(D14:H14)</f>
        <v>4352.9867552207797</v>
      </c>
      <c r="J14" s="381"/>
      <c r="K14" s="381">
        <f>SUMMARY!M31</f>
        <v>1224.7089352727273</v>
      </c>
    </row>
    <row r="15" spans="1:11">
      <c r="A15" s="380"/>
      <c r="B15" s="380"/>
      <c r="C15" s="380"/>
      <c r="D15" s="381"/>
      <c r="E15" s="381"/>
      <c r="F15" s="381"/>
      <c r="G15" s="381"/>
      <c r="H15" s="381"/>
      <c r="I15" s="381"/>
      <c r="J15" s="381"/>
      <c r="K15" s="381"/>
    </row>
    <row r="16" spans="1:11">
      <c r="A16" s="380"/>
      <c r="B16" s="380" t="s">
        <v>134</v>
      </c>
      <c r="C16" s="380" t="s">
        <v>135</v>
      </c>
      <c r="D16" s="381">
        <f>SUMMARY!E32</f>
        <v>3544.3409644923786</v>
      </c>
      <c r="E16" s="381">
        <f>SUMMARY!H32</f>
        <v>5696.7669478400085</v>
      </c>
      <c r="F16" s="381">
        <f>SUMMARY!I32</f>
        <v>4278.8731137054274</v>
      </c>
      <c r="G16" s="381">
        <f>SUMMARY!J32</f>
        <v>700.99180338821441</v>
      </c>
      <c r="H16" s="381">
        <f>SUMMARY!K32</f>
        <v>7149.8711838828749</v>
      </c>
      <c r="I16" s="381">
        <f t="shared" si="0"/>
        <v>21370.844013308903</v>
      </c>
      <c r="J16" s="381"/>
      <c r="K16" s="381">
        <f>SUMMARY!M32</f>
        <v>4948.8147950112898</v>
      </c>
    </row>
    <row r="17" spans="1:11">
      <c r="A17" s="380"/>
      <c r="B17" s="380"/>
      <c r="C17" s="380"/>
      <c r="D17" s="381"/>
      <c r="E17" s="381"/>
      <c r="F17" s="381"/>
      <c r="G17" s="381"/>
      <c r="H17" s="381"/>
      <c r="I17" s="381"/>
      <c r="J17" s="381"/>
      <c r="K17" s="381"/>
    </row>
    <row r="18" spans="1:11">
      <c r="A18" s="380"/>
      <c r="B18" s="380" t="s">
        <v>136</v>
      </c>
      <c r="C18" s="380" t="s">
        <v>137</v>
      </c>
      <c r="D18" s="381">
        <f>SUMMARY!E33</f>
        <v>43186.988063625715</v>
      </c>
      <c r="E18" s="381">
        <f>SUMMARY!H33</f>
        <v>38049.52729419127</v>
      </c>
      <c r="F18" s="381">
        <f>SUMMARY!I33</f>
        <v>23988.197926331857</v>
      </c>
      <c r="G18" s="381">
        <f>SUMMARY!J33</f>
        <v>34689.751164731795</v>
      </c>
      <c r="H18" s="381">
        <f>SUMMARY!K33</f>
        <v>50155.875636793229</v>
      </c>
      <c r="I18" s="381">
        <f t="shared" si="0"/>
        <v>190070.34008567387</v>
      </c>
      <c r="J18" s="381"/>
      <c r="K18" s="381">
        <f>SUMMARY!M33</f>
        <v>44432.765222777147</v>
      </c>
    </row>
    <row r="19" spans="1:11">
      <c r="A19" s="380"/>
      <c r="B19" s="380"/>
      <c r="C19" s="380"/>
      <c r="D19" s="381"/>
      <c r="E19" s="381"/>
      <c r="F19" s="381"/>
      <c r="G19" s="381"/>
      <c r="H19" s="381"/>
      <c r="I19" s="381"/>
      <c r="J19" s="381"/>
      <c r="K19" s="381"/>
    </row>
    <row r="20" spans="1:11">
      <c r="A20" s="380"/>
      <c r="B20" s="380" t="s">
        <v>138</v>
      </c>
      <c r="C20" s="380" t="s">
        <v>139</v>
      </c>
      <c r="D20" s="381">
        <f>SUMMARY!E34</f>
        <v>873.16929505908342</v>
      </c>
      <c r="E20" s="381">
        <f>SUMMARY!H34</f>
        <v>690.2912854083861</v>
      </c>
      <c r="F20" s="381">
        <f>SUMMARY!I34</f>
        <v>487.27216310356124</v>
      </c>
      <c r="G20" s="381">
        <f>SUMMARY!J34</f>
        <v>600.41520194736961</v>
      </c>
      <c r="H20" s="381">
        <f>SUMMARY!K34</f>
        <v>615.60158911808333</v>
      </c>
      <c r="I20" s="381">
        <f t="shared" si="0"/>
        <v>3266.7495346364835</v>
      </c>
      <c r="J20" s="381"/>
      <c r="K20" s="381">
        <f>SUMMARY!M34</f>
        <v>775.5467862285343</v>
      </c>
    </row>
    <row r="21" spans="1:11">
      <c r="A21" s="380"/>
      <c r="B21" s="380"/>
      <c r="C21" s="380"/>
      <c r="D21" s="381"/>
      <c r="E21" s="381"/>
      <c r="F21" s="381"/>
      <c r="G21" s="381"/>
      <c r="H21" s="381"/>
      <c r="I21" s="381"/>
      <c r="J21" s="381"/>
      <c r="K21" s="381"/>
    </row>
    <row r="22" spans="1:11">
      <c r="A22" s="380"/>
      <c r="B22" s="380" t="s">
        <v>140</v>
      </c>
      <c r="C22" s="380" t="s">
        <v>141</v>
      </c>
      <c r="D22" s="381">
        <f>SUMMARY!E35</f>
        <v>1567.8161838161839</v>
      </c>
      <c r="E22" s="381">
        <f>SUMMARY!H35</f>
        <v>1705.0256943056945</v>
      </c>
      <c r="F22" s="381">
        <f>SUMMARY!I35</f>
        <v>2059.3989530469535</v>
      </c>
      <c r="G22" s="381">
        <f>SUMMARY!J35</f>
        <v>1770.4256943056946</v>
      </c>
      <c r="H22" s="381">
        <f>SUMMARY!K35</f>
        <v>1692.0637762237766</v>
      </c>
      <c r="I22" s="381">
        <f t="shared" si="0"/>
        <v>8794.7303016983024</v>
      </c>
      <c r="J22" s="381"/>
      <c r="K22" s="381">
        <f>SUMMARY!M35</f>
        <v>1636.4209390609392</v>
      </c>
    </row>
    <row r="23" spans="1:11">
      <c r="A23" s="380"/>
      <c r="B23" s="380"/>
      <c r="C23" s="380"/>
      <c r="D23" s="381"/>
      <c r="E23" s="381"/>
      <c r="F23" s="381"/>
      <c r="G23" s="381"/>
      <c r="H23" s="381"/>
      <c r="I23" s="381"/>
      <c r="J23" s="381"/>
      <c r="K23" s="381"/>
    </row>
    <row r="24" spans="1:11">
      <c r="A24" s="380"/>
      <c r="B24" s="380" t="s">
        <v>142</v>
      </c>
      <c r="C24" s="380" t="s">
        <v>143</v>
      </c>
      <c r="D24" s="381">
        <f>SUMMARY!E36</f>
        <v>8524.5485461964636</v>
      </c>
      <c r="E24" s="381">
        <f>SUMMARY!H36</f>
        <v>16221.436360354857</v>
      </c>
      <c r="F24" s="381">
        <f>SUMMARY!I36</f>
        <v>8641.6045383713226</v>
      </c>
      <c r="G24" s="381">
        <f>SUMMARY!J36</f>
        <v>5935.8304772246429</v>
      </c>
      <c r="H24" s="381">
        <f>SUMMARY!K36</f>
        <v>2790.2851403407699</v>
      </c>
      <c r="I24" s="381">
        <f t="shared" si="0"/>
        <v>42113.70506248805</v>
      </c>
      <c r="J24" s="381"/>
      <c r="K24" s="381">
        <f>SUMMARY!M36</f>
        <v>12313.938443703011</v>
      </c>
    </row>
    <row r="25" spans="1:11">
      <c r="A25" s="380"/>
      <c r="B25" s="380"/>
      <c r="C25" s="380"/>
      <c r="D25" s="381"/>
      <c r="E25" s="381"/>
      <c r="F25" s="381"/>
      <c r="G25" s="381"/>
      <c r="H25" s="381"/>
      <c r="I25" s="381"/>
      <c r="J25" s="381"/>
      <c r="K25" s="381"/>
    </row>
    <row r="26" spans="1:11">
      <c r="A26" s="380"/>
      <c r="B26" s="380" t="s">
        <v>144</v>
      </c>
      <c r="C26" s="380" t="s">
        <v>145</v>
      </c>
      <c r="D26" s="381">
        <f>SUMMARY!E37</f>
        <v>12982.273892507492</v>
      </c>
      <c r="E26" s="381">
        <f>SUMMARY!H37</f>
        <v>13247.643984207794</v>
      </c>
      <c r="F26" s="381">
        <f>SUMMARY!I37</f>
        <v>13502.454603340662</v>
      </c>
      <c r="G26" s="381">
        <f>SUMMARY!J37</f>
        <v>13758.952082549455</v>
      </c>
      <c r="H26" s="381">
        <f>SUMMARY!K37</f>
        <v>13989.427017846154</v>
      </c>
      <c r="I26" s="381">
        <f t="shared" si="0"/>
        <v>67480.751580451557</v>
      </c>
      <c r="J26" s="381"/>
      <c r="K26" s="381">
        <f>SUMMARY!M37</f>
        <v>13114.958938357642</v>
      </c>
    </row>
    <row r="27" spans="1:11" ht="15.5">
      <c r="A27" s="380"/>
      <c r="B27" s="380"/>
      <c r="C27" s="380"/>
      <c r="D27" s="382"/>
      <c r="E27" s="382"/>
      <c r="F27" s="382"/>
      <c r="G27" s="382"/>
      <c r="H27" s="382"/>
      <c r="I27" s="381"/>
      <c r="J27" s="381"/>
      <c r="K27" s="381"/>
    </row>
    <row r="28" spans="1:11" ht="15.5">
      <c r="A28" s="380"/>
      <c r="B28" s="380" t="s">
        <v>119</v>
      </c>
      <c r="C28" s="380" t="s">
        <v>146</v>
      </c>
      <c r="D28" s="382">
        <f>'Schedule A CORP'!C37</f>
        <v>-42.332235380619295</v>
      </c>
      <c r="E28" s="382">
        <f>'Schedule A CORP'!D37</f>
        <v>-151.15409775206126</v>
      </c>
      <c r="F28" s="382">
        <f>'Schedule A CORP'!E37</f>
        <v>89.850393247392731</v>
      </c>
      <c r="G28" s="382">
        <f>'Schedule A CORP'!F37</f>
        <v>36.333062307612295</v>
      </c>
      <c r="H28" s="382">
        <f>'Schedule A CORP'!G37</f>
        <v>-51.198623740419407</v>
      </c>
      <c r="I28" s="382">
        <f t="shared" si="0"/>
        <v>-118.50150131809494</v>
      </c>
      <c r="J28" s="382"/>
      <c r="K28" s="382">
        <f>'Schedule A CORP'!J37</f>
        <v>-96.743166566340278</v>
      </c>
    </row>
    <row r="29" spans="1:11">
      <c r="A29" s="380"/>
      <c r="B29" s="380"/>
      <c r="C29" s="380"/>
      <c r="D29" s="380"/>
      <c r="E29" s="380"/>
      <c r="F29" s="380"/>
      <c r="G29" s="380"/>
      <c r="H29" s="380"/>
      <c r="I29" s="380"/>
      <c r="J29" s="380"/>
      <c r="K29" s="380"/>
    </row>
    <row r="30" spans="1:11" ht="15.5">
      <c r="A30" s="380"/>
      <c r="B30" s="380" t="s">
        <v>92</v>
      </c>
      <c r="C30" s="380"/>
      <c r="D30" s="413">
        <f>SUM(D12:D28)</f>
        <v>90752.547622459417</v>
      </c>
      <c r="E30" s="413">
        <f t="shared" ref="E30:I30" si="1">SUM(E12:E28)</f>
        <v>107932.19550059953</v>
      </c>
      <c r="F30" s="413">
        <f t="shared" si="1"/>
        <v>72863.44892670367</v>
      </c>
      <c r="G30" s="413">
        <f t="shared" si="1"/>
        <v>83958.077129425146</v>
      </c>
      <c r="H30" s="413">
        <f t="shared" si="1"/>
        <v>104125.80051321893</v>
      </c>
      <c r="I30" s="413">
        <f t="shared" si="1"/>
        <v>459632.06969240669</v>
      </c>
      <c r="J30" s="413"/>
      <c r="K30" s="413">
        <f>SUM(K12:K28)</f>
        <v>107044.15204486625</v>
      </c>
    </row>
    <row r="31" spans="1:11">
      <c r="A31" s="380"/>
      <c r="B31" s="380"/>
      <c r="C31" s="380"/>
      <c r="D31" s="380"/>
      <c r="E31" s="380"/>
      <c r="F31" s="380"/>
      <c r="G31" s="380"/>
      <c r="H31" s="380"/>
      <c r="I31" s="380"/>
      <c r="J31" s="418"/>
      <c r="K31" s="418"/>
    </row>
    <row r="32" spans="1:11">
      <c r="A32" s="374"/>
      <c r="B32" s="374"/>
      <c r="C32" s="374"/>
      <c r="D32" s="374"/>
      <c r="E32" s="374"/>
      <c r="F32" s="374"/>
      <c r="G32" s="374"/>
      <c r="H32" s="374"/>
      <c r="I32" s="374"/>
      <c r="J32" s="384"/>
      <c r="K32" s="384"/>
    </row>
  </sheetData>
  <mergeCells count="4">
    <mergeCell ref="B2:I2"/>
    <mergeCell ref="B3:I3"/>
    <mergeCell ref="B4:I4"/>
    <mergeCell ref="B6:I6"/>
  </mergeCells>
  <printOptions horizontalCentered="1"/>
  <pageMargins left="0.7" right="0.7" top="0.75" bottom="0.75" header="0.3" footer="0.3"/>
  <pageSetup scale="6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59D9-9E3C-4488-A47D-2A0DC45D7D25}">
  <sheetPr>
    <tabColor rgb="FFFFFF00"/>
  </sheetPr>
  <dimension ref="A1:AY205"/>
  <sheetViews>
    <sheetView tabSelected="1" topLeftCell="D168" zoomScale="85" zoomScaleNormal="85" workbookViewId="0">
      <pane xSplit="3" topLeftCell="L1" activePane="topRight" state="frozen"/>
      <selection activeCell="AF214" sqref="AF214"/>
      <selection pane="topRight" activeCell="O172" sqref="O172"/>
    </sheetView>
  </sheetViews>
  <sheetFormatPr defaultColWidth="9.26953125" defaultRowHeight="12.5"/>
  <cols>
    <col min="1" max="3" width="0" style="37" hidden="1" customWidth="1"/>
    <col min="4" max="4" width="5.26953125" style="37" bestFit="1" customWidth="1"/>
    <col min="5" max="5" width="14" style="37" bestFit="1" customWidth="1"/>
    <col min="6" max="6" width="49.54296875" style="37" customWidth="1"/>
    <col min="7" max="9" width="23.453125" style="37" hidden="1" customWidth="1"/>
    <col min="10" max="10" width="14.54296875" style="37" hidden="1" customWidth="1"/>
    <col min="11" max="11" width="8.453125" style="37" hidden="1" customWidth="1"/>
    <col min="12" max="13" width="14.26953125" style="37" bestFit="1" customWidth="1"/>
    <col min="14" max="14" width="10.1796875" style="37" bestFit="1" customWidth="1"/>
    <col min="15" max="16" width="14.26953125" style="37" bestFit="1" customWidth="1"/>
    <col min="17" max="20" width="10.1796875" style="37" bestFit="1" customWidth="1"/>
    <col min="21" max="21" width="10.26953125" style="37" bestFit="1" customWidth="1"/>
    <col min="22" max="22" width="14.26953125" style="37" bestFit="1" customWidth="1"/>
    <col min="23" max="23" width="14.453125" style="37" bestFit="1" customWidth="1"/>
    <col min="24" max="24" width="9.7265625" style="37" bestFit="1" customWidth="1"/>
    <col min="25" max="25" width="14.26953125" style="37" bestFit="1" customWidth="1"/>
    <col min="26" max="26" width="14.453125" style="37" bestFit="1" customWidth="1"/>
    <col min="27" max="27" width="9.54296875" style="37" bestFit="1" customWidth="1"/>
    <col min="28" max="28" width="9.7265625" style="37" bestFit="1" customWidth="1"/>
    <col min="29" max="29" width="10.1796875" style="37" bestFit="1" customWidth="1"/>
    <col min="30" max="30" width="9.7265625" style="37" bestFit="1" customWidth="1"/>
    <col min="31" max="31" width="11.1796875" style="37" bestFit="1" customWidth="1"/>
    <col min="32" max="32" width="9.81640625" style="37" bestFit="1" customWidth="1"/>
    <col min="33" max="33" width="10.54296875" style="37" bestFit="1" customWidth="1"/>
    <col min="34" max="34" width="7.453125" style="37" bestFit="1" customWidth="1"/>
    <col min="35" max="35" width="9.81640625" style="37" bestFit="1" customWidth="1"/>
    <col min="36" max="36" width="10.54296875" style="37" bestFit="1" customWidth="1"/>
    <col min="37" max="39" width="8.1796875" style="37" bestFit="1" customWidth="1"/>
    <col min="40" max="40" width="7.7265625" style="37" bestFit="1" customWidth="1"/>
    <col min="41" max="41" width="9.26953125" style="37" bestFit="1" customWidth="1"/>
    <col min="42" max="42" width="9.81640625" style="37" bestFit="1" customWidth="1"/>
    <col min="43" max="43" width="10.54296875" style="37" bestFit="1" customWidth="1"/>
    <col min="44" max="44" width="9.54296875" style="37" bestFit="1" customWidth="1"/>
    <col min="45" max="45" width="9.81640625" style="37" bestFit="1" customWidth="1"/>
    <col min="46" max="46" width="10.54296875" style="37" bestFit="1" customWidth="1"/>
    <col min="47" max="47" width="9.54296875" style="37" bestFit="1" customWidth="1"/>
    <col min="48" max="48" width="10.1796875" style="37" bestFit="1" customWidth="1"/>
    <col min="49" max="49" width="9.26953125" style="37" bestFit="1" customWidth="1"/>
    <col min="50" max="50" width="10.1796875" style="37" bestFit="1" customWidth="1"/>
    <col min="51" max="51" width="10.54296875" style="37" bestFit="1" customWidth="1"/>
    <col min="52" max="16384" width="9.26953125" style="37"/>
  </cols>
  <sheetData>
    <row r="1" spans="1:51" ht="13.5" thickBot="1">
      <c r="A1" s="606">
        <v>1</v>
      </c>
      <c r="B1" s="607"/>
      <c r="Y1" s="113"/>
      <c r="Z1" s="113"/>
      <c r="AF1" s="113"/>
    </row>
    <row r="2" spans="1:51" ht="13">
      <c r="A2" s="606">
        <v>219512</v>
      </c>
      <c r="B2" s="607"/>
      <c r="C2" s="38"/>
      <c r="D2" s="39">
        <v>2</v>
      </c>
      <c r="E2" s="39">
        <v>3</v>
      </c>
      <c r="F2" s="39">
        <v>4</v>
      </c>
      <c r="G2" s="39"/>
      <c r="H2" s="39"/>
      <c r="I2" s="39"/>
      <c r="J2" s="39">
        <v>5</v>
      </c>
      <c r="K2" s="39">
        <v>6</v>
      </c>
      <c r="L2" s="39">
        <v>7</v>
      </c>
      <c r="M2" s="39">
        <v>8</v>
      </c>
      <c r="N2" s="39">
        <v>9</v>
      </c>
      <c r="O2" s="39">
        <v>10</v>
      </c>
      <c r="P2" s="39">
        <v>11</v>
      </c>
      <c r="Q2" s="39">
        <v>12</v>
      </c>
      <c r="R2" s="39">
        <v>13</v>
      </c>
      <c r="S2" s="39">
        <v>14</v>
      </c>
      <c r="T2" s="39">
        <v>15</v>
      </c>
      <c r="U2" s="39">
        <v>16</v>
      </c>
    </row>
    <row r="3" spans="1:51" ht="13.5" thickBot="1">
      <c r="A3" s="40" t="s">
        <v>150</v>
      </c>
      <c r="B3" s="41" t="s">
        <v>150</v>
      </c>
      <c r="C3" s="42"/>
      <c r="J3" s="155"/>
      <c r="K3" s="155"/>
      <c r="L3" s="608" t="s">
        <v>151</v>
      </c>
      <c r="M3" s="609"/>
      <c r="N3" s="609"/>
      <c r="O3" s="609"/>
      <c r="P3" s="609"/>
      <c r="Q3" s="609"/>
      <c r="R3" s="609"/>
      <c r="S3" s="609"/>
      <c r="T3" s="609"/>
      <c r="U3" s="610"/>
      <c r="V3" s="603" t="s">
        <v>56</v>
      </c>
      <c r="W3" s="604"/>
      <c r="X3" s="604"/>
      <c r="Y3" s="604"/>
      <c r="Z3" s="604"/>
      <c r="AA3" s="604"/>
      <c r="AB3" s="604"/>
      <c r="AC3" s="604"/>
      <c r="AD3" s="604"/>
      <c r="AE3" s="605"/>
      <c r="AF3" s="597" t="s">
        <v>152</v>
      </c>
      <c r="AG3" s="598"/>
      <c r="AH3" s="598"/>
      <c r="AI3" s="598"/>
      <c r="AJ3" s="598"/>
      <c r="AK3" s="598"/>
      <c r="AL3" s="598"/>
      <c r="AM3" s="598"/>
      <c r="AN3" s="598"/>
      <c r="AO3" s="599"/>
      <c r="AP3" s="600" t="s">
        <v>153</v>
      </c>
      <c r="AQ3" s="601"/>
      <c r="AR3" s="601"/>
      <c r="AS3" s="601"/>
      <c r="AT3" s="601"/>
      <c r="AU3" s="601"/>
      <c r="AV3" s="601"/>
      <c r="AW3" s="601"/>
      <c r="AX3" s="601"/>
      <c r="AY3" s="602"/>
    </row>
    <row r="4" spans="1:51" s="47" customFormat="1" ht="54" customHeight="1" thickBot="1">
      <c r="A4" s="44" t="s">
        <v>150</v>
      </c>
      <c r="B4" s="45" t="s">
        <v>154</v>
      </c>
      <c r="C4" s="46"/>
      <c r="D4" s="48" t="s">
        <v>155</v>
      </c>
      <c r="E4" s="48" t="s">
        <v>156</v>
      </c>
      <c r="F4" s="49" t="s">
        <v>157</v>
      </c>
      <c r="G4" s="393" t="s">
        <v>158</v>
      </c>
      <c r="H4" s="399" t="s">
        <v>159</v>
      </c>
      <c r="I4" s="399" t="s">
        <v>1050</v>
      </c>
      <c r="J4" s="574" t="s">
        <v>160</v>
      </c>
      <c r="K4" s="573" t="s">
        <v>161</v>
      </c>
      <c r="L4" s="270" t="s">
        <v>162</v>
      </c>
      <c r="M4" s="271" t="s">
        <v>163</v>
      </c>
      <c r="N4" s="271">
        <v>2025</v>
      </c>
      <c r="O4" s="271" t="s">
        <v>164</v>
      </c>
      <c r="P4" s="271" t="s">
        <v>165</v>
      </c>
      <c r="Q4" s="271">
        <v>2026</v>
      </c>
      <c r="R4" s="271">
        <v>2027</v>
      </c>
      <c r="S4" s="271">
        <v>2028</v>
      </c>
      <c r="T4" s="271">
        <v>2029</v>
      </c>
      <c r="U4" s="272" t="s">
        <v>166</v>
      </c>
      <c r="V4" s="320" t="s">
        <v>162</v>
      </c>
      <c r="W4" s="321" t="s">
        <v>163</v>
      </c>
      <c r="X4" s="321">
        <v>2025</v>
      </c>
      <c r="Y4" s="321" t="s">
        <v>164</v>
      </c>
      <c r="Z4" s="321" t="s">
        <v>165</v>
      </c>
      <c r="AA4" s="321">
        <v>2026</v>
      </c>
      <c r="AB4" s="321">
        <v>2027</v>
      </c>
      <c r="AC4" s="321">
        <v>2028</v>
      </c>
      <c r="AD4" s="321">
        <v>2029</v>
      </c>
      <c r="AE4" s="322" t="s">
        <v>166</v>
      </c>
      <c r="AF4" s="273" t="s">
        <v>162</v>
      </c>
      <c r="AG4" s="274" t="s">
        <v>163</v>
      </c>
      <c r="AH4" s="274">
        <v>2025</v>
      </c>
      <c r="AI4" s="274" t="s">
        <v>164</v>
      </c>
      <c r="AJ4" s="274" t="s">
        <v>165</v>
      </c>
      <c r="AK4" s="274">
        <v>2026</v>
      </c>
      <c r="AL4" s="274">
        <v>2027</v>
      </c>
      <c r="AM4" s="274">
        <v>2028</v>
      </c>
      <c r="AN4" s="274">
        <v>2029</v>
      </c>
      <c r="AO4" s="275" t="s">
        <v>166</v>
      </c>
      <c r="AP4" s="314" t="s">
        <v>162</v>
      </c>
      <c r="AQ4" s="315" t="s">
        <v>163</v>
      </c>
      <c r="AR4" s="315">
        <v>2025</v>
      </c>
      <c r="AS4" s="315" t="s">
        <v>164</v>
      </c>
      <c r="AT4" s="315" t="s">
        <v>165</v>
      </c>
      <c r="AU4" s="315">
        <v>2026</v>
      </c>
      <c r="AV4" s="315">
        <v>2027</v>
      </c>
      <c r="AW4" s="315">
        <v>2028</v>
      </c>
      <c r="AX4" s="315">
        <v>2029</v>
      </c>
      <c r="AY4" s="316" t="s">
        <v>166</v>
      </c>
    </row>
    <row r="5" spans="1:51" s="47" customFormat="1" ht="14.5" customHeight="1">
      <c r="A5" s="44" t="s">
        <v>150</v>
      </c>
      <c r="B5" s="45" t="s">
        <v>154</v>
      </c>
      <c r="C5" s="50">
        <v>0</v>
      </c>
      <c r="D5" s="51" t="s">
        <v>167</v>
      </c>
      <c r="E5" s="52" t="s">
        <v>168</v>
      </c>
      <c r="F5" s="53" t="s">
        <v>169</v>
      </c>
      <c r="G5" s="385" t="s">
        <v>148</v>
      </c>
      <c r="H5" s="385" t="s">
        <v>170</v>
      </c>
      <c r="I5" s="385" t="s">
        <v>1048</v>
      </c>
      <c r="J5" s="54">
        <v>45473</v>
      </c>
      <c r="K5" s="568">
        <v>3.7</v>
      </c>
      <c r="L5" s="255">
        <v>0</v>
      </c>
      <c r="M5" s="256">
        <v>0</v>
      </c>
      <c r="N5" s="256">
        <v>0</v>
      </c>
      <c r="O5" s="256">
        <v>0</v>
      </c>
      <c r="P5" s="256">
        <v>0</v>
      </c>
      <c r="Q5" s="256">
        <v>0</v>
      </c>
      <c r="R5" s="256">
        <v>0</v>
      </c>
      <c r="S5" s="256">
        <v>0</v>
      </c>
      <c r="T5" s="256">
        <v>0</v>
      </c>
      <c r="U5" s="268">
        <f t="shared" ref="U5:U40" si="0">SUM(T5,S5,R5,Q5,N5)</f>
        <v>0</v>
      </c>
      <c r="V5" s="323">
        <f>L5*Inflation!$F$19</f>
        <v>0</v>
      </c>
      <c r="W5" s="324">
        <f>M5*Inflation!$F$19</f>
        <v>0</v>
      </c>
      <c r="X5" s="324">
        <f>N5*Inflation!$F$19</f>
        <v>0</v>
      </c>
      <c r="Y5" s="324">
        <f>O5*Inflation!$F$19*Inflation!$F$20</f>
        <v>0</v>
      </c>
      <c r="Z5" s="324">
        <f>P5*Inflation!$F$19*Inflation!$F$20</f>
        <v>0</v>
      </c>
      <c r="AA5" s="324">
        <f>Q5*Inflation!$F$19*Inflation!$F$20</f>
        <v>0</v>
      </c>
      <c r="AB5" s="324">
        <f>R5*Inflation!$F$19*Inflation!$F$20*Inflation!$F$21</f>
        <v>0</v>
      </c>
      <c r="AC5" s="324">
        <f>S5*Inflation!$F$19*Inflation!$F$20*Inflation!$F$21*Inflation!$F$22</f>
        <v>0</v>
      </c>
      <c r="AD5" s="324">
        <f>T5*Inflation!$F$19*Inflation!$F$20*Inflation!$F$21*Inflation!$F$22*Inflation!$F$23</f>
        <v>0</v>
      </c>
      <c r="AE5" s="325">
        <f t="shared" ref="AE5:AE40" si="1">SUM(AD5,AC5,AB5,AA5,X5)</f>
        <v>0</v>
      </c>
      <c r="AF5" s="276">
        <f>(V5/V$41)*SUM('E Summary CWIP'!$AV$59:$BA$59)</f>
        <v>0</v>
      </c>
      <c r="AG5" s="277">
        <f>(W5/W$41)*SUM('E Summary CWIP'!$BB$59:$BG$59)</f>
        <v>0</v>
      </c>
      <c r="AH5" s="277">
        <f t="shared" ref="AH5:AH40" si="2">AF5+AG5</f>
        <v>0</v>
      </c>
      <c r="AI5" s="277">
        <f>(Y5/Y$41)*SUM('E Summary CWIP'!$BK$59:$BP$59)</f>
        <v>0</v>
      </c>
      <c r="AJ5" s="277">
        <f>(Z5/Z$41)*SUM('E Summary CWIP'!$BQ$59:$BV$59)</f>
        <v>0</v>
      </c>
      <c r="AK5" s="277">
        <f t="shared" ref="AK5:AK40" si="3">AI5+AJ5</f>
        <v>0</v>
      </c>
      <c r="AL5" s="277">
        <f>(AB5/AB$41)*'E Summary CWIP'!$CL$59</f>
        <v>0</v>
      </c>
      <c r="AM5" s="277">
        <f>(AC5/AC$41)*'E Summary CWIP'!$DA$59</f>
        <v>0</v>
      </c>
      <c r="AN5" s="277">
        <f>(AD5/AD$41)*'E Summary CWIP'!$DP$59</f>
        <v>0</v>
      </c>
      <c r="AO5" s="278">
        <f>SUM(AN5,AM5,AL5,AK5,AH5)</f>
        <v>0</v>
      </c>
      <c r="AP5" s="317">
        <f t="shared" ref="AP5:AP40" si="4">V5+AF5</f>
        <v>0</v>
      </c>
      <c r="AQ5" s="305">
        <f t="shared" ref="AQ5:AQ40" si="5">W5+AG5</f>
        <v>0</v>
      </c>
      <c r="AR5" s="305">
        <f t="shared" ref="AR5:AR40" si="6">X5+AH5</f>
        <v>0</v>
      </c>
      <c r="AS5" s="305">
        <f t="shared" ref="AS5:AS40" si="7">Y5+AI5</f>
        <v>0</v>
      </c>
      <c r="AT5" s="305">
        <f t="shared" ref="AT5:AT40" si="8">Z5+AJ5</f>
        <v>0</v>
      </c>
      <c r="AU5" s="305">
        <f t="shared" ref="AU5:AU40" si="9">AA5+AK5</f>
        <v>0</v>
      </c>
      <c r="AV5" s="305">
        <f t="shared" ref="AV5:AV40" si="10">AB5+AL5</f>
        <v>0</v>
      </c>
      <c r="AW5" s="305">
        <f t="shared" ref="AW5:AW40" si="11">AC5+AM5</f>
        <v>0</v>
      </c>
      <c r="AX5" s="305">
        <f t="shared" ref="AX5:AX40" si="12">AD5+AN5</f>
        <v>0</v>
      </c>
      <c r="AY5" s="318">
        <f>SUM(AX5,AW5,AV5,AU5,AR5)</f>
        <v>0</v>
      </c>
    </row>
    <row r="6" spans="1:51" ht="14.5">
      <c r="A6" s="44" t="s">
        <v>150</v>
      </c>
      <c r="B6" s="45" t="s">
        <v>154</v>
      </c>
      <c r="C6" s="50">
        <v>0</v>
      </c>
      <c r="D6" s="51" t="s">
        <v>167</v>
      </c>
      <c r="E6" s="52" t="s">
        <v>168</v>
      </c>
      <c r="F6" s="53" t="s">
        <v>171</v>
      </c>
      <c r="G6" s="385" t="s">
        <v>149</v>
      </c>
      <c r="H6" s="570" t="s">
        <v>172</v>
      </c>
      <c r="I6" s="570" t="s">
        <v>361</v>
      </c>
      <c r="J6" s="54">
        <v>45246</v>
      </c>
      <c r="K6" s="568">
        <v>6.42</v>
      </c>
      <c r="L6" s="255">
        <v>0</v>
      </c>
      <c r="M6" s="256">
        <v>0</v>
      </c>
      <c r="N6" s="256">
        <v>0</v>
      </c>
      <c r="O6" s="256">
        <v>0</v>
      </c>
      <c r="P6" s="256">
        <v>0</v>
      </c>
      <c r="Q6" s="256">
        <v>0</v>
      </c>
      <c r="R6" s="256">
        <v>0</v>
      </c>
      <c r="S6" s="256">
        <v>0</v>
      </c>
      <c r="T6" s="256">
        <v>0</v>
      </c>
      <c r="U6" s="257">
        <f t="shared" si="0"/>
        <v>0</v>
      </c>
      <c r="V6" s="323">
        <f>L6*Inflation!$F$19</f>
        <v>0</v>
      </c>
      <c r="W6" s="324">
        <f>M6*Inflation!$F$19</f>
        <v>0</v>
      </c>
      <c r="X6" s="324">
        <f>N6*Inflation!$F$19</f>
        <v>0</v>
      </c>
      <c r="Y6" s="324">
        <f>O6*Inflation!$F$19*Inflation!$F$20</f>
        <v>0</v>
      </c>
      <c r="Z6" s="324">
        <f>P6*Inflation!$F$19*Inflation!$F$20</f>
        <v>0</v>
      </c>
      <c r="AA6" s="324">
        <f>Q6*Inflation!$F$19*Inflation!$F$20</f>
        <v>0</v>
      </c>
      <c r="AB6" s="324">
        <f>R6*Inflation!$F$19*Inflation!$F$20*Inflation!$F$21</f>
        <v>0</v>
      </c>
      <c r="AC6" s="324">
        <f>S6*Inflation!$F$19*Inflation!$F$20*Inflation!$F$21*Inflation!$F$22</f>
        <v>0</v>
      </c>
      <c r="AD6" s="324">
        <f>T6*Inflation!$F$19*Inflation!$F$20*Inflation!$F$21*Inflation!$F$22*Inflation!$F$23</f>
        <v>0</v>
      </c>
      <c r="AE6" s="325">
        <f t="shared" si="1"/>
        <v>0</v>
      </c>
      <c r="AF6" s="276">
        <f>(V6/V$41)*SUM('E Summary CWIP'!$AV$59:$BA$59)</f>
        <v>0</v>
      </c>
      <c r="AG6" s="277">
        <f>(W6/W$41)*SUM('E Summary CWIP'!$BB$59:$BG$59)</f>
        <v>0</v>
      </c>
      <c r="AH6" s="277">
        <f t="shared" si="2"/>
        <v>0</v>
      </c>
      <c r="AI6" s="277">
        <f>(Y6/Y$41)*SUM('E Summary CWIP'!$BK$59:$BP$59)</f>
        <v>0</v>
      </c>
      <c r="AJ6" s="277">
        <f>(Z6/Z$41)*SUM('E Summary CWIP'!$BQ$59:$BV$59)</f>
        <v>0</v>
      </c>
      <c r="AK6" s="277">
        <f t="shared" si="3"/>
        <v>0</v>
      </c>
      <c r="AL6" s="277">
        <f>(AB6/AB$41)*'E Summary CWIP'!$CL$59</f>
        <v>0</v>
      </c>
      <c r="AM6" s="277">
        <f>(AC6/AC$41)*'E Summary CWIP'!$DA$59</f>
        <v>0</v>
      </c>
      <c r="AN6" s="277">
        <f>(AD6/AD$41)*'E Summary CWIP'!$DP$59</f>
        <v>0</v>
      </c>
      <c r="AO6" s="278">
        <f t="shared" ref="AO6:AO40" si="13">SUM(AN6,AM6,AL6,AK6,AH6)</f>
        <v>0</v>
      </c>
      <c r="AP6" s="317">
        <f t="shared" si="4"/>
        <v>0</v>
      </c>
      <c r="AQ6" s="305">
        <f t="shared" si="5"/>
        <v>0</v>
      </c>
      <c r="AR6" s="305">
        <f t="shared" si="6"/>
        <v>0</v>
      </c>
      <c r="AS6" s="305">
        <f t="shared" si="7"/>
        <v>0</v>
      </c>
      <c r="AT6" s="305">
        <f t="shared" si="8"/>
        <v>0</v>
      </c>
      <c r="AU6" s="305">
        <f t="shared" si="9"/>
        <v>0</v>
      </c>
      <c r="AV6" s="305">
        <f t="shared" si="10"/>
        <v>0</v>
      </c>
      <c r="AW6" s="305">
        <f t="shared" si="11"/>
        <v>0</v>
      </c>
      <c r="AX6" s="305">
        <f t="shared" si="12"/>
        <v>0</v>
      </c>
      <c r="AY6" s="318">
        <f t="shared" ref="AY6:AY40" si="14">SUM(AX6,AW6,AV6,AU6,AR6)</f>
        <v>0</v>
      </c>
    </row>
    <row r="7" spans="1:51" ht="14.5">
      <c r="A7" s="44" t="s">
        <v>150</v>
      </c>
      <c r="B7" s="45" t="s">
        <v>154</v>
      </c>
      <c r="C7" s="50">
        <v>0</v>
      </c>
      <c r="D7" s="51" t="s">
        <v>167</v>
      </c>
      <c r="E7" s="52" t="s">
        <v>168</v>
      </c>
      <c r="F7" s="53" t="s">
        <v>173</v>
      </c>
      <c r="G7" s="385" t="s">
        <v>148</v>
      </c>
      <c r="H7" s="64" t="s">
        <v>172</v>
      </c>
      <c r="I7" s="64" t="s">
        <v>1048</v>
      </c>
      <c r="J7" s="54">
        <v>45350</v>
      </c>
      <c r="K7" s="568">
        <v>5.8445</v>
      </c>
      <c r="L7" s="255">
        <v>0</v>
      </c>
      <c r="M7" s="256">
        <v>0</v>
      </c>
      <c r="N7" s="256">
        <v>0</v>
      </c>
      <c r="O7" s="256">
        <v>0</v>
      </c>
      <c r="P7" s="256">
        <v>0</v>
      </c>
      <c r="Q7" s="256">
        <v>0</v>
      </c>
      <c r="R7" s="256">
        <v>0</v>
      </c>
      <c r="S7" s="256">
        <v>0</v>
      </c>
      <c r="T7" s="256">
        <v>0</v>
      </c>
      <c r="U7" s="257">
        <f t="shared" si="0"/>
        <v>0</v>
      </c>
      <c r="V7" s="323">
        <f>L7*Inflation!$F$19</f>
        <v>0</v>
      </c>
      <c r="W7" s="324">
        <f>M7*Inflation!$F$19</f>
        <v>0</v>
      </c>
      <c r="X7" s="324">
        <f>N7*Inflation!$F$19</f>
        <v>0</v>
      </c>
      <c r="Y7" s="324">
        <f>O7*Inflation!$F$19*Inflation!$F$20</f>
        <v>0</v>
      </c>
      <c r="Z7" s="324">
        <f>P7*Inflation!$F$19*Inflation!$F$20</f>
        <v>0</v>
      </c>
      <c r="AA7" s="324">
        <f>Q7*Inflation!$F$19*Inflation!$F$20</f>
        <v>0</v>
      </c>
      <c r="AB7" s="324">
        <f>R7*Inflation!$F$19*Inflation!$F$20*Inflation!$F$21</f>
        <v>0</v>
      </c>
      <c r="AC7" s="324">
        <f>S7*Inflation!$F$19*Inflation!$F$20*Inflation!$F$21*Inflation!$F$22</f>
        <v>0</v>
      </c>
      <c r="AD7" s="324">
        <f>T7*Inflation!$F$19*Inflation!$F$20*Inflation!$F$21*Inflation!$F$22*Inflation!$F$23</f>
        <v>0</v>
      </c>
      <c r="AE7" s="325">
        <f t="shared" si="1"/>
        <v>0</v>
      </c>
      <c r="AF7" s="276">
        <f>(V7/V$41)*SUM('E Summary CWIP'!$AV$59:$BA$59)</f>
        <v>0</v>
      </c>
      <c r="AG7" s="277">
        <f>(W7/W$41)*SUM('E Summary CWIP'!$BB$59:$BG$59)</f>
        <v>0</v>
      </c>
      <c r="AH7" s="277">
        <f t="shared" si="2"/>
        <v>0</v>
      </c>
      <c r="AI7" s="277">
        <f>(Y7/Y$41)*SUM('E Summary CWIP'!$BK$59:$BP$59)</f>
        <v>0</v>
      </c>
      <c r="AJ7" s="277">
        <f>(Z7/Z$41)*SUM('E Summary CWIP'!$BQ$59:$BV$59)</f>
        <v>0</v>
      </c>
      <c r="AK7" s="277">
        <f t="shared" si="3"/>
        <v>0</v>
      </c>
      <c r="AL7" s="277">
        <f>(AB7/AB$41)*'E Summary CWIP'!$CL$59</f>
        <v>0</v>
      </c>
      <c r="AM7" s="277">
        <f>(AC7/AC$41)*'E Summary CWIP'!$DA$59</f>
        <v>0</v>
      </c>
      <c r="AN7" s="277">
        <f>(AD7/AD$41)*'E Summary CWIP'!$DP$59</f>
        <v>0</v>
      </c>
      <c r="AO7" s="278">
        <f t="shared" si="13"/>
        <v>0</v>
      </c>
      <c r="AP7" s="317">
        <f t="shared" si="4"/>
        <v>0</v>
      </c>
      <c r="AQ7" s="305">
        <f t="shared" si="5"/>
        <v>0</v>
      </c>
      <c r="AR7" s="305">
        <f t="shared" si="6"/>
        <v>0</v>
      </c>
      <c r="AS7" s="305">
        <f t="shared" si="7"/>
        <v>0</v>
      </c>
      <c r="AT7" s="305">
        <f t="shared" si="8"/>
        <v>0</v>
      </c>
      <c r="AU7" s="305">
        <f t="shared" si="9"/>
        <v>0</v>
      </c>
      <c r="AV7" s="305">
        <f t="shared" si="10"/>
        <v>0</v>
      </c>
      <c r="AW7" s="305">
        <f t="shared" si="11"/>
        <v>0</v>
      </c>
      <c r="AX7" s="305">
        <f t="shared" si="12"/>
        <v>0</v>
      </c>
      <c r="AY7" s="318">
        <f t="shared" si="14"/>
        <v>0</v>
      </c>
    </row>
    <row r="8" spans="1:51" ht="14.5">
      <c r="A8" s="44" t="s">
        <v>150</v>
      </c>
      <c r="B8" s="45" t="s">
        <v>154</v>
      </c>
      <c r="C8" s="50">
        <v>0</v>
      </c>
      <c r="D8" s="51" t="s">
        <v>167</v>
      </c>
      <c r="E8" s="52" t="s">
        <v>168</v>
      </c>
      <c r="F8" s="53" t="s">
        <v>174</v>
      </c>
      <c r="G8" s="386" t="s">
        <v>149</v>
      </c>
      <c r="H8" s="64" t="s">
        <v>175</v>
      </c>
      <c r="I8" s="64" t="s">
        <v>1048</v>
      </c>
      <c r="J8" s="54">
        <v>45382</v>
      </c>
      <c r="K8" s="568">
        <v>5.851</v>
      </c>
      <c r="L8" s="255">
        <v>0</v>
      </c>
      <c r="M8" s="256">
        <v>0</v>
      </c>
      <c r="N8" s="256">
        <v>0</v>
      </c>
      <c r="O8" s="256">
        <v>0</v>
      </c>
      <c r="P8" s="256">
        <v>0</v>
      </c>
      <c r="Q8" s="256">
        <v>0</v>
      </c>
      <c r="R8" s="256">
        <v>0</v>
      </c>
      <c r="S8" s="256">
        <v>0</v>
      </c>
      <c r="T8" s="256">
        <v>0</v>
      </c>
      <c r="U8" s="257">
        <f t="shared" si="0"/>
        <v>0</v>
      </c>
      <c r="V8" s="323">
        <f>L8*Inflation!$F$19</f>
        <v>0</v>
      </c>
      <c r="W8" s="324">
        <f>M8*Inflation!$F$19</f>
        <v>0</v>
      </c>
      <c r="X8" s="324">
        <f>N8*Inflation!$F$19</f>
        <v>0</v>
      </c>
      <c r="Y8" s="324">
        <f>O8*Inflation!$F$19*Inflation!$F$20</f>
        <v>0</v>
      </c>
      <c r="Z8" s="324">
        <f>P8*Inflation!$F$19*Inflation!$F$20</f>
        <v>0</v>
      </c>
      <c r="AA8" s="324">
        <f>Q8*Inflation!$F$19*Inflation!$F$20</f>
        <v>0</v>
      </c>
      <c r="AB8" s="324">
        <f>R8*Inflation!$F$19*Inflation!$F$20*Inflation!$F$21</f>
        <v>0</v>
      </c>
      <c r="AC8" s="324">
        <f>S8*Inflation!$F$19*Inflation!$F$20*Inflation!$F$21*Inflation!$F$22</f>
        <v>0</v>
      </c>
      <c r="AD8" s="324">
        <f>T8*Inflation!$F$19*Inflation!$F$20*Inflation!$F$21*Inflation!$F$22*Inflation!$F$23</f>
        <v>0</v>
      </c>
      <c r="AE8" s="325">
        <f t="shared" si="1"/>
        <v>0</v>
      </c>
      <c r="AF8" s="276">
        <f>(V8/V$41)*SUM('E Summary CWIP'!$AV$59:$BA$59)</f>
        <v>0</v>
      </c>
      <c r="AG8" s="277">
        <f>(W8/W$41)*SUM('E Summary CWIP'!$BB$59:$BG$59)</f>
        <v>0</v>
      </c>
      <c r="AH8" s="277">
        <f t="shared" si="2"/>
        <v>0</v>
      </c>
      <c r="AI8" s="277">
        <f>(Y8/Y$41)*SUM('E Summary CWIP'!$BK$59:$BP$59)</f>
        <v>0</v>
      </c>
      <c r="AJ8" s="277">
        <f>(Z8/Z$41)*SUM('E Summary CWIP'!$BQ$59:$BV$59)</f>
        <v>0</v>
      </c>
      <c r="AK8" s="277">
        <f t="shared" si="3"/>
        <v>0</v>
      </c>
      <c r="AL8" s="277">
        <f>(AB8/AB$41)*'E Summary CWIP'!$CL$59</f>
        <v>0</v>
      </c>
      <c r="AM8" s="277">
        <f>(AC8/AC$41)*'E Summary CWIP'!$DA$59</f>
        <v>0</v>
      </c>
      <c r="AN8" s="277">
        <f>(AD8/AD$41)*'E Summary CWIP'!$DP$59</f>
        <v>0</v>
      </c>
      <c r="AO8" s="278">
        <f t="shared" si="13"/>
        <v>0</v>
      </c>
      <c r="AP8" s="317">
        <f t="shared" si="4"/>
        <v>0</v>
      </c>
      <c r="AQ8" s="305">
        <f t="shared" si="5"/>
        <v>0</v>
      </c>
      <c r="AR8" s="305">
        <f t="shared" si="6"/>
        <v>0</v>
      </c>
      <c r="AS8" s="305">
        <f t="shared" si="7"/>
        <v>0</v>
      </c>
      <c r="AT8" s="305">
        <f t="shared" si="8"/>
        <v>0</v>
      </c>
      <c r="AU8" s="305">
        <f t="shared" si="9"/>
        <v>0</v>
      </c>
      <c r="AV8" s="305">
        <f t="shared" si="10"/>
        <v>0</v>
      </c>
      <c r="AW8" s="305">
        <f t="shared" si="11"/>
        <v>0</v>
      </c>
      <c r="AX8" s="305">
        <f t="shared" si="12"/>
        <v>0</v>
      </c>
      <c r="AY8" s="318">
        <f t="shared" si="14"/>
        <v>0</v>
      </c>
    </row>
    <row r="9" spans="1:51" ht="14.5">
      <c r="A9" s="44" t="s">
        <v>150</v>
      </c>
      <c r="B9" s="45" t="s">
        <v>154</v>
      </c>
      <c r="C9" s="50">
        <v>0</v>
      </c>
      <c r="D9" s="51" t="s">
        <v>167</v>
      </c>
      <c r="E9" s="52" t="s">
        <v>176</v>
      </c>
      <c r="F9" s="53" t="s">
        <v>177</v>
      </c>
      <c r="G9" s="386" t="s">
        <v>148</v>
      </c>
      <c r="H9" s="64" t="s">
        <v>178</v>
      </c>
      <c r="I9" s="64" t="s">
        <v>1048</v>
      </c>
      <c r="J9" s="54">
        <v>45657</v>
      </c>
      <c r="K9" s="568">
        <v>2009.89453</v>
      </c>
      <c r="L9" s="255">
        <v>0</v>
      </c>
      <c r="M9" s="256">
        <v>0</v>
      </c>
      <c r="N9" s="256">
        <v>0</v>
      </c>
      <c r="O9" s="256">
        <v>0</v>
      </c>
      <c r="P9" s="256">
        <v>0</v>
      </c>
      <c r="Q9" s="256">
        <v>0</v>
      </c>
      <c r="R9" s="256">
        <v>0</v>
      </c>
      <c r="S9" s="256">
        <v>0</v>
      </c>
      <c r="T9" s="256">
        <v>0</v>
      </c>
      <c r="U9" s="257">
        <f t="shared" si="0"/>
        <v>0</v>
      </c>
      <c r="V9" s="323">
        <f>L9*Inflation!$F$19</f>
        <v>0</v>
      </c>
      <c r="W9" s="324">
        <f>M9*Inflation!$F$19</f>
        <v>0</v>
      </c>
      <c r="X9" s="324">
        <f>N9*Inflation!$F$19</f>
        <v>0</v>
      </c>
      <c r="Y9" s="324">
        <f>O9*Inflation!$F$19*Inflation!$F$20</f>
        <v>0</v>
      </c>
      <c r="Z9" s="324">
        <f>P9*Inflation!$F$19*Inflation!$F$20</f>
        <v>0</v>
      </c>
      <c r="AA9" s="324">
        <f>Q9*Inflation!$F$19*Inflation!$F$20</f>
        <v>0</v>
      </c>
      <c r="AB9" s="324">
        <f>R9*Inflation!$F$19*Inflation!$F$20*Inflation!$F$21</f>
        <v>0</v>
      </c>
      <c r="AC9" s="324">
        <f>S9*Inflation!$F$19*Inflation!$F$20*Inflation!$F$21*Inflation!$F$22</f>
        <v>0</v>
      </c>
      <c r="AD9" s="324">
        <f>T9*Inflation!$F$19*Inflation!$F$20*Inflation!$F$21*Inflation!$F$22*Inflation!$F$23</f>
        <v>0</v>
      </c>
      <c r="AE9" s="325">
        <f t="shared" si="1"/>
        <v>0</v>
      </c>
      <c r="AF9" s="276">
        <f>(V9/V$41)*SUM('E Summary CWIP'!$AV$59:$BA$59)</f>
        <v>0</v>
      </c>
      <c r="AG9" s="277">
        <f>(W9/W$41)*SUM('E Summary CWIP'!$BB$59:$BG$59)</f>
        <v>0</v>
      </c>
      <c r="AH9" s="277">
        <f t="shared" si="2"/>
        <v>0</v>
      </c>
      <c r="AI9" s="277">
        <f>(Y9/Y$41)*SUM('E Summary CWIP'!$BK$59:$BP$59)</f>
        <v>0</v>
      </c>
      <c r="AJ9" s="277">
        <f>(Z9/Z$41)*SUM('E Summary CWIP'!$BQ$59:$BV$59)</f>
        <v>0</v>
      </c>
      <c r="AK9" s="277">
        <f t="shared" si="3"/>
        <v>0</v>
      </c>
      <c r="AL9" s="277">
        <f>(AB9/AB$41)*'E Summary CWIP'!$CL$59</f>
        <v>0</v>
      </c>
      <c r="AM9" s="277">
        <f>(AC9/AC$41)*'E Summary CWIP'!$DA$59</f>
        <v>0</v>
      </c>
      <c r="AN9" s="277">
        <f>(AD9/AD$41)*'E Summary CWIP'!$DP$59</f>
        <v>0</v>
      </c>
      <c r="AO9" s="278">
        <f t="shared" si="13"/>
        <v>0</v>
      </c>
      <c r="AP9" s="317">
        <f t="shared" si="4"/>
        <v>0</v>
      </c>
      <c r="AQ9" s="305">
        <f t="shared" si="5"/>
        <v>0</v>
      </c>
      <c r="AR9" s="305">
        <f t="shared" si="6"/>
        <v>0</v>
      </c>
      <c r="AS9" s="305">
        <f t="shared" si="7"/>
        <v>0</v>
      </c>
      <c r="AT9" s="305">
        <f t="shared" si="8"/>
        <v>0</v>
      </c>
      <c r="AU9" s="305">
        <f t="shared" si="9"/>
        <v>0</v>
      </c>
      <c r="AV9" s="305">
        <f t="shared" si="10"/>
        <v>0</v>
      </c>
      <c r="AW9" s="305">
        <f t="shared" si="11"/>
        <v>0</v>
      </c>
      <c r="AX9" s="305">
        <f t="shared" si="12"/>
        <v>0</v>
      </c>
      <c r="AY9" s="318">
        <f t="shared" si="14"/>
        <v>0</v>
      </c>
    </row>
    <row r="10" spans="1:51" ht="14.5">
      <c r="A10" s="44" t="s">
        <v>150</v>
      </c>
      <c r="B10" s="45" t="s">
        <v>154</v>
      </c>
      <c r="C10" s="50">
        <v>0</v>
      </c>
      <c r="D10" s="51" t="s">
        <v>167</v>
      </c>
      <c r="E10" s="52" t="s">
        <v>176</v>
      </c>
      <c r="F10" s="53" t="s">
        <v>179</v>
      </c>
      <c r="G10" s="386" t="s">
        <v>148</v>
      </c>
      <c r="H10" s="64" t="s">
        <v>180</v>
      </c>
      <c r="I10" s="64" t="s">
        <v>1048</v>
      </c>
      <c r="J10" s="54">
        <v>45291</v>
      </c>
      <c r="K10" s="568">
        <v>405.86973999999998</v>
      </c>
      <c r="L10" s="255">
        <v>0</v>
      </c>
      <c r="M10" s="256">
        <v>0</v>
      </c>
      <c r="N10" s="256">
        <v>0</v>
      </c>
      <c r="O10" s="256">
        <v>0</v>
      </c>
      <c r="P10" s="256">
        <v>0</v>
      </c>
      <c r="Q10" s="256">
        <v>0</v>
      </c>
      <c r="R10" s="256">
        <v>0</v>
      </c>
      <c r="S10" s="256">
        <v>0</v>
      </c>
      <c r="T10" s="256">
        <v>0</v>
      </c>
      <c r="U10" s="257">
        <f t="shared" si="0"/>
        <v>0</v>
      </c>
      <c r="V10" s="323">
        <f>L10*Inflation!$F$19</f>
        <v>0</v>
      </c>
      <c r="W10" s="324">
        <f>M10*Inflation!$F$19</f>
        <v>0</v>
      </c>
      <c r="X10" s="324">
        <f>N10*Inflation!$F$19</f>
        <v>0</v>
      </c>
      <c r="Y10" s="324">
        <f>O10*Inflation!$F$19*Inflation!$F$20</f>
        <v>0</v>
      </c>
      <c r="Z10" s="324">
        <f>P10*Inflation!$F$19*Inflation!$F$20</f>
        <v>0</v>
      </c>
      <c r="AA10" s="324">
        <f>Q10*Inflation!$F$19*Inflation!$F$20</f>
        <v>0</v>
      </c>
      <c r="AB10" s="324">
        <f>R10*Inflation!$F$19*Inflation!$F$20*Inflation!$F$21</f>
        <v>0</v>
      </c>
      <c r="AC10" s="324">
        <f>S10*Inflation!$F$19*Inflation!$F$20*Inflation!$F$21*Inflation!$F$22</f>
        <v>0</v>
      </c>
      <c r="AD10" s="324">
        <f>T10*Inflation!$F$19*Inflation!$F$20*Inflation!$F$21*Inflation!$F$22*Inflation!$F$23</f>
        <v>0</v>
      </c>
      <c r="AE10" s="325">
        <f t="shared" si="1"/>
        <v>0</v>
      </c>
      <c r="AF10" s="276">
        <f>(V10/V$41)*SUM('E Summary CWIP'!$AV$59:$BA$59)</f>
        <v>0</v>
      </c>
      <c r="AG10" s="277">
        <f>(W10/W$41)*SUM('E Summary CWIP'!$BB$59:$BG$59)</f>
        <v>0</v>
      </c>
      <c r="AH10" s="277">
        <f t="shared" si="2"/>
        <v>0</v>
      </c>
      <c r="AI10" s="277">
        <f>(Y10/Y$41)*SUM('E Summary CWIP'!$BK$59:$BP$59)</f>
        <v>0</v>
      </c>
      <c r="AJ10" s="277">
        <f>(Z10/Z$41)*SUM('E Summary CWIP'!$BQ$59:$BV$59)</f>
        <v>0</v>
      </c>
      <c r="AK10" s="277">
        <f t="shared" si="3"/>
        <v>0</v>
      </c>
      <c r="AL10" s="277">
        <f>(AB10/AB$41)*'E Summary CWIP'!$CL$59</f>
        <v>0</v>
      </c>
      <c r="AM10" s="277">
        <f>(AC10/AC$41)*'E Summary CWIP'!$DA$59</f>
        <v>0</v>
      </c>
      <c r="AN10" s="277">
        <f>(AD10/AD$41)*'E Summary CWIP'!$DP$59</f>
        <v>0</v>
      </c>
      <c r="AO10" s="278">
        <f t="shared" si="13"/>
        <v>0</v>
      </c>
      <c r="AP10" s="317">
        <f t="shared" si="4"/>
        <v>0</v>
      </c>
      <c r="AQ10" s="305">
        <f t="shared" si="5"/>
        <v>0</v>
      </c>
      <c r="AR10" s="305">
        <f t="shared" si="6"/>
        <v>0</v>
      </c>
      <c r="AS10" s="305">
        <f t="shared" si="7"/>
        <v>0</v>
      </c>
      <c r="AT10" s="305">
        <f t="shared" si="8"/>
        <v>0</v>
      </c>
      <c r="AU10" s="305">
        <f t="shared" si="9"/>
        <v>0</v>
      </c>
      <c r="AV10" s="305">
        <f t="shared" si="10"/>
        <v>0</v>
      </c>
      <c r="AW10" s="305">
        <f t="shared" si="11"/>
        <v>0</v>
      </c>
      <c r="AX10" s="305">
        <f t="shared" si="12"/>
        <v>0</v>
      </c>
      <c r="AY10" s="318">
        <f t="shared" si="14"/>
        <v>0</v>
      </c>
    </row>
    <row r="11" spans="1:51" ht="14.5">
      <c r="A11" s="44" t="s">
        <v>150</v>
      </c>
      <c r="B11" s="45" t="s">
        <v>154</v>
      </c>
      <c r="C11" s="50">
        <v>0</v>
      </c>
      <c r="D11" s="51" t="s">
        <v>167</v>
      </c>
      <c r="E11" s="52" t="s">
        <v>176</v>
      </c>
      <c r="F11" s="53" t="s">
        <v>181</v>
      </c>
      <c r="G11" s="386" t="s">
        <v>149</v>
      </c>
      <c r="H11" s="64" t="s">
        <v>182</v>
      </c>
      <c r="I11" s="64" t="s">
        <v>1048</v>
      </c>
      <c r="J11" s="54">
        <v>45444</v>
      </c>
      <c r="K11" s="568">
        <v>104</v>
      </c>
      <c r="L11" s="255">
        <v>0</v>
      </c>
      <c r="M11" s="256">
        <v>0</v>
      </c>
      <c r="N11" s="256">
        <v>0</v>
      </c>
      <c r="O11" s="256">
        <v>0</v>
      </c>
      <c r="P11" s="256">
        <v>0</v>
      </c>
      <c r="Q11" s="256">
        <v>0</v>
      </c>
      <c r="R11" s="256">
        <v>0</v>
      </c>
      <c r="S11" s="256">
        <v>0</v>
      </c>
      <c r="T11" s="256">
        <v>0</v>
      </c>
      <c r="U11" s="257">
        <f t="shared" si="0"/>
        <v>0</v>
      </c>
      <c r="V11" s="323">
        <f>L11*Inflation!$F$19</f>
        <v>0</v>
      </c>
      <c r="W11" s="324">
        <f>M11*Inflation!$F$19</f>
        <v>0</v>
      </c>
      <c r="X11" s="324">
        <f>N11*Inflation!$F$19</f>
        <v>0</v>
      </c>
      <c r="Y11" s="324">
        <f>O11*Inflation!$F$19*Inflation!$F$20</f>
        <v>0</v>
      </c>
      <c r="Z11" s="324">
        <f>P11*Inflation!$F$19*Inflation!$F$20</f>
        <v>0</v>
      </c>
      <c r="AA11" s="324">
        <f>Q11*Inflation!$F$19*Inflation!$F$20</f>
        <v>0</v>
      </c>
      <c r="AB11" s="324">
        <f>R11*Inflation!$F$19*Inflation!$F$20*Inflation!$F$21</f>
        <v>0</v>
      </c>
      <c r="AC11" s="324">
        <f>S11*Inflation!$F$19*Inflation!$F$20*Inflation!$F$21*Inflation!$F$22</f>
        <v>0</v>
      </c>
      <c r="AD11" s="324">
        <f>T11*Inflation!$F$19*Inflation!$F$20*Inflation!$F$21*Inflation!$F$22*Inflation!$F$23</f>
        <v>0</v>
      </c>
      <c r="AE11" s="325">
        <f t="shared" si="1"/>
        <v>0</v>
      </c>
      <c r="AF11" s="276">
        <f>(V11/V$41)*SUM('E Summary CWIP'!$AV$59:$BA$59)</f>
        <v>0</v>
      </c>
      <c r="AG11" s="277">
        <f>(W11/W$41)*SUM('E Summary CWIP'!$BB$59:$BG$59)</f>
        <v>0</v>
      </c>
      <c r="AH11" s="277">
        <f t="shared" si="2"/>
        <v>0</v>
      </c>
      <c r="AI11" s="277">
        <f>(Y11/Y$41)*SUM('E Summary CWIP'!$BK$59:$BP$59)</f>
        <v>0</v>
      </c>
      <c r="AJ11" s="277">
        <f>(Z11/Z$41)*SUM('E Summary CWIP'!$BQ$59:$BV$59)</f>
        <v>0</v>
      </c>
      <c r="AK11" s="277">
        <f t="shared" si="3"/>
        <v>0</v>
      </c>
      <c r="AL11" s="277">
        <f>(AB11/AB$41)*'E Summary CWIP'!$CL$59</f>
        <v>0</v>
      </c>
      <c r="AM11" s="277">
        <f>(AC11/AC$41)*'E Summary CWIP'!$DA$59</f>
        <v>0</v>
      </c>
      <c r="AN11" s="277">
        <f>(AD11/AD$41)*'E Summary CWIP'!$DP$59</f>
        <v>0</v>
      </c>
      <c r="AO11" s="278">
        <f t="shared" si="13"/>
        <v>0</v>
      </c>
      <c r="AP11" s="317">
        <f t="shared" si="4"/>
        <v>0</v>
      </c>
      <c r="AQ11" s="305">
        <f t="shared" si="5"/>
        <v>0</v>
      </c>
      <c r="AR11" s="305">
        <f t="shared" si="6"/>
        <v>0</v>
      </c>
      <c r="AS11" s="305">
        <f t="shared" si="7"/>
        <v>0</v>
      </c>
      <c r="AT11" s="305">
        <f t="shared" si="8"/>
        <v>0</v>
      </c>
      <c r="AU11" s="305">
        <f t="shared" si="9"/>
        <v>0</v>
      </c>
      <c r="AV11" s="305">
        <f t="shared" si="10"/>
        <v>0</v>
      </c>
      <c r="AW11" s="305">
        <f t="shared" si="11"/>
        <v>0</v>
      </c>
      <c r="AX11" s="305">
        <f t="shared" si="12"/>
        <v>0</v>
      </c>
      <c r="AY11" s="318">
        <f t="shared" si="14"/>
        <v>0</v>
      </c>
    </row>
    <row r="12" spans="1:51" ht="14.5">
      <c r="A12" s="44" t="s">
        <v>150</v>
      </c>
      <c r="B12" s="45" t="s">
        <v>154</v>
      </c>
      <c r="C12" s="50">
        <v>0</v>
      </c>
      <c r="D12" s="51" t="s">
        <v>167</v>
      </c>
      <c r="E12" s="52" t="s">
        <v>176</v>
      </c>
      <c r="F12" s="53" t="s">
        <v>183</v>
      </c>
      <c r="G12" s="386" t="s">
        <v>148</v>
      </c>
      <c r="H12" s="64" t="s">
        <v>180</v>
      </c>
      <c r="I12" s="64" t="s">
        <v>1048</v>
      </c>
      <c r="J12" s="54">
        <v>45273</v>
      </c>
      <c r="K12" s="568">
        <v>10</v>
      </c>
      <c r="L12" s="255">
        <v>0</v>
      </c>
      <c r="M12" s="256">
        <v>0</v>
      </c>
      <c r="N12" s="256">
        <v>0</v>
      </c>
      <c r="O12" s="256">
        <v>0</v>
      </c>
      <c r="P12" s="256">
        <v>0</v>
      </c>
      <c r="Q12" s="256">
        <v>0</v>
      </c>
      <c r="R12" s="256">
        <v>0</v>
      </c>
      <c r="S12" s="256">
        <v>0</v>
      </c>
      <c r="T12" s="256">
        <v>0</v>
      </c>
      <c r="U12" s="257">
        <f t="shared" si="0"/>
        <v>0</v>
      </c>
      <c r="V12" s="323">
        <f>L12*Inflation!$F$19</f>
        <v>0</v>
      </c>
      <c r="W12" s="324">
        <f>M12*Inflation!$F$19</f>
        <v>0</v>
      </c>
      <c r="X12" s="324">
        <f>N12*Inflation!$F$19</f>
        <v>0</v>
      </c>
      <c r="Y12" s="324">
        <f>O12*Inflation!$F$19*Inflation!$F$20</f>
        <v>0</v>
      </c>
      <c r="Z12" s="324">
        <f>P12*Inflation!$F$19*Inflation!$F$20</f>
        <v>0</v>
      </c>
      <c r="AA12" s="324">
        <f>Q12*Inflation!$F$19*Inflation!$F$20</f>
        <v>0</v>
      </c>
      <c r="AB12" s="324">
        <f>R12*Inflation!$F$19*Inflation!$F$20*Inflation!$F$21</f>
        <v>0</v>
      </c>
      <c r="AC12" s="324">
        <f>S12*Inflation!$F$19*Inflation!$F$20*Inflation!$F$21*Inflation!$F$22</f>
        <v>0</v>
      </c>
      <c r="AD12" s="324">
        <f>T12*Inflation!$F$19*Inflation!$F$20*Inflation!$F$21*Inflation!$F$22*Inflation!$F$23</f>
        <v>0</v>
      </c>
      <c r="AE12" s="325">
        <f t="shared" si="1"/>
        <v>0</v>
      </c>
      <c r="AF12" s="276">
        <f>(V12/V$41)*SUM('E Summary CWIP'!$AV$59:$BA$59)</f>
        <v>0</v>
      </c>
      <c r="AG12" s="277">
        <f>(W12/W$41)*SUM('E Summary CWIP'!$BB$59:$BG$59)</f>
        <v>0</v>
      </c>
      <c r="AH12" s="277">
        <f t="shared" si="2"/>
        <v>0</v>
      </c>
      <c r="AI12" s="277">
        <f>(Y12/Y$41)*SUM('E Summary CWIP'!$BK$59:$BP$59)</f>
        <v>0</v>
      </c>
      <c r="AJ12" s="277">
        <f>(Z12/Z$41)*SUM('E Summary CWIP'!$BQ$59:$BV$59)</f>
        <v>0</v>
      </c>
      <c r="AK12" s="277">
        <f t="shared" si="3"/>
        <v>0</v>
      </c>
      <c r="AL12" s="277">
        <f>(AB12/AB$41)*'E Summary CWIP'!$CL$59</f>
        <v>0</v>
      </c>
      <c r="AM12" s="277">
        <f>(AC12/AC$41)*'E Summary CWIP'!$DA$59</f>
        <v>0</v>
      </c>
      <c r="AN12" s="277">
        <f>(AD12/AD$41)*'E Summary CWIP'!$DP$59</f>
        <v>0</v>
      </c>
      <c r="AO12" s="278">
        <f t="shared" si="13"/>
        <v>0</v>
      </c>
      <c r="AP12" s="317">
        <f t="shared" si="4"/>
        <v>0</v>
      </c>
      <c r="AQ12" s="305">
        <f t="shared" si="5"/>
        <v>0</v>
      </c>
      <c r="AR12" s="305">
        <f t="shared" si="6"/>
        <v>0</v>
      </c>
      <c r="AS12" s="305">
        <f t="shared" si="7"/>
        <v>0</v>
      </c>
      <c r="AT12" s="305">
        <f t="shared" si="8"/>
        <v>0</v>
      </c>
      <c r="AU12" s="305">
        <f t="shared" si="9"/>
        <v>0</v>
      </c>
      <c r="AV12" s="305">
        <f t="shared" si="10"/>
        <v>0</v>
      </c>
      <c r="AW12" s="305">
        <f t="shared" si="11"/>
        <v>0</v>
      </c>
      <c r="AX12" s="305">
        <f t="shared" si="12"/>
        <v>0</v>
      </c>
      <c r="AY12" s="318">
        <f t="shared" si="14"/>
        <v>0</v>
      </c>
    </row>
    <row r="13" spans="1:51" ht="14.5">
      <c r="A13" s="44" t="s">
        <v>150</v>
      </c>
      <c r="B13" s="45" t="s">
        <v>154</v>
      </c>
      <c r="C13" s="50">
        <v>0</v>
      </c>
      <c r="D13" s="51" t="s">
        <v>167</v>
      </c>
      <c r="E13" s="52" t="s">
        <v>176</v>
      </c>
      <c r="F13" s="53" t="s">
        <v>184</v>
      </c>
      <c r="G13" s="386" t="s">
        <v>148</v>
      </c>
      <c r="H13" s="64" t="s">
        <v>180</v>
      </c>
      <c r="I13" s="64" t="s">
        <v>1048</v>
      </c>
      <c r="J13" s="54">
        <v>45163</v>
      </c>
      <c r="K13" s="568">
        <v>10</v>
      </c>
      <c r="L13" s="255">
        <v>0</v>
      </c>
      <c r="M13" s="256">
        <v>0</v>
      </c>
      <c r="N13" s="256">
        <v>0</v>
      </c>
      <c r="O13" s="256">
        <v>0</v>
      </c>
      <c r="P13" s="256">
        <v>0</v>
      </c>
      <c r="Q13" s="256">
        <v>0</v>
      </c>
      <c r="R13" s="256">
        <v>0</v>
      </c>
      <c r="S13" s="256">
        <v>0</v>
      </c>
      <c r="T13" s="256">
        <v>0</v>
      </c>
      <c r="U13" s="257">
        <f t="shared" si="0"/>
        <v>0</v>
      </c>
      <c r="V13" s="323">
        <f>L13*Inflation!$F$19</f>
        <v>0</v>
      </c>
      <c r="W13" s="324">
        <f>M13*Inflation!$F$19</f>
        <v>0</v>
      </c>
      <c r="X13" s="324">
        <f>N13*Inflation!$F$19</f>
        <v>0</v>
      </c>
      <c r="Y13" s="324">
        <f>O13*Inflation!$F$19*Inflation!$F$20</f>
        <v>0</v>
      </c>
      <c r="Z13" s="324">
        <f>P13*Inflation!$F$19*Inflation!$F$20</f>
        <v>0</v>
      </c>
      <c r="AA13" s="324">
        <f>Q13*Inflation!$F$19*Inflation!$F$20</f>
        <v>0</v>
      </c>
      <c r="AB13" s="324">
        <f>R13*Inflation!$F$19*Inflation!$F$20*Inflation!$F$21</f>
        <v>0</v>
      </c>
      <c r="AC13" s="324">
        <f>S13*Inflation!$F$19*Inflation!$F$20*Inflation!$F$21*Inflation!$F$22</f>
        <v>0</v>
      </c>
      <c r="AD13" s="324">
        <f>T13*Inflation!$F$19*Inflation!$F$20*Inflation!$F$21*Inflation!$F$22*Inflation!$F$23</f>
        <v>0</v>
      </c>
      <c r="AE13" s="325">
        <f t="shared" si="1"/>
        <v>0</v>
      </c>
      <c r="AF13" s="276">
        <f>(V13/V$41)*SUM('E Summary CWIP'!$AV$59:$BA$59)</f>
        <v>0</v>
      </c>
      <c r="AG13" s="277">
        <f>(W13/W$41)*SUM('E Summary CWIP'!$BB$59:$BG$59)</f>
        <v>0</v>
      </c>
      <c r="AH13" s="277">
        <f t="shared" si="2"/>
        <v>0</v>
      </c>
      <c r="AI13" s="277">
        <f>(Y13/Y$41)*SUM('E Summary CWIP'!$BK$59:$BP$59)</f>
        <v>0</v>
      </c>
      <c r="AJ13" s="277">
        <f>(Z13/Z$41)*SUM('E Summary CWIP'!$BQ$59:$BV$59)</f>
        <v>0</v>
      </c>
      <c r="AK13" s="277">
        <f t="shared" si="3"/>
        <v>0</v>
      </c>
      <c r="AL13" s="277">
        <f>(AB13/AB$41)*'E Summary CWIP'!$CL$59</f>
        <v>0</v>
      </c>
      <c r="AM13" s="277">
        <f>(AC13/AC$41)*'E Summary CWIP'!$DA$59</f>
        <v>0</v>
      </c>
      <c r="AN13" s="277">
        <f>(AD13/AD$41)*'E Summary CWIP'!$DP$59</f>
        <v>0</v>
      </c>
      <c r="AO13" s="278">
        <f t="shared" si="13"/>
        <v>0</v>
      </c>
      <c r="AP13" s="317">
        <f t="shared" si="4"/>
        <v>0</v>
      </c>
      <c r="AQ13" s="305">
        <f t="shared" si="5"/>
        <v>0</v>
      </c>
      <c r="AR13" s="305">
        <f t="shared" si="6"/>
        <v>0</v>
      </c>
      <c r="AS13" s="305">
        <f t="shared" si="7"/>
        <v>0</v>
      </c>
      <c r="AT13" s="305">
        <f t="shared" si="8"/>
        <v>0</v>
      </c>
      <c r="AU13" s="305">
        <f t="shared" si="9"/>
        <v>0</v>
      </c>
      <c r="AV13" s="305">
        <f t="shared" si="10"/>
        <v>0</v>
      </c>
      <c r="AW13" s="305">
        <f t="shared" si="11"/>
        <v>0</v>
      </c>
      <c r="AX13" s="305">
        <f t="shared" si="12"/>
        <v>0</v>
      </c>
      <c r="AY13" s="318">
        <f t="shared" si="14"/>
        <v>0</v>
      </c>
    </row>
    <row r="14" spans="1:51" ht="14.5">
      <c r="A14" s="44" t="s">
        <v>150</v>
      </c>
      <c r="B14" s="45" t="s">
        <v>154</v>
      </c>
      <c r="C14" s="50">
        <v>0</v>
      </c>
      <c r="D14" s="51" t="s">
        <v>167</v>
      </c>
      <c r="E14" s="52" t="s">
        <v>176</v>
      </c>
      <c r="F14" s="53" t="s">
        <v>185</v>
      </c>
      <c r="G14" s="386" t="s">
        <v>148</v>
      </c>
      <c r="H14" s="64" t="s">
        <v>186</v>
      </c>
      <c r="I14" s="64" t="s">
        <v>1048</v>
      </c>
      <c r="J14" s="54">
        <v>45261</v>
      </c>
      <c r="K14" s="568">
        <v>132</v>
      </c>
      <c r="L14" s="255">
        <v>0</v>
      </c>
      <c r="M14" s="256">
        <v>0</v>
      </c>
      <c r="N14" s="256">
        <v>0</v>
      </c>
      <c r="O14" s="256">
        <v>0</v>
      </c>
      <c r="P14" s="256">
        <v>0</v>
      </c>
      <c r="Q14" s="256">
        <v>0</v>
      </c>
      <c r="R14" s="256">
        <v>0</v>
      </c>
      <c r="S14" s="256">
        <v>0</v>
      </c>
      <c r="T14" s="256">
        <v>0</v>
      </c>
      <c r="U14" s="257">
        <f t="shared" si="0"/>
        <v>0</v>
      </c>
      <c r="V14" s="323">
        <f>L14*Inflation!$F$19</f>
        <v>0</v>
      </c>
      <c r="W14" s="324">
        <f>M14*Inflation!$F$19</f>
        <v>0</v>
      </c>
      <c r="X14" s="324">
        <f>N14*Inflation!$F$19</f>
        <v>0</v>
      </c>
      <c r="Y14" s="324">
        <f>O14*Inflation!$F$19*Inflation!$F$20</f>
        <v>0</v>
      </c>
      <c r="Z14" s="324">
        <f>P14*Inflation!$F$19*Inflation!$F$20</f>
        <v>0</v>
      </c>
      <c r="AA14" s="324">
        <f>Q14*Inflation!$F$19*Inflation!$F$20</f>
        <v>0</v>
      </c>
      <c r="AB14" s="324">
        <f>R14*Inflation!$F$19*Inflation!$F$20*Inflation!$F$21</f>
        <v>0</v>
      </c>
      <c r="AC14" s="324">
        <f>S14*Inflation!$F$19*Inflation!$F$20*Inflation!$F$21*Inflation!$F$22</f>
        <v>0</v>
      </c>
      <c r="AD14" s="324">
        <f>T14*Inflation!$F$19*Inflation!$F$20*Inflation!$F$21*Inflation!$F$22*Inflation!$F$23</f>
        <v>0</v>
      </c>
      <c r="AE14" s="325">
        <f t="shared" si="1"/>
        <v>0</v>
      </c>
      <c r="AF14" s="276">
        <f>(V14/V$41)*SUM('E Summary CWIP'!$AV$59:$BA$59)</f>
        <v>0</v>
      </c>
      <c r="AG14" s="277">
        <f>(W14/W$41)*SUM('E Summary CWIP'!$BB$59:$BG$59)</f>
        <v>0</v>
      </c>
      <c r="AH14" s="277">
        <f t="shared" si="2"/>
        <v>0</v>
      </c>
      <c r="AI14" s="277">
        <f>(Y14/Y$41)*SUM('E Summary CWIP'!$BK$59:$BP$59)</f>
        <v>0</v>
      </c>
      <c r="AJ14" s="277">
        <f>(Z14/Z$41)*SUM('E Summary CWIP'!$BQ$59:$BV$59)</f>
        <v>0</v>
      </c>
      <c r="AK14" s="277">
        <f t="shared" si="3"/>
        <v>0</v>
      </c>
      <c r="AL14" s="277">
        <f>(AB14/AB$41)*'E Summary CWIP'!$CL$59</f>
        <v>0</v>
      </c>
      <c r="AM14" s="277">
        <f>(AC14/AC$41)*'E Summary CWIP'!$DA$59</f>
        <v>0</v>
      </c>
      <c r="AN14" s="277">
        <f>(AD14/AD$41)*'E Summary CWIP'!$DP$59</f>
        <v>0</v>
      </c>
      <c r="AO14" s="278">
        <f t="shared" si="13"/>
        <v>0</v>
      </c>
      <c r="AP14" s="317">
        <f t="shared" si="4"/>
        <v>0</v>
      </c>
      <c r="AQ14" s="305">
        <f t="shared" si="5"/>
        <v>0</v>
      </c>
      <c r="AR14" s="305">
        <f t="shared" si="6"/>
        <v>0</v>
      </c>
      <c r="AS14" s="305">
        <f t="shared" si="7"/>
        <v>0</v>
      </c>
      <c r="AT14" s="305">
        <f t="shared" si="8"/>
        <v>0</v>
      </c>
      <c r="AU14" s="305">
        <f t="shared" si="9"/>
        <v>0</v>
      </c>
      <c r="AV14" s="305">
        <f t="shared" si="10"/>
        <v>0</v>
      </c>
      <c r="AW14" s="305">
        <f t="shared" si="11"/>
        <v>0</v>
      </c>
      <c r="AX14" s="305">
        <f t="shared" si="12"/>
        <v>0</v>
      </c>
      <c r="AY14" s="318">
        <f t="shared" si="14"/>
        <v>0</v>
      </c>
    </row>
    <row r="15" spans="1:51" ht="14.5">
      <c r="A15" s="44" t="s">
        <v>150</v>
      </c>
      <c r="B15" s="45" t="s">
        <v>154</v>
      </c>
      <c r="C15" s="50">
        <v>0</v>
      </c>
      <c r="D15" s="51" t="s">
        <v>167</v>
      </c>
      <c r="E15" s="52" t="s">
        <v>176</v>
      </c>
      <c r="F15" s="53" t="s">
        <v>187</v>
      </c>
      <c r="G15" s="386" t="s">
        <v>148</v>
      </c>
      <c r="H15" s="64" t="s">
        <v>186</v>
      </c>
      <c r="I15" s="64" t="s">
        <v>1048</v>
      </c>
      <c r="J15" s="54">
        <v>45412</v>
      </c>
      <c r="K15" s="568">
        <v>175</v>
      </c>
      <c r="L15" s="255">
        <v>0</v>
      </c>
      <c r="M15" s="256">
        <v>0</v>
      </c>
      <c r="N15" s="256">
        <v>0</v>
      </c>
      <c r="O15" s="256">
        <v>0</v>
      </c>
      <c r="P15" s="256">
        <v>0</v>
      </c>
      <c r="Q15" s="256">
        <v>0</v>
      </c>
      <c r="R15" s="256">
        <v>0</v>
      </c>
      <c r="S15" s="256">
        <v>0</v>
      </c>
      <c r="T15" s="256">
        <v>0</v>
      </c>
      <c r="U15" s="257">
        <f t="shared" si="0"/>
        <v>0</v>
      </c>
      <c r="V15" s="323">
        <f>L15*Inflation!$F$19</f>
        <v>0</v>
      </c>
      <c r="W15" s="324">
        <f>M15*Inflation!$F$19</f>
        <v>0</v>
      </c>
      <c r="X15" s="324">
        <f>N15*Inflation!$F$19</f>
        <v>0</v>
      </c>
      <c r="Y15" s="324">
        <f>O15*Inflation!$F$19*Inflation!$F$20</f>
        <v>0</v>
      </c>
      <c r="Z15" s="324">
        <f>P15*Inflation!$F$19*Inflation!$F$20</f>
        <v>0</v>
      </c>
      <c r="AA15" s="324">
        <f>Q15*Inflation!$F$19*Inflation!$F$20</f>
        <v>0</v>
      </c>
      <c r="AB15" s="324">
        <f>R15*Inflation!$F$19*Inflation!$F$20*Inflation!$F$21</f>
        <v>0</v>
      </c>
      <c r="AC15" s="324">
        <f>S15*Inflation!$F$19*Inflation!$F$20*Inflation!$F$21*Inflation!$F$22</f>
        <v>0</v>
      </c>
      <c r="AD15" s="324">
        <f>T15*Inflation!$F$19*Inflation!$F$20*Inflation!$F$21*Inflation!$F$22*Inflation!$F$23</f>
        <v>0</v>
      </c>
      <c r="AE15" s="325">
        <f t="shared" si="1"/>
        <v>0</v>
      </c>
      <c r="AF15" s="276">
        <f>(V15/V$41)*SUM('E Summary CWIP'!$AV$59:$BA$59)</f>
        <v>0</v>
      </c>
      <c r="AG15" s="277">
        <f>(W15/W$41)*SUM('E Summary CWIP'!$BB$59:$BG$59)</f>
        <v>0</v>
      </c>
      <c r="AH15" s="277">
        <f t="shared" si="2"/>
        <v>0</v>
      </c>
      <c r="AI15" s="277">
        <f>(Y15/Y$41)*SUM('E Summary CWIP'!$BK$59:$BP$59)</f>
        <v>0</v>
      </c>
      <c r="AJ15" s="277">
        <f>(Z15/Z$41)*SUM('E Summary CWIP'!$BQ$59:$BV$59)</f>
        <v>0</v>
      </c>
      <c r="AK15" s="277">
        <f t="shared" si="3"/>
        <v>0</v>
      </c>
      <c r="AL15" s="277">
        <f>(AB15/AB$41)*'E Summary CWIP'!$CL$59</f>
        <v>0</v>
      </c>
      <c r="AM15" s="277">
        <f>(AC15/AC$41)*'E Summary CWIP'!$DA$59</f>
        <v>0</v>
      </c>
      <c r="AN15" s="277">
        <f>(AD15/AD$41)*'E Summary CWIP'!$DP$59</f>
        <v>0</v>
      </c>
      <c r="AO15" s="278">
        <f t="shared" si="13"/>
        <v>0</v>
      </c>
      <c r="AP15" s="317">
        <f t="shared" si="4"/>
        <v>0</v>
      </c>
      <c r="AQ15" s="305">
        <f t="shared" si="5"/>
        <v>0</v>
      </c>
      <c r="AR15" s="305">
        <f t="shared" si="6"/>
        <v>0</v>
      </c>
      <c r="AS15" s="305">
        <f t="shared" si="7"/>
        <v>0</v>
      </c>
      <c r="AT15" s="305">
        <f t="shared" si="8"/>
        <v>0</v>
      </c>
      <c r="AU15" s="305">
        <f t="shared" si="9"/>
        <v>0</v>
      </c>
      <c r="AV15" s="305">
        <f t="shared" si="10"/>
        <v>0</v>
      </c>
      <c r="AW15" s="305">
        <f t="shared" si="11"/>
        <v>0</v>
      </c>
      <c r="AX15" s="305">
        <f t="shared" si="12"/>
        <v>0</v>
      </c>
      <c r="AY15" s="318">
        <f t="shared" si="14"/>
        <v>0</v>
      </c>
    </row>
    <row r="16" spans="1:51" ht="14.5">
      <c r="A16" s="44" t="s">
        <v>150</v>
      </c>
      <c r="B16" s="45" t="s">
        <v>154</v>
      </c>
      <c r="C16" s="50">
        <v>0</v>
      </c>
      <c r="D16" s="51" t="s">
        <v>167</v>
      </c>
      <c r="E16" s="52" t="s">
        <v>176</v>
      </c>
      <c r="F16" s="53" t="s">
        <v>188</v>
      </c>
      <c r="G16" s="386" t="s">
        <v>148</v>
      </c>
      <c r="H16" s="64" t="s">
        <v>186</v>
      </c>
      <c r="I16" s="64" t="s">
        <v>1048</v>
      </c>
      <c r="J16" s="54">
        <v>45412</v>
      </c>
      <c r="K16" s="568">
        <v>60.408999999999999</v>
      </c>
      <c r="L16" s="255">
        <v>0</v>
      </c>
      <c r="M16" s="256">
        <v>0</v>
      </c>
      <c r="N16" s="256">
        <v>0</v>
      </c>
      <c r="O16" s="256">
        <v>0</v>
      </c>
      <c r="P16" s="256">
        <v>0</v>
      </c>
      <c r="Q16" s="256">
        <v>0</v>
      </c>
      <c r="R16" s="256">
        <v>0</v>
      </c>
      <c r="S16" s="256">
        <v>0</v>
      </c>
      <c r="T16" s="256">
        <v>0</v>
      </c>
      <c r="U16" s="257">
        <f t="shared" si="0"/>
        <v>0</v>
      </c>
      <c r="V16" s="323">
        <f>L16*Inflation!$F$19</f>
        <v>0</v>
      </c>
      <c r="W16" s="324">
        <f>M16*Inflation!$F$19</f>
        <v>0</v>
      </c>
      <c r="X16" s="324">
        <f>N16*Inflation!$F$19</f>
        <v>0</v>
      </c>
      <c r="Y16" s="324">
        <f>O16*Inflation!$F$19*Inflation!$F$20</f>
        <v>0</v>
      </c>
      <c r="Z16" s="324">
        <f>P16*Inflation!$F$19*Inflation!$F$20</f>
        <v>0</v>
      </c>
      <c r="AA16" s="324">
        <f>Q16*Inflation!$F$19*Inflation!$F$20</f>
        <v>0</v>
      </c>
      <c r="AB16" s="324">
        <f>R16*Inflation!$F$19*Inflation!$F$20*Inflation!$F$21</f>
        <v>0</v>
      </c>
      <c r="AC16" s="324">
        <f>S16*Inflation!$F$19*Inflation!$F$20*Inflation!$F$21*Inflation!$F$22</f>
        <v>0</v>
      </c>
      <c r="AD16" s="324">
        <f>T16*Inflation!$F$19*Inflation!$F$20*Inflation!$F$21*Inflation!$F$22*Inflation!$F$23</f>
        <v>0</v>
      </c>
      <c r="AE16" s="325">
        <f t="shared" si="1"/>
        <v>0</v>
      </c>
      <c r="AF16" s="276">
        <f>(V16/V$41)*SUM('E Summary CWIP'!$AV$59:$BA$59)</f>
        <v>0</v>
      </c>
      <c r="AG16" s="277">
        <f>(W16/W$41)*SUM('E Summary CWIP'!$BB$59:$BG$59)</f>
        <v>0</v>
      </c>
      <c r="AH16" s="277">
        <f t="shared" si="2"/>
        <v>0</v>
      </c>
      <c r="AI16" s="277">
        <f>(Y16/Y$41)*SUM('E Summary CWIP'!$BK$59:$BP$59)</f>
        <v>0</v>
      </c>
      <c r="AJ16" s="277">
        <f>(Z16/Z$41)*SUM('E Summary CWIP'!$BQ$59:$BV$59)</f>
        <v>0</v>
      </c>
      <c r="AK16" s="277">
        <f t="shared" si="3"/>
        <v>0</v>
      </c>
      <c r="AL16" s="277">
        <f>(AB16/AB$41)*'E Summary CWIP'!$CL$59</f>
        <v>0</v>
      </c>
      <c r="AM16" s="277">
        <f>(AC16/AC$41)*'E Summary CWIP'!$DA$59</f>
        <v>0</v>
      </c>
      <c r="AN16" s="277">
        <f>(AD16/AD$41)*'E Summary CWIP'!$DP$59</f>
        <v>0</v>
      </c>
      <c r="AO16" s="278">
        <f t="shared" si="13"/>
        <v>0</v>
      </c>
      <c r="AP16" s="317">
        <f t="shared" si="4"/>
        <v>0</v>
      </c>
      <c r="AQ16" s="305">
        <f t="shared" si="5"/>
        <v>0</v>
      </c>
      <c r="AR16" s="305">
        <f t="shared" si="6"/>
        <v>0</v>
      </c>
      <c r="AS16" s="305">
        <f t="shared" si="7"/>
        <v>0</v>
      </c>
      <c r="AT16" s="305">
        <f t="shared" si="8"/>
        <v>0</v>
      </c>
      <c r="AU16" s="305">
        <f t="shared" si="9"/>
        <v>0</v>
      </c>
      <c r="AV16" s="305">
        <f t="shared" si="10"/>
        <v>0</v>
      </c>
      <c r="AW16" s="305">
        <f t="shared" si="11"/>
        <v>0</v>
      </c>
      <c r="AX16" s="305">
        <f t="shared" si="12"/>
        <v>0</v>
      </c>
      <c r="AY16" s="318">
        <f t="shared" si="14"/>
        <v>0</v>
      </c>
    </row>
    <row r="17" spans="1:51" ht="14.5">
      <c r="A17" s="44" t="s">
        <v>150</v>
      </c>
      <c r="B17" s="45" t="s">
        <v>154</v>
      </c>
      <c r="C17" s="50">
        <v>0</v>
      </c>
      <c r="D17" s="51" t="s">
        <v>167</v>
      </c>
      <c r="E17" s="52" t="s">
        <v>176</v>
      </c>
      <c r="F17" s="53" t="s">
        <v>189</v>
      </c>
      <c r="G17" s="386" t="s">
        <v>149</v>
      </c>
      <c r="H17" s="64" t="s">
        <v>180</v>
      </c>
      <c r="I17" s="64" t="s">
        <v>361</v>
      </c>
      <c r="J17" s="54">
        <v>45443</v>
      </c>
      <c r="K17" s="568">
        <v>426</v>
      </c>
      <c r="L17" s="255">
        <v>0</v>
      </c>
      <c r="M17" s="256">
        <v>0</v>
      </c>
      <c r="N17" s="256">
        <v>0</v>
      </c>
      <c r="O17" s="256">
        <v>0</v>
      </c>
      <c r="P17" s="256">
        <v>0</v>
      </c>
      <c r="Q17" s="256">
        <v>0</v>
      </c>
      <c r="R17" s="256">
        <v>0</v>
      </c>
      <c r="S17" s="256">
        <v>0</v>
      </c>
      <c r="T17" s="256">
        <v>0</v>
      </c>
      <c r="U17" s="257">
        <f t="shared" si="0"/>
        <v>0</v>
      </c>
      <c r="V17" s="323">
        <f>L17*Inflation!$F$19</f>
        <v>0</v>
      </c>
      <c r="W17" s="324">
        <f>M17*Inflation!$F$19</f>
        <v>0</v>
      </c>
      <c r="X17" s="324">
        <f>N17*Inflation!$F$19</f>
        <v>0</v>
      </c>
      <c r="Y17" s="324">
        <f>O17*Inflation!$F$19*Inflation!$F$20</f>
        <v>0</v>
      </c>
      <c r="Z17" s="324">
        <f>P17*Inflation!$F$19*Inflation!$F$20</f>
        <v>0</v>
      </c>
      <c r="AA17" s="324">
        <f>Q17*Inflation!$F$19*Inflation!$F$20</f>
        <v>0</v>
      </c>
      <c r="AB17" s="324">
        <f>R17*Inflation!$F$19*Inflation!$F$20*Inflation!$F$21</f>
        <v>0</v>
      </c>
      <c r="AC17" s="324">
        <f>S17*Inflation!$F$19*Inflation!$F$20*Inflation!$F$21*Inflation!$F$22</f>
        <v>0</v>
      </c>
      <c r="AD17" s="324">
        <f>T17*Inflation!$F$19*Inflation!$F$20*Inflation!$F$21*Inflation!$F$22*Inflation!$F$23</f>
        <v>0</v>
      </c>
      <c r="AE17" s="325">
        <f t="shared" si="1"/>
        <v>0</v>
      </c>
      <c r="AF17" s="276">
        <f>(V17/V$41)*SUM('E Summary CWIP'!$AV$59:$BA$59)</f>
        <v>0</v>
      </c>
      <c r="AG17" s="277">
        <f>(W17/W$41)*SUM('E Summary CWIP'!$BB$59:$BG$59)</f>
        <v>0</v>
      </c>
      <c r="AH17" s="277">
        <f t="shared" si="2"/>
        <v>0</v>
      </c>
      <c r="AI17" s="277">
        <f>(Y17/Y$41)*SUM('E Summary CWIP'!$BK$59:$BP$59)</f>
        <v>0</v>
      </c>
      <c r="AJ17" s="277">
        <f>(Z17/Z$41)*SUM('E Summary CWIP'!$BQ$59:$BV$59)</f>
        <v>0</v>
      </c>
      <c r="AK17" s="277">
        <f t="shared" si="3"/>
        <v>0</v>
      </c>
      <c r="AL17" s="277">
        <f>(AB17/AB$41)*'E Summary CWIP'!$CL$59</f>
        <v>0</v>
      </c>
      <c r="AM17" s="277">
        <f>(AC17/AC$41)*'E Summary CWIP'!$DA$59</f>
        <v>0</v>
      </c>
      <c r="AN17" s="277">
        <f>(AD17/AD$41)*'E Summary CWIP'!$DP$59</f>
        <v>0</v>
      </c>
      <c r="AO17" s="278">
        <f t="shared" si="13"/>
        <v>0</v>
      </c>
      <c r="AP17" s="317">
        <f t="shared" si="4"/>
        <v>0</v>
      </c>
      <c r="AQ17" s="305">
        <f t="shared" si="5"/>
        <v>0</v>
      </c>
      <c r="AR17" s="305">
        <f t="shared" si="6"/>
        <v>0</v>
      </c>
      <c r="AS17" s="305">
        <f t="shared" si="7"/>
        <v>0</v>
      </c>
      <c r="AT17" s="305">
        <f t="shared" si="8"/>
        <v>0</v>
      </c>
      <c r="AU17" s="305">
        <f t="shared" si="9"/>
        <v>0</v>
      </c>
      <c r="AV17" s="305">
        <f t="shared" si="10"/>
        <v>0</v>
      </c>
      <c r="AW17" s="305">
        <f t="shared" si="11"/>
        <v>0</v>
      </c>
      <c r="AX17" s="305">
        <f t="shared" si="12"/>
        <v>0</v>
      </c>
      <c r="AY17" s="318">
        <f t="shared" si="14"/>
        <v>0</v>
      </c>
    </row>
    <row r="18" spans="1:51" ht="14.5">
      <c r="A18" s="44" t="s">
        <v>150</v>
      </c>
      <c r="B18" s="45" t="s">
        <v>154</v>
      </c>
      <c r="C18" s="50">
        <v>0</v>
      </c>
      <c r="D18" s="51" t="s">
        <v>167</v>
      </c>
      <c r="E18" s="52" t="s">
        <v>176</v>
      </c>
      <c r="F18" s="53" t="s">
        <v>190</v>
      </c>
      <c r="G18" s="386" t="s">
        <v>149</v>
      </c>
      <c r="H18" s="64" t="s">
        <v>175</v>
      </c>
      <c r="I18" s="64" t="s">
        <v>1048</v>
      </c>
      <c r="J18" s="54">
        <v>45627</v>
      </c>
      <c r="K18" s="568">
        <v>406</v>
      </c>
      <c r="L18" s="255">
        <v>0</v>
      </c>
      <c r="M18" s="256">
        <v>0</v>
      </c>
      <c r="N18" s="256">
        <v>0</v>
      </c>
      <c r="O18" s="256">
        <v>0</v>
      </c>
      <c r="P18" s="256">
        <v>0</v>
      </c>
      <c r="Q18" s="256">
        <v>0</v>
      </c>
      <c r="R18" s="256">
        <v>0</v>
      </c>
      <c r="S18" s="256">
        <v>0</v>
      </c>
      <c r="T18" s="256">
        <v>0</v>
      </c>
      <c r="U18" s="257">
        <f t="shared" si="0"/>
        <v>0</v>
      </c>
      <c r="V18" s="323">
        <f>L18*Inflation!$F$19</f>
        <v>0</v>
      </c>
      <c r="W18" s="324">
        <f>M18*Inflation!$F$19</f>
        <v>0</v>
      </c>
      <c r="X18" s="324">
        <f>N18*Inflation!$F$19</f>
        <v>0</v>
      </c>
      <c r="Y18" s="324">
        <f>O18*Inflation!$F$19*Inflation!$F$20</f>
        <v>0</v>
      </c>
      <c r="Z18" s="324">
        <f>P18*Inflation!$F$19*Inflation!$F$20</f>
        <v>0</v>
      </c>
      <c r="AA18" s="324">
        <f>Q18*Inflation!$F$19*Inflation!$F$20</f>
        <v>0</v>
      </c>
      <c r="AB18" s="324">
        <f>R18*Inflation!$F$19*Inflation!$F$20*Inflation!$F$21</f>
        <v>0</v>
      </c>
      <c r="AC18" s="324">
        <f>S18*Inflation!$F$19*Inflation!$F$20*Inflation!$F$21*Inflation!$F$22</f>
        <v>0</v>
      </c>
      <c r="AD18" s="324">
        <f>T18*Inflation!$F$19*Inflation!$F$20*Inflation!$F$21*Inflation!$F$22*Inflation!$F$23</f>
        <v>0</v>
      </c>
      <c r="AE18" s="325">
        <f t="shared" si="1"/>
        <v>0</v>
      </c>
      <c r="AF18" s="276">
        <f>(V18/V$41)*SUM('E Summary CWIP'!$AV$59:$BA$59)</f>
        <v>0</v>
      </c>
      <c r="AG18" s="277">
        <f>(W18/W$41)*SUM('E Summary CWIP'!$BB$59:$BG$59)</f>
        <v>0</v>
      </c>
      <c r="AH18" s="277">
        <f t="shared" si="2"/>
        <v>0</v>
      </c>
      <c r="AI18" s="277">
        <f>(Y18/Y$41)*SUM('E Summary CWIP'!$BK$59:$BP$59)</f>
        <v>0</v>
      </c>
      <c r="AJ18" s="277">
        <f>(Z18/Z$41)*SUM('E Summary CWIP'!$BQ$59:$BV$59)</f>
        <v>0</v>
      </c>
      <c r="AK18" s="277">
        <f t="shared" si="3"/>
        <v>0</v>
      </c>
      <c r="AL18" s="277">
        <f>(AB18/AB$41)*'E Summary CWIP'!$CL$59</f>
        <v>0</v>
      </c>
      <c r="AM18" s="277">
        <f>(AC18/AC$41)*'E Summary CWIP'!$DA$59</f>
        <v>0</v>
      </c>
      <c r="AN18" s="277">
        <f>(AD18/AD$41)*'E Summary CWIP'!$DP$59</f>
        <v>0</v>
      </c>
      <c r="AO18" s="278">
        <f t="shared" si="13"/>
        <v>0</v>
      </c>
      <c r="AP18" s="317">
        <f t="shared" si="4"/>
        <v>0</v>
      </c>
      <c r="AQ18" s="305">
        <f t="shared" si="5"/>
        <v>0</v>
      </c>
      <c r="AR18" s="305">
        <f t="shared" si="6"/>
        <v>0</v>
      </c>
      <c r="AS18" s="305">
        <f t="shared" si="7"/>
        <v>0</v>
      </c>
      <c r="AT18" s="305">
        <f t="shared" si="8"/>
        <v>0</v>
      </c>
      <c r="AU18" s="305">
        <f t="shared" si="9"/>
        <v>0</v>
      </c>
      <c r="AV18" s="305">
        <f t="shared" si="10"/>
        <v>0</v>
      </c>
      <c r="AW18" s="305">
        <f t="shared" si="11"/>
        <v>0</v>
      </c>
      <c r="AX18" s="305">
        <f t="shared" si="12"/>
        <v>0</v>
      </c>
      <c r="AY18" s="318">
        <f t="shared" si="14"/>
        <v>0</v>
      </c>
    </row>
    <row r="19" spans="1:51" ht="14.5">
      <c r="A19" s="44" t="s">
        <v>150</v>
      </c>
      <c r="B19" s="45" t="s">
        <v>154</v>
      </c>
      <c r="C19" s="50">
        <v>0</v>
      </c>
      <c r="D19" s="51" t="s">
        <v>167</v>
      </c>
      <c r="E19" s="52" t="s">
        <v>176</v>
      </c>
      <c r="F19" s="53" t="s">
        <v>191</v>
      </c>
      <c r="G19" s="386" t="s">
        <v>149</v>
      </c>
      <c r="H19" s="64" t="s">
        <v>175</v>
      </c>
      <c r="I19" s="64" t="s">
        <v>1048</v>
      </c>
      <c r="J19" s="54">
        <v>45657</v>
      </c>
      <c r="K19" s="568">
        <v>370</v>
      </c>
      <c r="L19" s="255">
        <v>0</v>
      </c>
      <c r="M19" s="256">
        <v>0</v>
      </c>
      <c r="N19" s="256">
        <v>0</v>
      </c>
      <c r="O19" s="256">
        <v>0</v>
      </c>
      <c r="P19" s="256">
        <v>0</v>
      </c>
      <c r="Q19" s="256">
        <v>0</v>
      </c>
      <c r="R19" s="256">
        <v>0</v>
      </c>
      <c r="S19" s="256">
        <v>0</v>
      </c>
      <c r="T19" s="256">
        <v>0</v>
      </c>
      <c r="U19" s="257">
        <f t="shared" si="0"/>
        <v>0</v>
      </c>
      <c r="V19" s="323">
        <f>L19*Inflation!$F$19</f>
        <v>0</v>
      </c>
      <c r="W19" s="324">
        <f>M19*Inflation!$F$19</f>
        <v>0</v>
      </c>
      <c r="X19" s="324">
        <f>N19*Inflation!$F$19</f>
        <v>0</v>
      </c>
      <c r="Y19" s="324">
        <f>O19*Inflation!$F$19*Inflation!$F$20</f>
        <v>0</v>
      </c>
      <c r="Z19" s="324">
        <f>P19*Inflation!$F$19*Inflation!$F$20</f>
        <v>0</v>
      </c>
      <c r="AA19" s="324">
        <f>Q19*Inflation!$F$19*Inflation!$F$20</f>
        <v>0</v>
      </c>
      <c r="AB19" s="324">
        <f>R19*Inflation!$F$19*Inflation!$F$20*Inflation!$F$21</f>
        <v>0</v>
      </c>
      <c r="AC19" s="324">
        <f>S19*Inflation!$F$19*Inflation!$F$20*Inflation!$F$21*Inflation!$F$22</f>
        <v>0</v>
      </c>
      <c r="AD19" s="324">
        <f>T19*Inflation!$F$19*Inflation!$F$20*Inflation!$F$21*Inflation!$F$22*Inflation!$F$23</f>
        <v>0</v>
      </c>
      <c r="AE19" s="325">
        <f t="shared" si="1"/>
        <v>0</v>
      </c>
      <c r="AF19" s="276">
        <f>(V19/V$41)*SUM('E Summary CWIP'!$AV$59:$BA$59)</f>
        <v>0</v>
      </c>
      <c r="AG19" s="277">
        <f>(W19/W$41)*SUM('E Summary CWIP'!$BB$59:$BG$59)</f>
        <v>0</v>
      </c>
      <c r="AH19" s="277">
        <f t="shared" si="2"/>
        <v>0</v>
      </c>
      <c r="AI19" s="277">
        <f>(Y19/Y$41)*SUM('E Summary CWIP'!$BK$59:$BP$59)</f>
        <v>0</v>
      </c>
      <c r="AJ19" s="277">
        <f>(Z19/Z$41)*SUM('E Summary CWIP'!$BQ$59:$BV$59)</f>
        <v>0</v>
      </c>
      <c r="AK19" s="277">
        <f t="shared" si="3"/>
        <v>0</v>
      </c>
      <c r="AL19" s="277">
        <f>(AB19/AB$41)*'E Summary CWIP'!$CL$59</f>
        <v>0</v>
      </c>
      <c r="AM19" s="277">
        <f>(AC19/AC$41)*'E Summary CWIP'!$DA$59</f>
        <v>0</v>
      </c>
      <c r="AN19" s="277">
        <f>(AD19/AD$41)*'E Summary CWIP'!$DP$59</f>
        <v>0</v>
      </c>
      <c r="AO19" s="278">
        <f t="shared" si="13"/>
        <v>0</v>
      </c>
      <c r="AP19" s="317">
        <f t="shared" si="4"/>
        <v>0</v>
      </c>
      <c r="AQ19" s="305">
        <f t="shared" si="5"/>
        <v>0</v>
      </c>
      <c r="AR19" s="305">
        <f t="shared" si="6"/>
        <v>0</v>
      </c>
      <c r="AS19" s="305">
        <f t="shared" si="7"/>
        <v>0</v>
      </c>
      <c r="AT19" s="305">
        <f t="shared" si="8"/>
        <v>0</v>
      </c>
      <c r="AU19" s="305">
        <f t="shared" si="9"/>
        <v>0</v>
      </c>
      <c r="AV19" s="305">
        <f t="shared" si="10"/>
        <v>0</v>
      </c>
      <c r="AW19" s="305">
        <f t="shared" si="11"/>
        <v>0</v>
      </c>
      <c r="AX19" s="305">
        <f t="shared" si="12"/>
        <v>0</v>
      </c>
      <c r="AY19" s="318">
        <f t="shared" si="14"/>
        <v>0</v>
      </c>
    </row>
    <row r="20" spans="1:51" ht="14.5">
      <c r="A20" s="44" t="s">
        <v>150</v>
      </c>
      <c r="B20" s="45" t="s">
        <v>150</v>
      </c>
      <c r="C20" s="50">
        <v>4519</v>
      </c>
      <c r="D20" s="51" t="s">
        <v>167</v>
      </c>
      <c r="E20" s="52" t="s">
        <v>176</v>
      </c>
      <c r="F20" s="53" t="s">
        <v>192</v>
      </c>
      <c r="G20" s="386" t="s">
        <v>148</v>
      </c>
      <c r="H20" s="64" t="s">
        <v>180</v>
      </c>
      <c r="I20" s="64" t="s">
        <v>1048</v>
      </c>
      <c r="J20" s="54">
        <v>46022</v>
      </c>
      <c r="K20" s="568">
        <v>412</v>
      </c>
      <c r="L20" s="255">
        <v>1641</v>
      </c>
      <c r="M20" s="256">
        <v>2878</v>
      </c>
      <c r="N20" s="256">
        <v>4519</v>
      </c>
      <c r="O20" s="256">
        <v>0</v>
      </c>
      <c r="P20" s="256">
        <v>0</v>
      </c>
      <c r="Q20" s="256">
        <v>0</v>
      </c>
      <c r="R20" s="256">
        <v>0</v>
      </c>
      <c r="S20" s="256">
        <v>0</v>
      </c>
      <c r="T20" s="256">
        <v>0</v>
      </c>
      <c r="U20" s="257">
        <f t="shared" si="0"/>
        <v>4519</v>
      </c>
      <c r="V20" s="323">
        <f>L20*Inflation!$F$19</f>
        <v>1676.0823176823176</v>
      </c>
      <c r="W20" s="324">
        <f>M20*Inflation!$F$19</f>
        <v>2939.527672327672</v>
      </c>
      <c r="X20" s="324">
        <f>N20*Inflation!$F$19</f>
        <v>4615.6099900099898</v>
      </c>
      <c r="Y20" s="324">
        <f>O20*Inflation!$F$19*Inflation!$F$20</f>
        <v>0</v>
      </c>
      <c r="Z20" s="324">
        <f>P20*Inflation!$F$19*Inflation!$F$20</f>
        <v>0</v>
      </c>
      <c r="AA20" s="324">
        <f>Q20*Inflation!$F$19*Inflation!$F$20</f>
        <v>0</v>
      </c>
      <c r="AB20" s="324">
        <f>R20*Inflation!$F$19*Inflation!$F$20*Inflation!$F$21</f>
        <v>0</v>
      </c>
      <c r="AC20" s="324">
        <f>S20*Inflation!$F$19*Inflation!$F$20*Inflation!$F$21*Inflation!$F$22</f>
        <v>0</v>
      </c>
      <c r="AD20" s="324">
        <f>T20*Inflation!$F$19*Inflation!$F$20*Inflation!$F$21*Inflation!$F$22*Inflation!$F$23</f>
        <v>0</v>
      </c>
      <c r="AE20" s="325">
        <f t="shared" si="1"/>
        <v>4615.6099900099898</v>
      </c>
      <c r="AF20" s="276">
        <f>(V20/V$41)*SUM('E Summary CWIP'!$AV$59:$BA$59)</f>
        <v>32.08295828304923</v>
      </c>
      <c r="AG20" s="277">
        <f>(W20/W$41)*SUM('E Summary CWIP'!$BB$59:$BG$59)</f>
        <v>95.240794373175802</v>
      </c>
      <c r="AH20" s="277">
        <f t="shared" si="2"/>
        <v>127.32375265622503</v>
      </c>
      <c r="AI20" s="277">
        <f>(Y20/Y$41)*SUM('E Summary CWIP'!$BK$59:$BP$59)</f>
        <v>0</v>
      </c>
      <c r="AJ20" s="277">
        <f>(Z20/Z$41)*SUM('E Summary CWIP'!$BQ$59:$BV$59)</f>
        <v>0</v>
      </c>
      <c r="AK20" s="277">
        <f t="shared" si="3"/>
        <v>0</v>
      </c>
      <c r="AL20" s="277">
        <f>(AB20/AB$41)*'E Summary CWIP'!$CL$59</f>
        <v>0</v>
      </c>
      <c r="AM20" s="277">
        <f>(AC20/AC$41)*'E Summary CWIP'!$DA$59</f>
        <v>0</v>
      </c>
      <c r="AN20" s="277">
        <f>(AD20/AD$41)*'E Summary CWIP'!$DP$59</f>
        <v>0</v>
      </c>
      <c r="AO20" s="278">
        <f t="shared" si="13"/>
        <v>127.32375265622503</v>
      </c>
      <c r="AP20" s="317">
        <f t="shared" si="4"/>
        <v>1708.1652759653668</v>
      </c>
      <c r="AQ20" s="305">
        <f t="shared" si="5"/>
        <v>3034.768466700848</v>
      </c>
      <c r="AR20" s="305">
        <f t="shared" si="6"/>
        <v>4742.933742666215</v>
      </c>
      <c r="AS20" s="305">
        <f t="shared" si="7"/>
        <v>0</v>
      </c>
      <c r="AT20" s="305">
        <f t="shared" si="8"/>
        <v>0</v>
      </c>
      <c r="AU20" s="305">
        <f t="shared" si="9"/>
        <v>0</v>
      </c>
      <c r="AV20" s="305">
        <f t="shared" si="10"/>
        <v>0</v>
      </c>
      <c r="AW20" s="305">
        <f t="shared" si="11"/>
        <v>0</v>
      </c>
      <c r="AX20" s="305">
        <f t="shared" si="12"/>
        <v>0</v>
      </c>
      <c r="AY20" s="318">
        <f t="shared" si="14"/>
        <v>4742.933742666215</v>
      </c>
    </row>
    <row r="21" spans="1:51" ht="14.5">
      <c r="A21" s="44" t="s">
        <v>150</v>
      </c>
      <c r="B21" s="45" t="s">
        <v>150</v>
      </c>
      <c r="C21" s="50">
        <v>5075</v>
      </c>
      <c r="D21" s="51" t="s">
        <v>167</v>
      </c>
      <c r="E21" s="52" t="s">
        <v>176</v>
      </c>
      <c r="F21" s="53" t="s">
        <v>193</v>
      </c>
      <c r="G21" s="386" t="s">
        <v>148</v>
      </c>
      <c r="H21" s="64" t="s">
        <v>180</v>
      </c>
      <c r="I21" s="64" t="s">
        <v>1048</v>
      </c>
      <c r="J21" s="54">
        <v>46387</v>
      </c>
      <c r="K21" s="568">
        <v>26</v>
      </c>
      <c r="L21" s="255">
        <v>82</v>
      </c>
      <c r="M21" s="256">
        <v>445</v>
      </c>
      <c r="N21" s="256">
        <v>527</v>
      </c>
      <c r="O21" s="256">
        <v>1553</v>
      </c>
      <c r="P21" s="256">
        <v>2995</v>
      </c>
      <c r="Q21" s="256">
        <v>4548</v>
      </c>
      <c r="R21" s="256">
        <v>0</v>
      </c>
      <c r="S21" s="256">
        <v>0</v>
      </c>
      <c r="T21" s="256">
        <v>0</v>
      </c>
      <c r="U21" s="257">
        <f t="shared" si="0"/>
        <v>5075</v>
      </c>
      <c r="V21" s="323">
        <f>L21*Inflation!$F$19</f>
        <v>83.753046953046947</v>
      </c>
      <c r="W21" s="324">
        <f>M21*Inflation!$F$19</f>
        <v>454.5134865134865</v>
      </c>
      <c r="X21" s="324">
        <f>N21*Inflation!$F$19</f>
        <v>538.26653346653347</v>
      </c>
      <c r="Y21" s="324">
        <f>O21*Inflation!$F$19*Inflation!$F$20</f>
        <v>1619.5137022977026</v>
      </c>
      <c r="Z21" s="324">
        <f>P21*Inflation!$F$19*Inflation!$F$20</f>
        <v>3123.273366633367</v>
      </c>
      <c r="AA21" s="324">
        <f>Q21*Inflation!$F$19*Inflation!$F$20</f>
        <v>4742.7870689310694</v>
      </c>
      <c r="AB21" s="324">
        <f>R21*Inflation!$F$19*Inflation!$F$20*Inflation!$F$21</f>
        <v>0</v>
      </c>
      <c r="AC21" s="324">
        <f>S21*Inflation!$F$19*Inflation!$F$20*Inflation!$F$21*Inflation!$F$22</f>
        <v>0</v>
      </c>
      <c r="AD21" s="324">
        <f>T21*Inflation!$F$19*Inflation!$F$20*Inflation!$F$21*Inflation!$F$22*Inflation!$F$23</f>
        <v>0</v>
      </c>
      <c r="AE21" s="325">
        <f t="shared" si="1"/>
        <v>5281.0536023976028</v>
      </c>
      <c r="AF21" s="276">
        <f>(V21/V$41)*SUM('E Summary CWIP'!$AV$59:$BA$59)</f>
        <v>1.6031703712431669</v>
      </c>
      <c r="AG21" s="277">
        <f>(W21/W$41)*SUM('E Summary CWIP'!$BB$59:$BG$59)</f>
        <v>14.726252083413216</v>
      </c>
      <c r="AH21" s="277">
        <f t="shared" si="2"/>
        <v>16.329422454656385</v>
      </c>
      <c r="AI21" s="277">
        <f>(Y21/Y$41)*SUM('E Summary CWIP'!$BK$59:$BP$59)</f>
        <v>39.154755154197197</v>
      </c>
      <c r="AJ21" s="277">
        <f>(Z21/Z$41)*SUM('E Summary CWIP'!$BQ$59:$BV$59)</f>
        <v>102.66299855849213</v>
      </c>
      <c r="AK21" s="277">
        <f t="shared" si="3"/>
        <v>141.81775371268932</v>
      </c>
      <c r="AL21" s="277">
        <f>(AB21/AB$41)*'E Summary CWIP'!$CL$59</f>
        <v>0</v>
      </c>
      <c r="AM21" s="277">
        <f>(AC21/AC$41)*'E Summary CWIP'!$DA$59</f>
        <v>0</v>
      </c>
      <c r="AN21" s="277">
        <f>(AD21/AD$41)*'E Summary CWIP'!$DP$59</f>
        <v>0</v>
      </c>
      <c r="AO21" s="278">
        <f t="shared" si="13"/>
        <v>158.14717616734572</v>
      </c>
      <c r="AP21" s="317">
        <f t="shared" si="4"/>
        <v>85.356217324290114</v>
      </c>
      <c r="AQ21" s="305">
        <f t="shared" si="5"/>
        <v>469.23973859689971</v>
      </c>
      <c r="AR21" s="305">
        <f t="shared" si="6"/>
        <v>554.5959559211899</v>
      </c>
      <c r="AS21" s="305">
        <f t="shared" si="7"/>
        <v>1658.6684574518997</v>
      </c>
      <c r="AT21" s="305">
        <f t="shared" si="8"/>
        <v>3225.9363651918593</v>
      </c>
      <c r="AU21" s="305">
        <f t="shared" si="9"/>
        <v>4884.6048226437588</v>
      </c>
      <c r="AV21" s="305">
        <f t="shared" si="10"/>
        <v>0</v>
      </c>
      <c r="AW21" s="305">
        <f t="shared" si="11"/>
        <v>0</v>
      </c>
      <c r="AX21" s="305">
        <f t="shared" si="12"/>
        <v>0</v>
      </c>
      <c r="AY21" s="318">
        <f t="shared" si="14"/>
        <v>5439.2007785649485</v>
      </c>
    </row>
    <row r="22" spans="1:51" ht="14.5">
      <c r="A22" s="44" t="s">
        <v>150</v>
      </c>
      <c r="B22" s="45" t="s">
        <v>154</v>
      </c>
      <c r="C22" s="50">
        <v>0</v>
      </c>
      <c r="D22" s="51" t="s">
        <v>167</v>
      </c>
      <c r="E22" s="52" t="s">
        <v>176</v>
      </c>
      <c r="F22" s="53" t="s">
        <v>194</v>
      </c>
      <c r="G22" s="386" t="s">
        <v>149</v>
      </c>
      <c r="H22" s="64" t="s">
        <v>170</v>
      </c>
      <c r="I22" s="64" t="s">
        <v>1048</v>
      </c>
      <c r="J22" s="54">
        <v>45992</v>
      </c>
      <c r="K22" s="568">
        <v>0</v>
      </c>
      <c r="L22" s="255">
        <v>0</v>
      </c>
      <c r="M22" s="256">
        <v>0</v>
      </c>
      <c r="N22" s="256">
        <v>0</v>
      </c>
      <c r="O22" s="256">
        <v>0</v>
      </c>
      <c r="P22" s="256">
        <v>104</v>
      </c>
      <c r="Q22" s="256">
        <v>104</v>
      </c>
      <c r="R22" s="256">
        <v>0</v>
      </c>
      <c r="S22" s="256">
        <v>0</v>
      </c>
      <c r="T22" s="256">
        <v>0</v>
      </c>
      <c r="U22" s="257">
        <f t="shared" si="0"/>
        <v>104</v>
      </c>
      <c r="V22" s="323">
        <f>L22*Inflation!$F$19</f>
        <v>0</v>
      </c>
      <c r="W22" s="324">
        <f>M22*Inflation!$F$19</f>
        <v>0</v>
      </c>
      <c r="X22" s="324">
        <f>N22*Inflation!$F$19</f>
        <v>0</v>
      </c>
      <c r="Y22" s="324">
        <f>O22*Inflation!$F$19*Inflation!$F$20</f>
        <v>0</v>
      </c>
      <c r="Z22" s="324">
        <f>P22*Inflation!$F$19*Inflation!$F$20</f>
        <v>108.45423376623378</v>
      </c>
      <c r="AA22" s="324">
        <f>Q22*Inflation!$F$19*Inflation!$F$20</f>
        <v>108.45423376623378</v>
      </c>
      <c r="AB22" s="324">
        <f>R22*Inflation!$F$19*Inflation!$F$20*Inflation!$F$21</f>
        <v>0</v>
      </c>
      <c r="AC22" s="324">
        <f>S22*Inflation!$F$19*Inflation!$F$20*Inflation!$F$21*Inflation!$F$22</f>
        <v>0</v>
      </c>
      <c r="AD22" s="324">
        <f>T22*Inflation!$F$19*Inflation!$F$20*Inflation!$F$21*Inflation!$F$22*Inflation!$F$23</f>
        <v>0</v>
      </c>
      <c r="AE22" s="325">
        <f t="shared" si="1"/>
        <v>108.45423376623378</v>
      </c>
      <c r="AF22" s="276">
        <f>(V22/V$41)*SUM('E Summary CWIP'!$AV$59:$BA$59)</f>
        <v>0</v>
      </c>
      <c r="AG22" s="277">
        <f>(W22/W$41)*SUM('E Summary CWIP'!$BB$59:$BG$59)</f>
        <v>0</v>
      </c>
      <c r="AH22" s="277">
        <f t="shared" si="2"/>
        <v>0</v>
      </c>
      <c r="AI22" s="277">
        <f>(Y22/Y$41)*SUM('E Summary CWIP'!$BK$59:$BP$59)</f>
        <v>0</v>
      </c>
      <c r="AJ22" s="277">
        <f>(Z22/Z$41)*SUM('E Summary CWIP'!$BQ$59:$BV$59)</f>
        <v>3.5649254925152527</v>
      </c>
      <c r="AK22" s="277">
        <f t="shared" si="3"/>
        <v>3.5649254925152527</v>
      </c>
      <c r="AL22" s="277">
        <f>(AB22/AB$41)*'E Summary CWIP'!$CL$59</f>
        <v>0</v>
      </c>
      <c r="AM22" s="277">
        <f>(AC22/AC$41)*'E Summary CWIP'!$DA$59</f>
        <v>0</v>
      </c>
      <c r="AN22" s="277">
        <f>(AD22/AD$41)*'E Summary CWIP'!$DP$59</f>
        <v>0</v>
      </c>
      <c r="AO22" s="278">
        <f t="shared" si="13"/>
        <v>3.5649254925152527</v>
      </c>
      <c r="AP22" s="317">
        <f t="shared" si="4"/>
        <v>0</v>
      </c>
      <c r="AQ22" s="305">
        <f t="shared" si="5"/>
        <v>0</v>
      </c>
      <c r="AR22" s="305">
        <f t="shared" si="6"/>
        <v>0</v>
      </c>
      <c r="AS22" s="305">
        <f t="shared" si="7"/>
        <v>0</v>
      </c>
      <c r="AT22" s="305">
        <f t="shared" si="8"/>
        <v>112.01915925874904</v>
      </c>
      <c r="AU22" s="305">
        <f t="shared" si="9"/>
        <v>112.01915925874904</v>
      </c>
      <c r="AV22" s="305">
        <f t="shared" si="10"/>
        <v>0</v>
      </c>
      <c r="AW22" s="305">
        <f t="shared" si="11"/>
        <v>0</v>
      </c>
      <c r="AX22" s="305">
        <f t="shared" si="12"/>
        <v>0</v>
      </c>
      <c r="AY22" s="318">
        <f t="shared" si="14"/>
        <v>112.01915925874904</v>
      </c>
    </row>
    <row r="23" spans="1:51" ht="14.5">
      <c r="A23" s="44" t="s">
        <v>150</v>
      </c>
      <c r="B23" s="45" t="s">
        <v>154</v>
      </c>
      <c r="C23" s="50">
        <v>0</v>
      </c>
      <c r="D23" s="51" t="s">
        <v>167</v>
      </c>
      <c r="E23" s="52" t="s">
        <v>176</v>
      </c>
      <c r="F23" s="53" t="s">
        <v>195</v>
      </c>
      <c r="G23" s="386" t="s">
        <v>149</v>
      </c>
      <c r="H23" s="64" t="s">
        <v>170</v>
      </c>
      <c r="I23" s="64" t="s">
        <v>1048</v>
      </c>
      <c r="J23" s="54">
        <v>46357</v>
      </c>
      <c r="K23" s="568">
        <v>0</v>
      </c>
      <c r="L23" s="255">
        <v>0</v>
      </c>
      <c r="M23" s="256">
        <v>0</v>
      </c>
      <c r="N23" s="256">
        <v>0</v>
      </c>
      <c r="O23" s="256">
        <v>0</v>
      </c>
      <c r="P23" s="256">
        <v>160</v>
      </c>
      <c r="Q23" s="256">
        <v>160</v>
      </c>
      <c r="R23" s="256">
        <v>0</v>
      </c>
      <c r="S23" s="256">
        <v>0</v>
      </c>
      <c r="T23" s="256">
        <v>0</v>
      </c>
      <c r="U23" s="257">
        <f t="shared" si="0"/>
        <v>160</v>
      </c>
      <c r="V23" s="323">
        <f>L23*Inflation!$F$19</f>
        <v>0</v>
      </c>
      <c r="W23" s="324">
        <f>M23*Inflation!$F$19</f>
        <v>0</v>
      </c>
      <c r="X23" s="324">
        <f>N23*Inflation!$F$19</f>
        <v>0</v>
      </c>
      <c r="Y23" s="324">
        <f>O23*Inflation!$F$19*Inflation!$F$20</f>
        <v>0</v>
      </c>
      <c r="Z23" s="324">
        <f>P23*Inflation!$F$19*Inflation!$F$20</f>
        <v>166.85266733266738</v>
      </c>
      <c r="AA23" s="324">
        <f>Q23*Inflation!$F$19*Inflation!$F$20</f>
        <v>166.85266733266738</v>
      </c>
      <c r="AB23" s="324">
        <f>R23*Inflation!$F$19*Inflation!$F$20*Inflation!$F$21</f>
        <v>0</v>
      </c>
      <c r="AC23" s="324">
        <f>S23*Inflation!$F$19*Inflation!$F$20*Inflation!$F$21*Inflation!$F$22</f>
        <v>0</v>
      </c>
      <c r="AD23" s="324">
        <f>T23*Inflation!$F$19*Inflation!$F$20*Inflation!$F$21*Inflation!$F$22*Inflation!$F$23</f>
        <v>0</v>
      </c>
      <c r="AE23" s="325">
        <f t="shared" si="1"/>
        <v>166.85266733266738</v>
      </c>
      <c r="AF23" s="276">
        <f>(V23/V$41)*SUM('E Summary CWIP'!$AV$59:$BA$59)</f>
        <v>0</v>
      </c>
      <c r="AG23" s="277">
        <f>(W23/W$41)*SUM('E Summary CWIP'!$BB$59:$BG$59)</f>
        <v>0</v>
      </c>
      <c r="AH23" s="277">
        <f t="shared" si="2"/>
        <v>0</v>
      </c>
      <c r="AI23" s="277">
        <f>(Y23/Y$41)*SUM('E Summary CWIP'!$BK$59:$BP$59)</f>
        <v>0</v>
      </c>
      <c r="AJ23" s="277">
        <f>(Z23/Z$41)*SUM('E Summary CWIP'!$BQ$59:$BV$59)</f>
        <v>5.4845007577157743</v>
      </c>
      <c r="AK23" s="277">
        <f t="shared" si="3"/>
        <v>5.4845007577157743</v>
      </c>
      <c r="AL23" s="277">
        <f>(AB23/AB$41)*'E Summary CWIP'!$CL$59</f>
        <v>0</v>
      </c>
      <c r="AM23" s="277">
        <f>(AC23/AC$41)*'E Summary CWIP'!$DA$59</f>
        <v>0</v>
      </c>
      <c r="AN23" s="277">
        <f>(AD23/AD$41)*'E Summary CWIP'!$DP$59</f>
        <v>0</v>
      </c>
      <c r="AO23" s="278">
        <f t="shared" si="13"/>
        <v>5.4845007577157743</v>
      </c>
      <c r="AP23" s="317">
        <f t="shared" si="4"/>
        <v>0</v>
      </c>
      <c r="AQ23" s="305">
        <f t="shared" si="5"/>
        <v>0</v>
      </c>
      <c r="AR23" s="305">
        <f t="shared" si="6"/>
        <v>0</v>
      </c>
      <c r="AS23" s="305">
        <f t="shared" si="7"/>
        <v>0</v>
      </c>
      <c r="AT23" s="305">
        <f t="shared" si="8"/>
        <v>172.33716809038316</v>
      </c>
      <c r="AU23" s="305">
        <f t="shared" si="9"/>
        <v>172.33716809038316</v>
      </c>
      <c r="AV23" s="305">
        <f t="shared" si="10"/>
        <v>0</v>
      </c>
      <c r="AW23" s="305">
        <f t="shared" si="11"/>
        <v>0</v>
      </c>
      <c r="AX23" s="305">
        <f t="shared" si="12"/>
        <v>0</v>
      </c>
      <c r="AY23" s="318">
        <f t="shared" si="14"/>
        <v>172.33716809038316</v>
      </c>
    </row>
    <row r="24" spans="1:51" ht="14.5">
      <c r="A24" s="44" t="s">
        <v>150</v>
      </c>
      <c r="B24" s="45" t="s">
        <v>150</v>
      </c>
      <c r="C24" s="50">
        <v>500</v>
      </c>
      <c r="D24" s="51" t="s">
        <v>167</v>
      </c>
      <c r="E24" s="52" t="s">
        <v>176</v>
      </c>
      <c r="F24" s="53" t="s">
        <v>196</v>
      </c>
      <c r="G24" s="387" t="s">
        <v>149</v>
      </c>
      <c r="H24" s="571" t="s">
        <v>175</v>
      </c>
      <c r="I24" s="571" t="s">
        <v>1048</v>
      </c>
      <c r="J24" s="572">
        <v>45992</v>
      </c>
      <c r="K24" s="569">
        <v>0</v>
      </c>
      <c r="L24" s="259">
        <v>200</v>
      </c>
      <c r="M24" s="260">
        <v>300</v>
      </c>
      <c r="N24" s="260">
        <v>500</v>
      </c>
      <c r="O24" s="256">
        <v>0</v>
      </c>
      <c r="P24" s="256">
        <v>0</v>
      </c>
      <c r="Q24" s="256">
        <v>0</v>
      </c>
      <c r="R24" s="256">
        <v>0</v>
      </c>
      <c r="S24" s="256">
        <v>0</v>
      </c>
      <c r="T24" s="256">
        <v>0</v>
      </c>
      <c r="U24" s="257">
        <f t="shared" si="0"/>
        <v>500</v>
      </c>
      <c r="V24" s="323">
        <f>L24*Inflation!$F$19</f>
        <v>204.27572427572426</v>
      </c>
      <c r="W24" s="324">
        <f>M24*Inflation!$F$19</f>
        <v>306.41358641358642</v>
      </c>
      <c r="X24" s="324">
        <f>N24*Inflation!$F$19</f>
        <v>510.68931068931067</v>
      </c>
      <c r="Y24" s="324">
        <f>O24*Inflation!$F$19*Inflation!$F$20</f>
        <v>0</v>
      </c>
      <c r="Z24" s="324">
        <f>P24*Inflation!$F$19*Inflation!$F$20</f>
        <v>0</v>
      </c>
      <c r="AA24" s="324">
        <f>Q24*Inflation!$F$19*Inflation!$F$20</f>
        <v>0</v>
      </c>
      <c r="AB24" s="324">
        <f>R24*Inflation!$F$19*Inflation!$F$20*Inflation!$F$21</f>
        <v>0</v>
      </c>
      <c r="AC24" s="324">
        <f>S24*Inflation!$F$19*Inflation!$F$20*Inflation!$F$21*Inflation!$F$22</f>
        <v>0</v>
      </c>
      <c r="AD24" s="324">
        <f>T24*Inflation!$F$19*Inflation!$F$20*Inflation!$F$21*Inflation!$F$22*Inflation!$F$23</f>
        <v>0</v>
      </c>
      <c r="AE24" s="325">
        <f t="shared" si="1"/>
        <v>510.68931068931067</v>
      </c>
      <c r="AF24" s="276">
        <f>(V24/V$41)*SUM('E Summary CWIP'!$AV$59:$BA$59)</f>
        <v>3.9101716371784554</v>
      </c>
      <c r="AG24" s="277">
        <f>(W24/W$41)*SUM('E Summary CWIP'!$BB$59:$BG$59)</f>
        <v>9.9278103933122814</v>
      </c>
      <c r="AH24" s="277">
        <f t="shared" si="2"/>
        <v>13.837982030490737</v>
      </c>
      <c r="AI24" s="277">
        <f>(Y24/Y$41)*SUM('E Summary CWIP'!$BK$59:$BP$59)</f>
        <v>0</v>
      </c>
      <c r="AJ24" s="277">
        <f>(Z24/Z$41)*SUM('E Summary CWIP'!$BQ$59:$BV$59)</f>
        <v>0</v>
      </c>
      <c r="AK24" s="277">
        <f t="shared" si="3"/>
        <v>0</v>
      </c>
      <c r="AL24" s="277">
        <f>(AB24/AB$41)*'E Summary CWIP'!$CL$59</f>
        <v>0</v>
      </c>
      <c r="AM24" s="277">
        <f>(AC24/AC$41)*'E Summary CWIP'!$DA$59</f>
        <v>0</v>
      </c>
      <c r="AN24" s="277">
        <f>(AD24/AD$41)*'E Summary CWIP'!$DP$59</f>
        <v>0</v>
      </c>
      <c r="AO24" s="278">
        <f t="shared" si="13"/>
        <v>13.837982030490737</v>
      </c>
      <c r="AP24" s="317">
        <f t="shared" si="4"/>
        <v>208.18589591290271</v>
      </c>
      <c r="AQ24" s="305">
        <f t="shared" si="5"/>
        <v>316.34139680689867</v>
      </c>
      <c r="AR24" s="305">
        <f t="shared" si="6"/>
        <v>524.52729271980138</v>
      </c>
      <c r="AS24" s="305">
        <f t="shared" si="7"/>
        <v>0</v>
      </c>
      <c r="AT24" s="305">
        <f t="shared" si="8"/>
        <v>0</v>
      </c>
      <c r="AU24" s="305">
        <f t="shared" si="9"/>
        <v>0</v>
      </c>
      <c r="AV24" s="305">
        <f t="shared" si="10"/>
        <v>0</v>
      </c>
      <c r="AW24" s="305">
        <f t="shared" si="11"/>
        <v>0</v>
      </c>
      <c r="AX24" s="305">
        <f t="shared" si="12"/>
        <v>0</v>
      </c>
      <c r="AY24" s="318">
        <f t="shared" si="14"/>
        <v>524.52729271980138</v>
      </c>
    </row>
    <row r="25" spans="1:51" ht="14.5">
      <c r="A25" s="44" t="s">
        <v>150</v>
      </c>
      <c r="B25" s="45" t="s">
        <v>150</v>
      </c>
      <c r="C25" s="50">
        <v>1180</v>
      </c>
      <c r="D25" s="51" t="s">
        <v>167</v>
      </c>
      <c r="E25" s="52" t="s">
        <v>176</v>
      </c>
      <c r="F25" s="53" t="s">
        <v>197</v>
      </c>
      <c r="G25" s="386" t="s">
        <v>149</v>
      </c>
      <c r="H25" s="64" t="s">
        <v>182</v>
      </c>
      <c r="I25" s="64" t="s">
        <v>1048</v>
      </c>
      <c r="J25" s="54">
        <v>46752</v>
      </c>
      <c r="K25" s="568">
        <v>0</v>
      </c>
      <c r="L25" s="255">
        <v>0</v>
      </c>
      <c r="M25" s="256">
        <v>39</v>
      </c>
      <c r="N25" s="256">
        <v>39</v>
      </c>
      <c r="O25" s="256">
        <v>10</v>
      </c>
      <c r="P25" s="256">
        <v>16</v>
      </c>
      <c r="Q25" s="256">
        <v>26</v>
      </c>
      <c r="R25" s="256">
        <v>1115</v>
      </c>
      <c r="S25" s="256">
        <v>0</v>
      </c>
      <c r="T25" s="256">
        <v>0</v>
      </c>
      <c r="U25" s="257">
        <f t="shared" si="0"/>
        <v>1180</v>
      </c>
      <c r="V25" s="323">
        <f>L25*Inflation!$F$19</f>
        <v>0</v>
      </c>
      <c r="W25" s="324">
        <f>M25*Inflation!$F$19</f>
        <v>39.833766233766234</v>
      </c>
      <c r="X25" s="324">
        <f>N25*Inflation!$F$19</f>
        <v>39.833766233766234</v>
      </c>
      <c r="Y25" s="324">
        <f>O25*Inflation!$F$19*Inflation!$F$20</f>
        <v>10.428291708291711</v>
      </c>
      <c r="Z25" s="324">
        <f>P25*Inflation!$F$19*Inflation!$F$20</f>
        <v>16.685266733266737</v>
      </c>
      <c r="AA25" s="324">
        <f>Q25*Inflation!$F$19*Inflation!$F$20</f>
        <v>27.113558441558446</v>
      </c>
      <c r="AB25" s="324">
        <f>R25*Inflation!$F$19*Inflation!$F$20*Inflation!$F$21</f>
        <v>1184.8451148851152</v>
      </c>
      <c r="AC25" s="324">
        <f>S25*Inflation!$F$19*Inflation!$F$20*Inflation!$F$21*Inflation!$F$22</f>
        <v>0</v>
      </c>
      <c r="AD25" s="324">
        <f>T25*Inflation!$F$19*Inflation!$F$20*Inflation!$F$21*Inflation!$F$22*Inflation!$F$23</f>
        <v>0</v>
      </c>
      <c r="AE25" s="325">
        <f t="shared" si="1"/>
        <v>1251.79243956044</v>
      </c>
      <c r="AF25" s="276">
        <f>(V25/V$41)*SUM('E Summary CWIP'!$AV$59:$BA$59)</f>
        <v>0</v>
      </c>
      <c r="AG25" s="277">
        <f>(W25/W$41)*SUM('E Summary CWIP'!$BB$59:$BG$59)</f>
        <v>1.2906153511305967</v>
      </c>
      <c r="AH25" s="277">
        <f t="shared" si="2"/>
        <v>1.2906153511305967</v>
      </c>
      <c r="AI25" s="277">
        <f>(Y25/Y$41)*SUM('E Summary CWIP'!$BK$59:$BP$59)</f>
        <v>0.25212334291176564</v>
      </c>
      <c r="AJ25" s="277">
        <f>(Z25/Z$41)*SUM('E Summary CWIP'!$BQ$59:$BV$59)</f>
        <v>0.54845007577157734</v>
      </c>
      <c r="AK25" s="277">
        <f t="shared" si="3"/>
        <v>0.80057341868334297</v>
      </c>
      <c r="AL25" s="277">
        <f>(AB25/AB$41)*'E Summary CWIP'!$CL$59</f>
        <v>33.660593892777705</v>
      </c>
      <c r="AM25" s="277">
        <f>(AC25/AC$41)*'E Summary CWIP'!$DA$59</f>
        <v>0</v>
      </c>
      <c r="AN25" s="277">
        <f>(AD25/AD$41)*'E Summary CWIP'!$DP$59</f>
        <v>0</v>
      </c>
      <c r="AO25" s="278">
        <f t="shared" si="13"/>
        <v>35.751782662591644</v>
      </c>
      <c r="AP25" s="317">
        <f t="shared" si="4"/>
        <v>0</v>
      </c>
      <c r="AQ25" s="305">
        <f t="shared" si="5"/>
        <v>41.124381584896831</v>
      </c>
      <c r="AR25" s="305">
        <f t="shared" si="6"/>
        <v>41.124381584896831</v>
      </c>
      <c r="AS25" s="305">
        <f t="shared" si="7"/>
        <v>10.680415051203477</v>
      </c>
      <c r="AT25" s="305">
        <f t="shared" si="8"/>
        <v>17.233716809038313</v>
      </c>
      <c r="AU25" s="305">
        <f t="shared" si="9"/>
        <v>27.914131860241788</v>
      </c>
      <c r="AV25" s="305">
        <f t="shared" si="10"/>
        <v>1218.505708777893</v>
      </c>
      <c r="AW25" s="305">
        <f t="shared" si="11"/>
        <v>0</v>
      </c>
      <c r="AX25" s="305">
        <f t="shared" si="12"/>
        <v>0</v>
      </c>
      <c r="AY25" s="318">
        <f t="shared" si="14"/>
        <v>1287.5442222230315</v>
      </c>
    </row>
    <row r="26" spans="1:51" ht="14.5">
      <c r="A26" s="44" t="s">
        <v>150</v>
      </c>
      <c r="B26" s="45" t="s">
        <v>150</v>
      </c>
      <c r="C26" s="50">
        <v>533</v>
      </c>
      <c r="D26" s="51" t="s">
        <v>167</v>
      </c>
      <c r="E26" s="52" t="s">
        <v>176</v>
      </c>
      <c r="F26" s="53" t="s">
        <v>198</v>
      </c>
      <c r="G26" s="386" t="s">
        <v>149</v>
      </c>
      <c r="H26" s="64" t="s">
        <v>182</v>
      </c>
      <c r="I26" s="64" t="s">
        <v>1048</v>
      </c>
      <c r="J26" s="54">
        <v>47088</v>
      </c>
      <c r="K26" s="568">
        <v>0</v>
      </c>
      <c r="L26" s="255">
        <v>0</v>
      </c>
      <c r="M26" s="256">
        <v>0</v>
      </c>
      <c r="N26" s="256">
        <v>0</v>
      </c>
      <c r="O26" s="256">
        <v>0</v>
      </c>
      <c r="P26" s="256">
        <v>0</v>
      </c>
      <c r="Q26" s="256">
        <v>0</v>
      </c>
      <c r="R26" s="256">
        <v>83</v>
      </c>
      <c r="S26" s="256">
        <v>450</v>
      </c>
      <c r="T26" s="256">
        <v>0</v>
      </c>
      <c r="U26" s="257">
        <f t="shared" si="0"/>
        <v>533</v>
      </c>
      <c r="V26" s="323">
        <f>L26*Inflation!$F$19</f>
        <v>0</v>
      </c>
      <c r="W26" s="324">
        <f>M26*Inflation!$F$19</f>
        <v>0</v>
      </c>
      <c r="X26" s="324">
        <f>N26*Inflation!$F$19</f>
        <v>0</v>
      </c>
      <c r="Y26" s="324">
        <f>O26*Inflation!$F$19*Inflation!$F$20</f>
        <v>0</v>
      </c>
      <c r="Z26" s="324">
        <f>P26*Inflation!$F$19*Inflation!$F$20</f>
        <v>0</v>
      </c>
      <c r="AA26" s="324">
        <f>Q26*Inflation!$F$19*Inflation!$F$20</f>
        <v>0</v>
      </c>
      <c r="AB26" s="324">
        <f>R26*Inflation!$F$19*Inflation!$F$20*Inflation!$F$21</f>
        <v>88.199232767232786</v>
      </c>
      <c r="AC26" s="324">
        <f>S26*Inflation!$F$19*Inflation!$F$20*Inflation!$F$21*Inflation!$F$22</f>
        <v>487.27312687312696</v>
      </c>
      <c r="AD26" s="324">
        <f>T26*Inflation!$F$19*Inflation!$F$20*Inflation!$F$21*Inflation!$F$22*Inflation!$F$23</f>
        <v>0</v>
      </c>
      <c r="AE26" s="325">
        <f t="shared" si="1"/>
        <v>575.47235964035974</v>
      </c>
      <c r="AF26" s="276">
        <f>(V26/V$41)*SUM('E Summary CWIP'!$AV$59:$BA$59)</f>
        <v>0</v>
      </c>
      <c r="AG26" s="277">
        <f>(W26/W$41)*SUM('E Summary CWIP'!$BB$59:$BG$59)</f>
        <v>0</v>
      </c>
      <c r="AH26" s="277">
        <f t="shared" si="2"/>
        <v>0</v>
      </c>
      <c r="AI26" s="277">
        <f>(Y26/Y$41)*SUM('E Summary CWIP'!$BK$59:$BP$59)</f>
        <v>0</v>
      </c>
      <c r="AJ26" s="277">
        <f>(Z26/Z$41)*SUM('E Summary CWIP'!$BQ$59:$BV$59)</f>
        <v>0</v>
      </c>
      <c r="AK26" s="277">
        <f t="shared" si="3"/>
        <v>0</v>
      </c>
      <c r="AL26" s="277">
        <f>(AB26/AB$41)*'E Summary CWIP'!$CL$59</f>
        <v>2.5056764960543045</v>
      </c>
      <c r="AM26" s="277">
        <f>(AC26/AC$41)*'E Summary CWIP'!$DA$59</f>
        <v>18.864184046492902</v>
      </c>
      <c r="AN26" s="277">
        <f>(AD26/AD$41)*'E Summary CWIP'!$DP$59</f>
        <v>0</v>
      </c>
      <c r="AO26" s="278">
        <f t="shared" si="13"/>
        <v>21.369860542547208</v>
      </c>
      <c r="AP26" s="317">
        <f t="shared" si="4"/>
        <v>0</v>
      </c>
      <c r="AQ26" s="305">
        <f t="shared" si="5"/>
        <v>0</v>
      </c>
      <c r="AR26" s="305">
        <f t="shared" si="6"/>
        <v>0</v>
      </c>
      <c r="AS26" s="305">
        <f t="shared" si="7"/>
        <v>0</v>
      </c>
      <c r="AT26" s="305">
        <f t="shared" si="8"/>
        <v>0</v>
      </c>
      <c r="AU26" s="305">
        <f t="shared" si="9"/>
        <v>0</v>
      </c>
      <c r="AV26" s="305">
        <f t="shared" si="10"/>
        <v>90.704909263287092</v>
      </c>
      <c r="AW26" s="305">
        <f t="shared" si="11"/>
        <v>506.13731091961984</v>
      </c>
      <c r="AX26" s="305">
        <f t="shared" si="12"/>
        <v>0</v>
      </c>
      <c r="AY26" s="318">
        <f t="shared" si="14"/>
        <v>596.84222018290689</v>
      </c>
    </row>
    <row r="27" spans="1:51" ht="14.5">
      <c r="A27" s="44" t="s">
        <v>150</v>
      </c>
      <c r="B27" s="45" t="s">
        <v>150</v>
      </c>
      <c r="C27" s="50">
        <v>1616.6</v>
      </c>
      <c r="D27" s="51" t="s">
        <v>167</v>
      </c>
      <c r="E27" s="52" t="s">
        <v>176</v>
      </c>
      <c r="F27" s="53" t="s">
        <v>199</v>
      </c>
      <c r="G27" s="386" t="s">
        <v>149</v>
      </c>
      <c r="H27" s="64" t="s">
        <v>175</v>
      </c>
      <c r="I27" s="64" t="s">
        <v>1048</v>
      </c>
      <c r="J27" s="54">
        <v>47118</v>
      </c>
      <c r="K27" s="568">
        <v>0</v>
      </c>
      <c r="L27" s="255">
        <v>0</v>
      </c>
      <c r="M27" s="256">
        <v>0</v>
      </c>
      <c r="N27" s="256">
        <v>0</v>
      </c>
      <c r="O27" s="256">
        <v>0</v>
      </c>
      <c r="P27" s="256">
        <v>0</v>
      </c>
      <c r="Q27" s="256">
        <v>0</v>
      </c>
      <c r="R27" s="256">
        <v>967</v>
      </c>
      <c r="S27" s="256">
        <v>649.6</v>
      </c>
      <c r="T27" s="256">
        <v>0</v>
      </c>
      <c r="U27" s="257">
        <f t="shared" si="0"/>
        <v>1616.6</v>
      </c>
      <c r="V27" s="323">
        <f>L27*Inflation!$F$19</f>
        <v>0</v>
      </c>
      <c r="W27" s="324">
        <f>M27*Inflation!$F$19</f>
        <v>0</v>
      </c>
      <c r="X27" s="324">
        <f>N27*Inflation!$F$19</f>
        <v>0</v>
      </c>
      <c r="Y27" s="324">
        <f>O27*Inflation!$F$19*Inflation!$F$20</f>
        <v>0</v>
      </c>
      <c r="Z27" s="324">
        <f>P27*Inflation!$F$19*Inflation!$F$20</f>
        <v>0</v>
      </c>
      <c r="AA27" s="324">
        <f>Q27*Inflation!$F$19*Inflation!$F$20</f>
        <v>0</v>
      </c>
      <c r="AB27" s="324">
        <f>R27*Inflation!$F$19*Inflation!$F$20*Inflation!$F$21</f>
        <v>1027.574193806194</v>
      </c>
      <c r="AC27" s="324">
        <f>S27*Inflation!$F$19*Inflation!$F$20*Inflation!$F$21*Inflation!$F$22</f>
        <v>703.40582937062959</v>
      </c>
      <c r="AD27" s="324">
        <f>T27*Inflation!$F$19*Inflation!$F$20*Inflation!$F$21*Inflation!$F$22*Inflation!$F$23</f>
        <v>0</v>
      </c>
      <c r="AE27" s="325">
        <f t="shared" si="1"/>
        <v>1730.9800231768236</v>
      </c>
      <c r="AF27" s="276">
        <f>(V27/V$41)*SUM('E Summary CWIP'!$AV$59:$BA$59)</f>
        <v>0</v>
      </c>
      <c r="AG27" s="277">
        <f>(W27/W$41)*SUM('E Summary CWIP'!$BB$59:$BG$59)</f>
        <v>0</v>
      </c>
      <c r="AH27" s="277">
        <f t="shared" si="2"/>
        <v>0</v>
      </c>
      <c r="AI27" s="277">
        <f>(Y27/Y$41)*SUM('E Summary CWIP'!$BK$59:$BP$59)</f>
        <v>0</v>
      </c>
      <c r="AJ27" s="277">
        <f>(Z27/Z$41)*SUM('E Summary CWIP'!$BQ$59:$BV$59)</f>
        <v>0</v>
      </c>
      <c r="AK27" s="277">
        <f t="shared" si="3"/>
        <v>0</v>
      </c>
      <c r="AL27" s="277">
        <f>(AB27/AB$41)*'E Summary CWIP'!$CL$59</f>
        <v>29.192640622704968</v>
      </c>
      <c r="AM27" s="277">
        <f>(AC27/AC$41)*'E Summary CWIP'!$DA$59</f>
        <v>27.231497681337316</v>
      </c>
      <c r="AN27" s="277">
        <f>(AD27/AD$41)*'E Summary CWIP'!$DP$59</f>
        <v>0</v>
      </c>
      <c r="AO27" s="278">
        <f t="shared" si="13"/>
        <v>56.424138304042287</v>
      </c>
      <c r="AP27" s="317">
        <f t="shared" si="4"/>
        <v>0</v>
      </c>
      <c r="AQ27" s="305">
        <f t="shared" si="5"/>
        <v>0</v>
      </c>
      <c r="AR27" s="305">
        <f t="shared" si="6"/>
        <v>0</v>
      </c>
      <c r="AS27" s="305">
        <f t="shared" si="7"/>
        <v>0</v>
      </c>
      <c r="AT27" s="305">
        <f t="shared" si="8"/>
        <v>0</v>
      </c>
      <c r="AU27" s="305">
        <f t="shared" si="9"/>
        <v>0</v>
      </c>
      <c r="AV27" s="305">
        <f t="shared" si="10"/>
        <v>1056.7668344288988</v>
      </c>
      <c r="AW27" s="305">
        <f t="shared" si="11"/>
        <v>730.63732705196685</v>
      </c>
      <c r="AX27" s="305">
        <f t="shared" si="12"/>
        <v>0</v>
      </c>
      <c r="AY27" s="318">
        <f t="shared" si="14"/>
        <v>1787.4041614808657</v>
      </c>
    </row>
    <row r="28" spans="1:51" ht="14.5">
      <c r="A28" s="44" t="s">
        <v>150</v>
      </c>
      <c r="B28" s="45" t="s">
        <v>150</v>
      </c>
      <c r="C28" s="50">
        <v>1127</v>
      </c>
      <c r="D28" s="51" t="s">
        <v>167</v>
      </c>
      <c r="E28" s="52" t="s">
        <v>176</v>
      </c>
      <c r="F28" s="53" t="s">
        <v>200</v>
      </c>
      <c r="G28" s="386" t="s">
        <v>148</v>
      </c>
      <c r="H28" s="64" t="s">
        <v>180</v>
      </c>
      <c r="I28" s="64" t="s">
        <v>1048</v>
      </c>
      <c r="J28" s="54">
        <v>46966</v>
      </c>
      <c r="K28" s="568">
        <v>0</v>
      </c>
      <c r="L28" s="255">
        <v>0</v>
      </c>
      <c r="M28" s="256">
        <v>0</v>
      </c>
      <c r="N28" s="256">
        <v>0</v>
      </c>
      <c r="O28" s="256">
        <v>0</v>
      </c>
      <c r="P28" s="256">
        <v>0</v>
      </c>
      <c r="Q28" s="256">
        <v>0</v>
      </c>
      <c r="R28" s="256">
        <v>0</v>
      </c>
      <c r="S28" s="256">
        <v>1127</v>
      </c>
      <c r="T28" s="256">
        <v>0</v>
      </c>
      <c r="U28" s="257">
        <f t="shared" si="0"/>
        <v>1127</v>
      </c>
      <c r="V28" s="323">
        <f>L28*Inflation!$F$19</f>
        <v>0</v>
      </c>
      <c r="W28" s="324">
        <f>M28*Inflation!$F$19</f>
        <v>0</v>
      </c>
      <c r="X28" s="324">
        <f>N28*Inflation!$F$19</f>
        <v>0</v>
      </c>
      <c r="Y28" s="324">
        <f>O28*Inflation!$F$19*Inflation!$F$20</f>
        <v>0</v>
      </c>
      <c r="Z28" s="324">
        <f>P28*Inflation!$F$19*Inflation!$F$20</f>
        <v>0</v>
      </c>
      <c r="AA28" s="324">
        <f>Q28*Inflation!$F$19*Inflation!$F$20</f>
        <v>0</v>
      </c>
      <c r="AB28" s="324">
        <f>R28*Inflation!$F$19*Inflation!$F$20*Inflation!$F$21</f>
        <v>0</v>
      </c>
      <c r="AC28" s="324">
        <f>S28*Inflation!$F$19*Inflation!$F$20*Inflation!$F$21*Inflation!$F$22</f>
        <v>1220.3484755244756</v>
      </c>
      <c r="AD28" s="324">
        <f>T28*Inflation!$F$19*Inflation!$F$20*Inflation!$F$21*Inflation!$F$22*Inflation!$F$23</f>
        <v>0</v>
      </c>
      <c r="AE28" s="325">
        <f t="shared" si="1"/>
        <v>1220.3484755244756</v>
      </c>
      <c r="AF28" s="276">
        <f>(V28/V$41)*SUM('E Summary CWIP'!$AV$59:$BA$59)</f>
        <v>0</v>
      </c>
      <c r="AG28" s="277">
        <f>(W28/W$41)*SUM('E Summary CWIP'!$BB$59:$BG$59)</f>
        <v>0</v>
      </c>
      <c r="AH28" s="277">
        <f t="shared" si="2"/>
        <v>0</v>
      </c>
      <c r="AI28" s="277">
        <f>(Y28/Y$41)*SUM('E Summary CWIP'!$BK$59:$BP$59)</f>
        <v>0</v>
      </c>
      <c r="AJ28" s="277">
        <f>(Z28/Z$41)*SUM('E Summary CWIP'!$BQ$59:$BV$59)</f>
        <v>0</v>
      </c>
      <c r="AK28" s="277">
        <f t="shared" si="3"/>
        <v>0</v>
      </c>
      <c r="AL28" s="277">
        <f>(AB28/AB$41)*'E Summary CWIP'!$CL$59</f>
        <v>0</v>
      </c>
      <c r="AM28" s="277">
        <f>(AC28/AC$41)*'E Summary CWIP'!$DA$59</f>
        <v>47.244300934216668</v>
      </c>
      <c r="AN28" s="277">
        <f>(AD28/AD$41)*'E Summary CWIP'!$DP$59</f>
        <v>0</v>
      </c>
      <c r="AO28" s="278">
        <f t="shared" si="13"/>
        <v>47.244300934216668</v>
      </c>
      <c r="AP28" s="317">
        <f t="shared" si="4"/>
        <v>0</v>
      </c>
      <c r="AQ28" s="305">
        <f t="shared" si="5"/>
        <v>0</v>
      </c>
      <c r="AR28" s="305">
        <f t="shared" si="6"/>
        <v>0</v>
      </c>
      <c r="AS28" s="305">
        <f t="shared" si="7"/>
        <v>0</v>
      </c>
      <c r="AT28" s="305">
        <f t="shared" si="8"/>
        <v>0</v>
      </c>
      <c r="AU28" s="305">
        <f t="shared" si="9"/>
        <v>0</v>
      </c>
      <c r="AV28" s="305">
        <f t="shared" si="10"/>
        <v>0</v>
      </c>
      <c r="AW28" s="305">
        <f t="shared" si="11"/>
        <v>1267.5927764586922</v>
      </c>
      <c r="AX28" s="305">
        <f t="shared" si="12"/>
        <v>0</v>
      </c>
      <c r="AY28" s="318">
        <f t="shared" si="14"/>
        <v>1267.5927764586922</v>
      </c>
    </row>
    <row r="29" spans="1:51" ht="14.5">
      <c r="A29" s="44" t="s">
        <v>150</v>
      </c>
      <c r="B29" s="45" t="s">
        <v>154</v>
      </c>
      <c r="C29" s="50">
        <v>0</v>
      </c>
      <c r="D29" s="51" t="s">
        <v>167</v>
      </c>
      <c r="E29" s="56" t="s">
        <v>176</v>
      </c>
      <c r="F29" s="53" t="s">
        <v>201</v>
      </c>
      <c r="G29" s="386" t="s">
        <v>148</v>
      </c>
      <c r="H29" s="64" t="s">
        <v>175</v>
      </c>
      <c r="I29" s="64" t="s">
        <v>1048</v>
      </c>
      <c r="J29" s="54">
        <v>47118</v>
      </c>
      <c r="K29" s="568">
        <v>0</v>
      </c>
      <c r="L29" s="255">
        <v>0</v>
      </c>
      <c r="M29" s="256">
        <v>0</v>
      </c>
      <c r="N29" s="256">
        <v>0</v>
      </c>
      <c r="O29" s="256">
        <v>0</v>
      </c>
      <c r="P29" s="256">
        <v>0</v>
      </c>
      <c r="Q29" s="256">
        <v>0</v>
      </c>
      <c r="R29" s="256">
        <v>0</v>
      </c>
      <c r="S29" s="256">
        <v>310</v>
      </c>
      <c r="T29" s="256">
        <v>0</v>
      </c>
      <c r="U29" s="257">
        <f t="shared" si="0"/>
        <v>310</v>
      </c>
      <c r="V29" s="323">
        <f>L29*Inflation!$F$19</f>
        <v>0</v>
      </c>
      <c r="W29" s="324">
        <f>M29*Inflation!$F$19</f>
        <v>0</v>
      </c>
      <c r="X29" s="324">
        <f>N29*Inflation!$F$19</f>
        <v>0</v>
      </c>
      <c r="Y29" s="324">
        <f>O29*Inflation!$F$19*Inflation!$F$20</f>
        <v>0</v>
      </c>
      <c r="Z29" s="324">
        <f>P29*Inflation!$F$19*Inflation!$F$20</f>
        <v>0</v>
      </c>
      <c r="AA29" s="324">
        <f>Q29*Inflation!$F$19*Inflation!$F$20</f>
        <v>0</v>
      </c>
      <c r="AB29" s="324">
        <f>R29*Inflation!$F$19*Inflation!$F$20*Inflation!$F$21</f>
        <v>0</v>
      </c>
      <c r="AC29" s="324">
        <f>S29*Inflation!$F$19*Inflation!$F$20*Inflation!$F$21*Inflation!$F$22</f>
        <v>335.677042957043</v>
      </c>
      <c r="AD29" s="324">
        <f>T29*Inflation!$F$19*Inflation!$F$20*Inflation!$F$21*Inflation!$F$22*Inflation!$F$23</f>
        <v>0</v>
      </c>
      <c r="AE29" s="325">
        <f t="shared" si="1"/>
        <v>335.677042957043</v>
      </c>
      <c r="AF29" s="276">
        <f>(V29/V$41)*SUM('E Summary CWIP'!$AV$59:$BA$59)</f>
        <v>0</v>
      </c>
      <c r="AG29" s="277">
        <f>(W29/W$41)*SUM('E Summary CWIP'!$BB$59:$BG$59)</f>
        <v>0</v>
      </c>
      <c r="AH29" s="277">
        <f t="shared" si="2"/>
        <v>0</v>
      </c>
      <c r="AI29" s="277">
        <f>(Y29/Y$41)*SUM('E Summary CWIP'!$BK$59:$BP$59)</f>
        <v>0</v>
      </c>
      <c r="AJ29" s="277">
        <f>(Z29/Z$41)*SUM('E Summary CWIP'!$BQ$59:$BV$59)</f>
        <v>0</v>
      </c>
      <c r="AK29" s="277">
        <f t="shared" si="3"/>
        <v>0</v>
      </c>
      <c r="AL29" s="277">
        <f>(AB29/AB$41)*'E Summary CWIP'!$CL$59</f>
        <v>0</v>
      </c>
      <c r="AM29" s="277">
        <f>(AC29/AC$41)*'E Summary CWIP'!$DA$59</f>
        <v>12.995326787584</v>
      </c>
      <c r="AN29" s="277">
        <f>(AD29/AD$41)*'E Summary CWIP'!$DP$59</f>
        <v>0</v>
      </c>
      <c r="AO29" s="278">
        <f t="shared" si="13"/>
        <v>12.995326787584</v>
      </c>
      <c r="AP29" s="317">
        <f t="shared" si="4"/>
        <v>0</v>
      </c>
      <c r="AQ29" s="305">
        <f t="shared" si="5"/>
        <v>0</v>
      </c>
      <c r="AR29" s="305">
        <f t="shared" si="6"/>
        <v>0</v>
      </c>
      <c r="AS29" s="305">
        <f t="shared" si="7"/>
        <v>0</v>
      </c>
      <c r="AT29" s="305">
        <f t="shared" si="8"/>
        <v>0</v>
      </c>
      <c r="AU29" s="305">
        <f t="shared" si="9"/>
        <v>0</v>
      </c>
      <c r="AV29" s="305">
        <f t="shared" si="10"/>
        <v>0</v>
      </c>
      <c r="AW29" s="305">
        <f t="shared" si="11"/>
        <v>348.67236974462702</v>
      </c>
      <c r="AX29" s="305">
        <f t="shared" si="12"/>
        <v>0</v>
      </c>
      <c r="AY29" s="318">
        <f t="shared" si="14"/>
        <v>348.67236974462702</v>
      </c>
    </row>
    <row r="30" spans="1:51" ht="14.5">
      <c r="A30" s="44" t="s">
        <v>150</v>
      </c>
      <c r="B30" s="45" t="s">
        <v>150</v>
      </c>
      <c r="C30" s="50">
        <v>1657</v>
      </c>
      <c r="D30" s="51" t="s">
        <v>167</v>
      </c>
      <c r="E30" s="56" t="s">
        <v>176</v>
      </c>
      <c r="F30" s="53" t="s">
        <v>202</v>
      </c>
      <c r="G30" s="386" t="s">
        <v>148</v>
      </c>
      <c r="H30" s="64" t="s">
        <v>175</v>
      </c>
      <c r="I30" s="64" t="s">
        <v>1048</v>
      </c>
      <c r="J30" s="54">
        <v>47087</v>
      </c>
      <c r="K30" s="568">
        <v>0</v>
      </c>
      <c r="L30" s="255">
        <v>0</v>
      </c>
      <c r="M30" s="256">
        <v>0</v>
      </c>
      <c r="N30" s="256">
        <v>0</v>
      </c>
      <c r="O30" s="256">
        <v>0</v>
      </c>
      <c r="P30" s="256">
        <v>0</v>
      </c>
      <c r="Q30" s="256">
        <v>0</v>
      </c>
      <c r="R30" s="256">
        <v>0</v>
      </c>
      <c r="S30" s="256">
        <v>1657</v>
      </c>
      <c r="T30" s="256">
        <v>0</v>
      </c>
      <c r="U30" s="257">
        <f t="shared" si="0"/>
        <v>1657</v>
      </c>
      <c r="V30" s="323">
        <f>L30*Inflation!$F$19</f>
        <v>0</v>
      </c>
      <c r="W30" s="324">
        <f>M30*Inflation!$F$19</f>
        <v>0</v>
      </c>
      <c r="X30" s="324">
        <f>N30*Inflation!$F$19</f>
        <v>0</v>
      </c>
      <c r="Y30" s="324">
        <f>O30*Inflation!$F$19*Inflation!$F$20</f>
        <v>0</v>
      </c>
      <c r="Z30" s="324">
        <f>P30*Inflation!$F$19*Inflation!$F$20</f>
        <v>0</v>
      </c>
      <c r="AA30" s="324">
        <f>Q30*Inflation!$F$19*Inflation!$F$20</f>
        <v>0</v>
      </c>
      <c r="AB30" s="324">
        <f>R30*Inflation!$F$19*Inflation!$F$20*Inflation!$F$21</f>
        <v>0</v>
      </c>
      <c r="AC30" s="324">
        <f>S30*Inflation!$F$19*Inflation!$F$20*Inflation!$F$21*Inflation!$F$22</f>
        <v>1794.2479360639363</v>
      </c>
      <c r="AD30" s="324">
        <f>T30*Inflation!$F$19*Inflation!$F$20*Inflation!$F$21*Inflation!$F$22*Inflation!$F$23</f>
        <v>0</v>
      </c>
      <c r="AE30" s="325">
        <f t="shared" si="1"/>
        <v>1794.2479360639363</v>
      </c>
      <c r="AF30" s="276">
        <f>(V30/V$41)*SUM('E Summary CWIP'!$AV$59:$BA$59)</f>
        <v>0</v>
      </c>
      <c r="AG30" s="277">
        <f>(W30/W$41)*SUM('E Summary CWIP'!$BB$59:$BG$59)</f>
        <v>0</v>
      </c>
      <c r="AH30" s="277">
        <f t="shared" si="2"/>
        <v>0</v>
      </c>
      <c r="AI30" s="277">
        <f>(Y30/Y$41)*SUM('E Summary CWIP'!$BK$59:$BP$59)</f>
        <v>0</v>
      </c>
      <c r="AJ30" s="277">
        <f>(Z30/Z$41)*SUM('E Summary CWIP'!$BQ$59:$BV$59)</f>
        <v>0</v>
      </c>
      <c r="AK30" s="277">
        <f t="shared" si="3"/>
        <v>0</v>
      </c>
      <c r="AL30" s="277">
        <f>(AB30/AB$41)*'E Summary CWIP'!$CL$59</f>
        <v>0</v>
      </c>
      <c r="AM30" s="277">
        <f>(AC30/AC$41)*'E Summary CWIP'!$DA$59</f>
        <v>69.462117700086097</v>
      </c>
      <c r="AN30" s="277">
        <f>(AD30/AD$41)*'E Summary CWIP'!$DP$59</f>
        <v>0</v>
      </c>
      <c r="AO30" s="278">
        <f t="shared" si="13"/>
        <v>69.462117700086097</v>
      </c>
      <c r="AP30" s="317">
        <f t="shared" si="4"/>
        <v>0</v>
      </c>
      <c r="AQ30" s="305">
        <f t="shared" si="5"/>
        <v>0</v>
      </c>
      <c r="AR30" s="305">
        <f t="shared" si="6"/>
        <v>0</v>
      </c>
      <c r="AS30" s="305">
        <f t="shared" si="7"/>
        <v>0</v>
      </c>
      <c r="AT30" s="305">
        <f t="shared" si="8"/>
        <v>0</v>
      </c>
      <c r="AU30" s="305">
        <f t="shared" si="9"/>
        <v>0</v>
      </c>
      <c r="AV30" s="305">
        <f t="shared" si="10"/>
        <v>0</v>
      </c>
      <c r="AW30" s="305">
        <f t="shared" si="11"/>
        <v>1863.7100537640224</v>
      </c>
      <c r="AX30" s="305">
        <f t="shared" si="12"/>
        <v>0</v>
      </c>
      <c r="AY30" s="318">
        <f t="shared" si="14"/>
        <v>1863.7100537640224</v>
      </c>
    </row>
    <row r="31" spans="1:51" ht="14.5">
      <c r="A31" s="44" t="s">
        <v>150</v>
      </c>
      <c r="B31" s="45" t="s">
        <v>154</v>
      </c>
      <c r="C31" s="50">
        <v>0</v>
      </c>
      <c r="D31" s="51" t="s">
        <v>167</v>
      </c>
      <c r="E31" s="56" t="s">
        <v>176</v>
      </c>
      <c r="F31" s="53" t="s">
        <v>203</v>
      </c>
      <c r="G31" s="386" t="s">
        <v>148</v>
      </c>
      <c r="H31" s="64" t="s">
        <v>180</v>
      </c>
      <c r="I31" s="64" t="s">
        <v>1048</v>
      </c>
      <c r="J31" s="54">
        <v>47453</v>
      </c>
      <c r="K31" s="568">
        <v>0</v>
      </c>
      <c r="L31" s="255">
        <v>0</v>
      </c>
      <c r="M31" s="256">
        <v>0</v>
      </c>
      <c r="N31" s="256">
        <v>0</v>
      </c>
      <c r="O31" s="256">
        <v>0</v>
      </c>
      <c r="P31" s="256">
        <v>0</v>
      </c>
      <c r="Q31" s="256">
        <v>0</v>
      </c>
      <c r="R31" s="256">
        <v>0</v>
      </c>
      <c r="S31" s="256">
        <v>0</v>
      </c>
      <c r="T31" s="256">
        <v>148</v>
      </c>
      <c r="U31" s="257">
        <f t="shared" si="0"/>
        <v>148</v>
      </c>
      <c r="V31" s="323">
        <f>L31*Inflation!$F$19</f>
        <v>0</v>
      </c>
      <c r="W31" s="324">
        <f>M31*Inflation!$F$19</f>
        <v>0</v>
      </c>
      <c r="X31" s="324">
        <f>N31*Inflation!$F$19</f>
        <v>0</v>
      </c>
      <c r="Y31" s="324">
        <f>O31*Inflation!$F$19*Inflation!$F$20</f>
        <v>0</v>
      </c>
      <c r="Z31" s="324">
        <f>P31*Inflation!$F$19*Inflation!$F$20</f>
        <v>0</v>
      </c>
      <c r="AA31" s="324">
        <f>Q31*Inflation!$F$19*Inflation!$F$20</f>
        <v>0</v>
      </c>
      <c r="AB31" s="324">
        <f>R31*Inflation!$F$19*Inflation!$F$20*Inflation!$F$21</f>
        <v>0</v>
      </c>
      <c r="AC31" s="324">
        <f>S31*Inflation!$F$19*Inflation!$F$20*Inflation!$F$21*Inflation!$F$22</f>
        <v>0</v>
      </c>
      <c r="AD31" s="324">
        <f>T31*Inflation!$F$19*Inflation!$F$20*Inflation!$F$21*Inflation!$F$22*Inflation!$F$23</f>
        <v>163.14360839160841</v>
      </c>
      <c r="AE31" s="325">
        <f t="shared" si="1"/>
        <v>163.14360839160841</v>
      </c>
      <c r="AF31" s="276">
        <f>(V31/V$41)*SUM('E Summary CWIP'!$AV$59:$BA$59)</f>
        <v>0</v>
      </c>
      <c r="AG31" s="277">
        <f>(W31/W$41)*SUM('E Summary CWIP'!$BB$59:$BG$59)</f>
        <v>0</v>
      </c>
      <c r="AH31" s="277">
        <f t="shared" si="2"/>
        <v>0</v>
      </c>
      <c r="AI31" s="277">
        <f>(Y31/Y$41)*SUM('E Summary CWIP'!$BK$59:$BP$59)</f>
        <v>0</v>
      </c>
      <c r="AJ31" s="277">
        <f>(Z31/Z$41)*SUM('E Summary CWIP'!$BQ$59:$BV$59)</f>
        <v>0</v>
      </c>
      <c r="AK31" s="277">
        <f t="shared" si="3"/>
        <v>0</v>
      </c>
      <c r="AL31" s="277">
        <f>(AB31/AB$41)*'E Summary CWIP'!$CL$59</f>
        <v>0</v>
      </c>
      <c r="AM31" s="277">
        <f>(AC31/AC$41)*'E Summary CWIP'!$DA$59</f>
        <v>0</v>
      </c>
      <c r="AN31" s="277">
        <f>(AD31/AD$41)*'E Summary CWIP'!$DP$59</f>
        <v>4.2497934724322892</v>
      </c>
      <c r="AO31" s="278">
        <f t="shared" si="13"/>
        <v>4.2497934724322892</v>
      </c>
      <c r="AP31" s="317">
        <f t="shared" si="4"/>
        <v>0</v>
      </c>
      <c r="AQ31" s="305">
        <f t="shared" si="5"/>
        <v>0</v>
      </c>
      <c r="AR31" s="305">
        <f t="shared" si="6"/>
        <v>0</v>
      </c>
      <c r="AS31" s="305">
        <f t="shared" si="7"/>
        <v>0</v>
      </c>
      <c r="AT31" s="305">
        <f t="shared" si="8"/>
        <v>0</v>
      </c>
      <c r="AU31" s="305">
        <f t="shared" si="9"/>
        <v>0</v>
      </c>
      <c r="AV31" s="305">
        <f t="shared" si="10"/>
        <v>0</v>
      </c>
      <c r="AW31" s="305">
        <f t="shared" si="11"/>
        <v>0</v>
      </c>
      <c r="AX31" s="305">
        <f t="shared" si="12"/>
        <v>167.3934018640407</v>
      </c>
      <c r="AY31" s="318">
        <f t="shared" si="14"/>
        <v>167.3934018640407</v>
      </c>
    </row>
    <row r="32" spans="1:51" ht="14.5">
      <c r="A32" s="44" t="s">
        <v>150</v>
      </c>
      <c r="B32" s="45" t="s">
        <v>150</v>
      </c>
      <c r="C32" s="50">
        <v>2000</v>
      </c>
      <c r="D32" s="51" t="s">
        <v>167</v>
      </c>
      <c r="E32" s="56" t="s">
        <v>176</v>
      </c>
      <c r="F32" s="53" t="s">
        <v>204</v>
      </c>
      <c r="G32" s="386" t="s">
        <v>149</v>
      </c>
      <c r="H32" s="64" t="s">
        <v>175</v>
      </c>
      <c r="I32" s="64" t="s">
        <v>1048</v>
      </c>
      <c r="J32" s="54">
        <v>47453</v>
      </c>
      <c r="K32" s="568">
        <v>0</v>
      </c>
      <c r="L32" s="255">
        <v>0</v>
      </c>
      <c r="M32" s="256">
        <v>0</v>
      </c>
      <c r="N32" s="256">
        <v>0</v>
      </c>
      <c r="O32" s="256">
        <v>0</v>
      </c>
      <c r="P32" s="256">
        <v>0</v>
      </c>
      <c r="Q32" s="256">
        <v>0</v>
      </c>
      <c r="R32" s="256">
        <v>0</v>
      </c>
      <c r="S32" s="256">
        <v>0</v>
      </c>
      <c r="T32" s="256">
        <v>2000</v>
      </c>
      <c r="U32" s="257">
        <f t="shared" si="0"/>
        <v>2000</v>
      </c>
      <c r="V32" s="323">
        <f>L32*Inflation!$F$19</f>
        <v>0</v>
      </c>
      <c r="W32" s="324">
        <f>M32*Inflation!$F$19</f>
        <v>0</v>
      </c>
      <c r="X32" s="324">
        <f>N32*Inflation!$F$19</f>
        <v>0</v>
      </c>
      <c r="Y32" s="324">
        <f>O32*Inflation!$F$19*Inflation!$F$20</f>
        <v>0</v>
      </c>
      <c r="Z32" s="324">
        <f>P32*Inflation!$F$19*Inflation!$F$20</f>
        <v>0</v>
      </c>
      <c r="AA32" s="324">
        <f>Q32*Inflation!$F$19*Inflation!$F$20</f>
        <v>0</v>
      </c>
      <c r="AB32" s="324">
        <f>R32*Inflation!$F$19*Inflation!$F$20*Inflation!$F$21</f>
        <v>0</v>
      </c>
      <c r="AC32" s="324">
        <f>S32*Inflation!$F$19*Inflation!$F$20*Inflation!$F$21*Inflation!$F$22</f>
        <v>0</v>
      </c>
      <c r="AD32" s="324">
        <f>T32*Inflation!$F$19*Inflation!$F$20*Inflation!$F$21*Inflation!$F$22*Inflation!$F$23</f>
        <v>2204.6433566433575</v>
      </c>
      <c r="AE32" s="325">
        <f t="shared" si="1"/>
        <v>2204.6433566433575</v>
      </c>
      <c r="AF32" s="276">
        <f>(V32/V$41)*SUM('E Summary CWIP'!$AV$59:$BA$59)</f>
        <v>0</v>
      </c>
      <c r="AG32" s="277">
        <f>(W32/W$41)*SUM('E Summary CWIP'!$BB$59:$BG$59)</f>
        <v>0</v>
      </c>
      <c r="AH32" s="277">
        <f t="shared" si="2"/>
        <v>0</v>
      </c>
      <c r="AI32" s="277">
        <f>(Y32/Y$41)*SUM('E Summary CWIP'!$BK$59:$BP$59)</f>
        <v>0</v>
      </c>
      <c r="AJ32" s="277">
        <f>(Z32/Z$41)*SUM('E Summary CWIP'!$BQ$59:$BV$59)</f>
        <v>0</v>
      </c>
      <c r="AK32" s="277">
        <f t="shared" si="3"/>
        <v>0</v>
      </c>
      <c r="AL32" s="277">
        <f>(AB32/AB$41)*'E Summary CWIP'!$CL$59</f>
        <v>0</v>
      </c>
      <c r="AM32" s="277">
        <f>(AC32/AC$41)*'E Summary CWIP'!$DA$59</f>
        <v>0</v>
      </c>
      <c r="AN32" s="277">
        <f>(AD32/AD$41)*'E Summary CWIP'!$DP$59</f>
        <v>57.429641519355279</v>
      </c>
      <c r="AO32" s="278">
        <f t="shared" si="13"/>
        <v>57.429641519355279</v>
      </c>
      <c r="AP32" s="317">
        <f t="shared" si="4"/>
        <v>0</v>
      </c>
      <c r="AQ32" s="305">
        <f t="shared" si="5"/>
        <v>0</v>
      </c>
      <c r="AR32" s="305">
        <f t="shared" si="6"/>
        <v>0</v>
      </c>
      <c r="AS32" s="305">
        <f t="shared" si="7"/>
        <v>0</v>
      </c>
      <c r="AT32" s="305">
        <f t="shared" si="8"/>
        <v>0</v>
      </c>
      <c r="AU32" s="305">
        <f t="shared" si="9"/>
        <v>0</v>
      </c>
      <c r="AV32" s="305">
        <f t="shared" si="10"/>
        <v>0</v>
      </c>
      <c r="AW32" s="305">
        <f t="shared" si="11"/>
        <v>0</v>
      </c>
      <c r="AX32" s="305">
        <f t="shared" si="12"/>
        <v>2262.0729981627128</v>
      </c>
      <c r="AY32" s="318">
        <f t="shared" si="14"/>
        <v>2262.0729981627128</v>
      </c>
    </row>
    <row r="33" spans="1:51" ht="14.5">
      <c r="A33" s="44" t="s">
        <v>150</v>
      </c>
      <c r="B33" s="45" t="s">
        <v>150</v>
      </c>
      <c r="C33" s="50">
        <v>1084</v>
      </c>
      <c r="D33" s="51" t="s">
        <v>167</v>
      </c>
      <c r="E33" s="56" t="s">
        <v>176</v>
      </c>
      <c r="F33" s="53" t="s">
        <v>205</v>
      </c>
      <c r="G33" s="386" t="s">
        <v>148</v>
      </c>
      <c r="H33" s="64" t="s">
        <v>180</v>
      </c>
      <c r="I33" s="64" t="s">
        <v>1048</v>
      </c>
      <c r="J33" s="54">
        <v>46722</v>
      </c>
      <c r="K33" s="568">
        <v>0</v>
      </c>
      <c r="L33" s="255">
        <v>0</v>
      </c>
      <c r="M33" s="256">
        <v>0</v>
      </c>
      <c r="N33" s="256">
        <v>0</v>
      </c>
      <c r="O33" s="256">
        <v>0</v>
      </c>
      <c r="P33" s="256">
        <v>0</v>
      </c>
      <c r="Q33" s="256">
        <v>0</v>
      </c>
      <c r="R33" s="256">
        <v>1084</v>
      </c>
      <c r="S33" s="256">
        <v>0</v>
      </c>
      <c r="T33" s="256">
        <v>0</v>
      </c>
      <c r="U33" s="257">
        <f t="shared" si="0"/>
        <v>1084</v>
      </c>
      <c r="V33" s="323">
        <f>L33*Inflation!$F$19</f>
        <v>0</v>
      </c>
      <c r="W33" s="324">
        <f>M33*Inflation!$F$19</f>
        <v>0</v>
      </c>
      <c r="X33" s="324">
        <f>N33*Inflation!$F$19</f>
        <v>0</v>
      </c>
      <c r="Y33" s="324">
        <f>O33*Inflation!$F$19*Inflation!$F$20</f>
        <v>0</v>
      </c>
      <c r="Z33" s="324">
        <f>P33*Inflation!$F$19*Inflation!$F$20</f>
        <v>0</v>
      </c>
      <c r="AA33" s="324">
        <f>Q33*Inflation!$F$19*Inflation!$F$20</f>
        <v>0</v>
      </c>
      <c r="AB33" s="324">
        <f>R33*Inflation!$F$19*Inflation!$F$20*Inflation!$F$21</f>
        <v>1151.903232767233</v>
      </c>
      <c r="AC33" s="324">
        <f>S33*Inflation!$F$19*Inflation!$F$20*Inflation!$F$21*Inflation!$F$22</f>
        <v>0</v>
      </c>
      <c r="AD33" s="324">
        <f>T33*Inflation!$F$19*Inflation!$F$20*Inflation!$F$21*Inflation!$F$22*Inflation!$F$23</f>
        <v>0</v>
      </c>
      <c r="AE33" s="325">
        <f t="shared" si="1"/>
        <v>1151.903232767233</v>
      </c>
      <c r="AF33" s="276">
        <f>(V33/V$41)*SUM('E Summary CWIP'!$AV$59:$BA$59)</f>
        <v>0</v>
      </c>
      <c r="AG33" s="277">
        <f>(W33/W$41)*SUM('E Summary CWIP'!$BB$59:$BG$59)</f>
        <v>0</v>
      </c>
      <c r="AH33" s="277">
        <f t="shared" si="2"/>
        <v>0</v>
      </c>
      <c r="AI33" s="277">
        <f>(Y33/Y$41)*SUM('E Summary CWIP'!$BK$59:$BP$59)</f>
        <v>0</v>
      </c>
      <c r="AJ33" s="277">
        <f>(Z33/Z$41)*SUM('E Summary CWIP'!$BQ$59:$BV$59)</f>
        <v>0</v>
      </c>
      <c r="AK33" s="277">
        <f t="shared" si="3"/>
        <v>0</v>
      </c>
      <c r="AL33" s="277">
        <f>(AB33/AB$41)*'E Summary CWIP'!$CL$59</f>
        <v>32.724738815938139</v>
      </c>
      <c r="AM33" s="277">
        <f>(AC33/AC$41)*'E Summary CWIP'!$DA$59</f>
        <v>0</v>
      </c>
      <c r="AN33" s="277">
        <f>(AD33/AD$41)*'E Summary CWIP'!$DP$59</f>
        <v>0</v>
      </c>
      <c r="AO33" s="278">
        <f t="shared" si="13"/>
        <v>32.724738815938139</v>
      </c>
      <c r="AP33" s="317">
        <f t="shared" si="4"/>
        <v>0</v>
      </c>
      <c r="AQ33" s="305">
        <f t="shared" si="5"/>
        <v>0</v>
      </c>
      <c r="AR33" s="305">
        <f t="shared" si="6"/>
        <v>0</v>
      </c>
      <c r="AS33" s="305">
        <f t="shared" si="7"/>
        <v>0</v>
      </c>
      <c r="AT33" s="305">
        <f t="shared" si="8"/>
        <v>0</v>
      </c>
      <c r="AU33" s="305">
        <f t="shared" si="9"/>
        <v>0</v>
      </c>
      <c r="AV33" s="305">
        <f t="shared" si="10"/>
        <v>1184.6279715831711</v>
      </c>
      <c r="AW33" s="305">
        <f t="shared" si="11"/>
        <v>0</v>
      </c>
      <c r="AX33" s="305">
        <f t="shared" si="12"/>
        <v>0</v>
      </c>
      <c r="AY33" s="318">
        <f t="shared" si="14"/>
        <v>1184.6279715831711</v>
      </c>
    </row>
    <row r="34" spans="1:51" ht="14.5">
      <c r="A34" s="44" t="s">
        <v>150</v>
      </c>
      <c r="B34" s="45" t="s">
        <v>154</v>
      </c>
      <c r="C34" s="50">
        <v>0</v>
      </c>
      <c r="D34" s="51" t="s">
        <v>167</v>
      </c>
      <c r="E34" s="56" t="s">
        <v>176</v>
      </c>
      <c r="F34" s="53" t="s">
        <v>206</v>
      </c>
      <c r="G34" s="386" t="s">
        <v>148</v>
      </c>
      <c r="H34" s="64" t="s">
        <v>180</v>
      </c>
      <c r="I34" s="64" t="s">
        <v>1048</v>
      </c>
      <c r="J34" s="54">
        <v>47483</v>
      </c>
      <c r="K34" s="568">
        <v>0</v>
      </c>
      <c r="L34" s="255">
        <v>0</v>
      </c>
      <c r="M34" s="256">
        <v>0</v>
      </c>
      <c r="N34" s="256">
        <v>0</v>
      </c>
      <c r="O34" s="256">
        <v>0</v>
      </c>
      <c r="P34" s="256">
        <v>0</v>
      </c>
      <c r="Q34" s="256">
        <v>0</v>
      </c>
      <c r="R34" s="256">
        <v>0</v>
      </c>
      <c r="S34" s="256">
        <v>0</v>
      </c>
      <c r="T34" s="256">
        <v>84</v>
      </c>
      <c r="U34" s="257">
        <f t="shared" si="0"/>
        <v>84</v>
      </c>
      <c r="V34" s="323">
        <f>L34*Inflation!$F$19</f>
        <v>0</v>
      </c>
      <c r="W34" s="324">
        <f>M34*Inflation!$F$19</f>
        <v>0</v>
      </c>
      <c r="X34" s="324">
        <f>N34*Inflation!$F$19</f>
        <v>0</v>
      </c>
      <c r="Y34" s="324">
        <f>O34*Inflation!$F$19*Inflation!$F$20</f>
        <v>0</v>
      </c>
      <c r="Z34" s="324">
        <f>P34*Inflation!$F$19*Inflation!$F$20</f>
        <v>0</v>
      </c>
      <c r="AA34" s="324">
        <f>Q34*Inflation!$F$19*Inflation!$F$20</f>
        <v>0</v>
      </c>
      <c r="AB34" s="324">
        <f>R34*Inflation!$F$19*Inflation!$F$20*Inflation!$F$21</f>
        <v>0</v>
      </c>
      <c r="AC34" s="324">
        <f>S34*Inflation!$F$19*Inflation!$F$20*Inflation!$F$21*Inflation!$F$22</f>
        <v>0</v>
      </c>
      <c r="AD34" s="324">
        <f>T34*Inflation!$F$19*Inflation!$F$20*Inflation!$F$21*Inflation!$F$22*Inflation!$F$23</f>
        <v>92.595020979021001</v>
      </c>
      <c r="AE34" s="325">
        <f t="shared" si="1"/>
        <v>92.595020979021001</v>
      </c>
      <c r="AF34" s="276">
        <f>(V34/V$41)*SUM('E Summary CWIP'!$AV$59:$BA$59)</f>
        <v>0</v>
      </c>
      <c r="AG34" s="277">
        <f>(W34/W$41)*SUM('E Summary CWIP'!$BB$59:$BG$59)</f>
        <v>0</v>
      </c>
      <c r="AH34" s="277">
        <f t="shared" si="2"/>
        <v>0</v>
      </c>
      <c r="AI34" s="277">
        <f>(Y34/Y$41)*SUM('E Summary CWIP'!$BK$59:$BP$59)</f>
        <v>0</v>
      </c>
      <c r="AJ34" s="277">
        <f>(Z34/Z$41)*SUM('E Summary CWIP'!$BQ$59:$BV$59)</f>
        <v>0</v>
      </c>
      <c r="AK34" s="277">
        <f t="shared" si="3"/>
        <v>0</v>
      </c>
      <c r="AL34" s="277">
        <f>(AB34/AB$41)*'E Summary CWIP'!$CL$59</f>
        <v>0</v>
      </c>
      <c r="AM34" s="277">
        <f>(AC34/AC$41)*'E Summary CWIP'!$DA$59</f>
        <v>0</v>
      </c>
      <c r="AN34" s="277">
        <f>(AD34/AD$41)*'E Summary CWIP'!$DP$59</f>
        <v>2.412044943812921</v>
      </c>
      <c r="AO34" s="278">
        <f t="shared" si="13"/>
        <v>2.412044943812921</v>
      </c>
      <c r="AP34" s="317">
        <f t="shared" si="4"/>
        <v>0</v>
      </c>
      <c r="AQ34" s="305">
        <f t="shared" si="5"/>
        <v>0</v>
      </c>
      <c r="AR34" s="305">
        <f t="shared" si="6"/>
        <v>0</v>
      </c>
      <c r="AS34" s="305">
        <f t="shared" si="7"/>
        <v>0</v>
      </c>
      <c r="AT34" s="305">
        <f t="shared" si="8"/>
        <v>0</v>
      </c>
      <c r="AU34" s="305">
        <f t="shared" si="9"/>
        <v>0</v>
      </c>
      <c r="AV34" s="305">
        <f t="shared" si="10"/>
        <v>0</v>
      </c>
      <c r="AW34" s="305">
        <f t="shared" si="11"/>
        <v>0</v>
      </c>
      <c r="AX34" s="305">
        <f t="shared" si="12"/>
        <v>95.007065922833917</v>
      </c>
      <c r="AY34" s="318">
        <f t="shared" si="14"/>
        <v>95.007065922833917</v>
      </c>
    </row>
    <row r="35" spans="1:51" ht="14.5">
      <c r="A35" s="44" t="s">
        <v>150</v>
      </c>
      <c r="B35" s="45" t="s">
        <v>150</v>
      </c>
      <c r="C35" s="50">
        <v>685</v>
      </c>
      <c r="D35" s="51" t="s">
        <v>167</v>
      </c>
      <c r="E35" s="56" t="s">
        <v>176</v>
      </c>
      <c r="F35" s="53" t="s">
        <v>207</v>
      </c>
      <c r="G35" s="386" t="s">
        <v>149</v>
      </c>
      <c r="H35" s="64" t="s">
        <v>175</v>
      </c>
      <c r="I35" s="64" t="s">
        <v>361</v>
      </c>
      <c r="J35" s="54">
        <v>47483</v>
      </c>
      <c r="K35" s="568">
        <v>0</v>
      </c>
      <c r="L35" s="255">
        <v>0</v>
      </c>
      <c r="M35" s="256">
        <v>0</v>
      </c>
      <c r="N35" s="256">
        <v>0</v>
      </c>
      <c r="O35" s="256">
        <v>0</v>
      </c>
      <c r="P35" s="256">
        <v>0</v>
      </c>
      <c r="Q35" s="256">
        <v>0</v>
      </c>
      <c r="R35" s="256">
        <v>0</v>
      </c>
      <c r="S35" s="256">
        <v>0</v>
      </c>
      <c r="T35" s="256">
        <v>685</v>
      </c>
      <c r="U35" s="257">
        <f t="shared" si="0"/>
        <v>685</v>
      </c>
      <c r="V35" s="323">
        <f>L35*Inflation!$F$19</f>
        <v>0</v>
      </c>
      <c r="W35" s="324">
        <f>M35*Inflation!$F$19</f>
        <v>0</v>
      </c>
      <c r="X35" s="324">
        <f>N35*Inflation!$F$19</f>
        <v>0</v>
      </c>
      <c r="Y35" s="324">
        <f>O35*Inflation!$F$19*Inflation!$F$20</f>
        <v>0</v>
      </c>
      <c r="Z35" s="324">
        <f>P35*Inflation!$F$19*Inflation!$F$20</f>
        <v>0</v>
      </c>
      <c r="AA35" s="324">
        <f>Q35*Inflation!$F$19*Inflation!$F$20</f>
        <v>0</v>
      </c>
      <c r="AB35" s="324">
        <f>R35*Inflation!$F$19*Inflation!$F$20*Inflation!$F$21</f>
        <v>0</v>
      </c>
      <c r="AC35" s="324">
        <f>S35*Inflation!$F$19*Inflation!$F$20*Inflation!$F$21*Inflation!$F$22</f>
        <v>0</v>
      </c>
      <c r="AD35" s="324">
        <f>T35*Inflation!$F$19*Inflation!$F$20*Inflation!$F$21*Inflation!$F$22*Inflation!$F$23</f>
        <v>755.09034965034982</v>
      </c>
      <c r="AE35" s="325">
        <f t="shared" si="1"/>
        <v>755.09034965034982</v>
      </c>
      <c r="AF35" s="276">
        <f>(V35/V$41)*SUM('E Summary CWIP'!$AV$59:$BA$59)</f>
        <v>0</v>
      </c>
      <c r="AG35" s="277">
        <f>(W35/W$41)*SUM('E Summary CWIP'!$BB$59:$BG$59)</f>
        <v>0</v>
      </c>
      <c r="AH35" s="277">
        <f t="shared" si="2"/>
        <v>0</v>
      </c>
      <c r="AI35" s="277">
        <f>(Y35/Y$41)*SUM('E Summary CWIP'!$BK$59:$BP$59)</f>
        <v>0</v>
      </c>
      <c r="AJ35" s="277">
        <f>(Z35/Z$41)*SUM('E Summary CWIP'!$BQ$59:$BV$59)</f>
        <v>0</v>
      </c>
      <c r="AK35" s="277">
        <f t="shared" si="3"/>
        <v>0</v>
      </c>
      <c r="AL35" s="277">
        <f>(AB35/AB$41)*'E Summary CWIP'!$CL$59</f>
        <v>0</v>
      </c>
      <c r="AM35" s="277">
        <f>(AC35/AC$41)*'E Summary CWIP'!$DA$59</f>
        <v>0</v>
      </c>
      <c r="AN35" s="277">
        <f>(AD35/AD$41)*'E Summary CWIP'!$DP$59</f>
        <v>19.669652220379177</v>
      </c>
      <c r="AO35" s="278">
        <f t="shared" si="13"/>
        <v>19.669652220379177</v>
      </c>
      <c r="AP35" s="317">
        <f t="shared" si="4"/>
        <v>0</v>
      </c>
      <c r="AQ35" s="305">
        <f t="shared" si="5"/>
        <v>0</v>
      </c>
      <c r="AR35" s="305">
        <f t="shared" si="6"/>
        <v>0</v>
      </c>
      <c r="AS35" s="305">
        <f t="shared" si="7"/>
        <v>0</v>
      </c>
      <c r="AT35" s="305">
        <f t="shared" si="8"/>
        <v>0</v>
      </c>
      <c r="AU35" s="305">
        <f t="shared" si="9"/>
        <v>0</v>
      </c>
      <c r="AV35" s="305">
        <f t="shared" si="10"/>
        <v>0</v>
      </c>
      <c r="AW35" s="305">
        <f t="shared" si="11"/>
        <v>0</v>
      </c>
      <c r="AX35" s="305">
        <f t="shared" si="12"/>
        <v>774.76000187072896</v>
      </c>
      <c r="AY35" s="318">
        <f t="shared" si="14"/>
        <v>774.76000187072896</v>
      </c>
    </row>
    <row r="36" spans="1:51" ht="14.5">
      <c r="A36" s="44" t="s">
        <v>150</v>
      </c>
      <c r="B36" s="45" t="s">
        <v>150</v>
      </c>
      <c r="C36" s="50">
        <v>895</v>
      </c>
      <c r="D36" s="51" t="s">
        <v>167</v>
      </c>
      <c r="E36" s="56" t="s">
        <v>176</v>
      </c>
      <c r="F36" s="53" t="s">
        <v>208</v>
      </c>
      <c r="G36" s="386" t="s">
        <v>149</v>
      </c>
      <c r="H36" s="64" t="s">
        <v>175</v>
      </c>
      <c r="I36" s="64" t="s">
        <v>1048</v>
      </c>
      <c r="J36" s="54">
        <v>47118</v>
      </c>
      <c r="K36" s="568">
        <v>0</v>
      </c>
      <c r="L36" s="255">
        <v>0</v>
      </c>
      <c r="M36" s="256">
        <v>0</v>
      </c>
      <c r="N36" s="256">
        <v>0</v>
      </c>
      <c r="O36" s="256">
        <v>0</v>
      </c>
      <c r="P36" s="256">
        <v>0</v>
      </c>
      <c r="Q36" s="256">
        <v>0</v>
      </c>
      <c r="R36" s="256">
        <v>0</v>
      </c>
      <c r="S36" s="256">
        <v>895</v>
      </c>
      <c r="T36" s="256">
        <v>0</v>
      </c>
      <c r="U36" s="257">
        <f t="shared" si="0"/>
        <v>895</v>
      </c>
      <c r="V36" s="323">
        <f>L36*Inflation!$F$19</f>
        <v>0</v>
      </c>
      <c r="W36" s="324">
        <f>M36*Inflation!$F$19</f>
        <v>0</v>
      </c>
      <c r="X36" s="324">
        <f>N36*Inflation!$F$19</f>
        <v>0</v>
      </c>
      <c r="Y36" s="324">
        <f>O36*Inflation!$F$19*Inflation!$F$20</f>
        <v>0</v>
      </c>
      <c r="Z36" s="324">
        <f>P36*Inflation!$F$19*Inflation!$F$20</f>
        <v>0</v>
      </c>
      <c r="AA36" s="324">
        <f>Q36*Inflation!$F$19*Inflation!$F$20</f>
        <v>0</v>
      </c>
      <c r="AB36" s="324">
        <f>R36*Inflation!$F$19*Inflation!$F$20*Inflation!$F$21</f>
        <v>0</v>
      </c>
      <c r="AC36" s="324">
        <f>S36*Inflation!$F$19*Inflation!$F$20*Inflation!$F$21*Inflation!$F$22</f>
        <v>969.13210789210814</v>
      </c>
      <c r="AD36" s="324">
        <f>T36*Inflation!$F$19*Inflation!$F$20*Inflation!$F$21*Inflation!$F$22*Inflation!$F$23</f>
        <v>0</v>
      </c>
      <c r="AE36" s="325">
        <f t="shared" si="1"/>
        <v>969.13210789210814</v>
      </c>
      <c r="AF36" s="276">
        <f>(V36/V$41)*SUM('E Summary CWIP'!$AV$59:$BA$59)</f>
        <v>0</v>
      </c>
      <c r="AG36" s="277">
        <f>(W36/W$41)*SUM('E Summary CWIP'!$BB$59:$BG$59)</f>
        <v>0</v>
      </c>
      <c r="AH36" s="277">
        <f t="shared" si="2"/>
        <v>0</v>
      </c>
      <c r="AI36" s="277">
        <f>(Y36/Y$41)*SUM('E Summary CWIP'!$BK$59:$BP$59)</f>
        <v>0</v>
      </c>
      <c r="AJ36" s="277">
        <f>(Z36/Z$41)*SUM('E Summary CWIP'!$BQ$59:$BV$59)</f>
        <v>0</v>
      </c>
      <c r="AK36" s="277">
        <f t="shared" si="3"/>
        <v>0</v>
      </c>
      <c r="AL36" s="277">
        <f>(AB36/AB$41)*'E Summary CWIP'!$CL$59</f>
        <v>0</v>
      </c>
      <c r="AM36" s="277">
        <f>(AC36/AC$41)*'E Summary CWIP'!$DA$59</f>
        <v>37.51876604802478</v>
      </c>
      <c r="AN36" s="277">
        <f>(AD36/AD$41)*'E Summary CWIP'!$DP$59</f>
        <v>0</v>
      </c>
      <c r="AO36" s="278">
        <f t="shared" si="13"/>
        <v>37.51876604802478</v>
      </c>
      <c r="AP36" s="317">
        <f t="shared" si="4"/>
        <v>0</v>
      </c>
      <c r="AQ36" s="305">
        <f t="shared" si="5"/>
        <v>0</v>
      </c>
      <c r="AR36" s="305">
        <f t="shared" si="6"/>
        <v>0</v>
      </c>
      <c r="AS36" s="305">
        <f t="shared" si="7"/>
        <v>0</v>
      </c>
      <c r="AT36" s="305">
        <f t="shared" si="8"/>
        <v>0</v>
      </c>
      <c r="AU36" s="305">
        <f t="shared" si="9"/>
        <v>0</v>
      </c>
      <c r="AV36" s="305">
        <f t="shared" si="10"/>
        <v>0</v>
      </c>
      <c r="AW36" s="305">
        <f t="shared" si="11"/>
        <v>1006.6508739401329</v>
      </c>
      <c r="AX36" s="305">
        <f t="shared" si="12"/>
        <v>0</v>
      </c>
      <c r="AY36" s="318">
        <f t="shared" si="14"/>
        <v>1006.6508739401329</v>
      </c>
    </row>
    <row r="37" spans="1:51" ht="14.5">
      <c r="A37" s="44" t="s">
        <v>154</v>
      </c>
      <c r="B37" s="45" t="s">
        <v>150</v>
      </c>
      <c r="C37" s="50">
        <v>0</v>
      </c>
      <c r="D37" s="51" t="s">
        <v>167</v>
      </c>
      <c r="E37" s="56" t="s">
        <v>176</v>
      </c>
      <c r="F37" s="53" t="s">
        <v>209</v>
      </c>
      <c r="G37" s="386" t="s">
        <v>148</v>
      </c>
      <c r="H37" s="64" t="s">
        <v>180</v>
      </c>
      <c r="I37" s="64" t="s">
        <v>1048</v>
      </c>
      <c r="J37" s="54" t="s">
        <v>210</v>
      </c>
      <c r="K37" s="568">
        <v>10</v>
      </c>
      <c r="L37" s="255">
        <v>75</v>
      </c>
      <c r="M37" s="256">
        <v>75</v>
      </c>
      <c r="N37" s="256">
        <v>150</v>
      </c>
      <c r="O37" s="256">
        <v>75</v>
      </c>
      <c r="P37" s="256">
        <v>75</v>
      </c>
      <c r="Q37" s="256">
        <v>150</v>
      </c>
      <c r="R37" s="256">
        <v>205</v>
      </c>
      <c r="S37" s="256">
        <v>212</v>
      </c>
      <c r="T37" s="256">
        <v>219</v>
      </c>
      <c r="U37" s="257">
        <f t="shared" si="0"/>
        <v>936</v>
      </c>
      <c r="V37" s="323">
        <f>L37*Inflation!$F$19</f>
        <v>76.603396603396604</v>
      </c>
      <c r="W37" s="324">
        <f>M37*Inflation!$F$19</f>
        <v>76.603396603396604</v>
      </c>
      <c r="X37" s="324">
        <f>N37*Inflation!$F$19</f>
        <v>153.20679320679321</v>
      </c>
      <c r="Y37" s="324">
        <f>O37*Inflation!$F$19*Inflation!$F$20</f>
        <v>78.212187812187821</v>
      </c>
      <c r="Z37" s="324">
        <f>P37*Inflation!$F$19*Inflation!$F$20</f>
        <v>78.212187812187821</v>
      </c>
      <c r="AA37" s="324">
        <f>Q37*Inflation!$F$19*Inflation!$F$20</f>
        <v>156.42437562437564</v>
      </c>
      <c r="AB37" s="324">
        <f>R37*Inflation!$F$19*Inflation!$F$20*Inflation!$F$21</f>
        <v>217.84147852147856</v>
      </c>
      <c r="AC37" s="324">
        <f>S37*Inflation!$F$19*Inflation!$F$20*Inflation!$F$21*Inflation!$F$22</f>
        <v>229.55978421578422</v>
      </c>
      <c r="AD37" s="324">
        <f>T37*Inflation!$F$19*Inflation!$F$20*Inflation!$F$21*Inflation!$F$22*Inflation!$F$23</f>
        <v>241.40844755244754</v>
      </c>
      <c r="AE37" s="325">
        <f t="shared" si="1"/>
        <v>998.44087912087923</v>
      </c>
      <c r="AF37" s="276">
        <f>(V37/V$41)*SUM('E Summary CWIP'!$AV$59:$BA$59)</f>
        <v>1.4663143639419209</v>
      </c>
      <c r="AG37" s="277">
        <f>(W37/W$41)*SUM('E Summary CWIP'!$BB$59:$BG$59)</f>
        <v>2.4819525983280704</v>
      </c>
      <c r="AH37" s="277">
        <f t="shared" si="2"/>
        <v>3.9482669622699911</v>
      </c>
      <c r="AI37" s="277">
        <f>(Y37/Y$41)*SUM('E Summary CWIP'!$BK$59:$BP$59)</f>
        <v>1.890925071838242</v>
      </c>
      <c r="AJ37" s="277">
        <f>(Z37/Z$41)*SUM('E Summary CWIP'!$BQ$59:$BV$59)</f>
        <v>2.5708597301792686</v>
      </c>
      <c r="AK37" s="277">
        <f t="shared" si="3"/>
        <v>4.4617848020175108</v>
      </c>
      <c r="AL37" s="277">
        <f>(AB37/AB$41)*'E Summary CWIP'!$CL$59</f>
        <v>6.188719056519667</v>
      </c>
      <c r="AM37" s="277">
        <f>(AC37/AC$41)*'E Summary CWIP'!$DA$59</f>
        <v>8.8871267063477664</v>
      </c>
      <c r="AN37" s="277">
        <f>(AD37/AD$41)*'E Summary CWIP'!$DP$59</f>
        <v>6.2885457463693992</v>
      </c>
      <c r="AO37" s="278">
        <f t="shared" si="13"/>
        <v>29.774443273524334</v>
      </c>
      <c r="AP37" s="317">
        <f t="shared" si="4"/>
        <v>78.069710967338523</v>
      </c>
      <c r="AQ37" s="305">
        <f t="shared" si="5"/>
        <v>79.085349201724668</v>
      </c>
      <c r="AR37" s="305">
        <f t="shared" si="6"/>
        <v>157.1550601690632</v>
      </c>
      <c r="AS37" s="305">
        <f t="shared" si="7"/>
        <v>80.103112884026061</v>
      </c>
      <c r="AT37" s="305">
        <f t="shared" si="8"/>
        <v>80.783047542367086</v>
      </c>
      <c r="AU37" s="305">
        <f t="shared" si="9"/>
        <v>160.88616042639316</v>
      </c>
      <c r="AV37" s="305">
        <f t="shared" si="10"/>
        <v>224.03019757799822</v>
      </c>
      <c r="AW37" s="305">
        <f t="shared" si="11"/>
        <v>238.44691092213199</v>
      </c>
      <c r="AX37" s="305">
        <f t="shared" si="12"/>
        <v>247.69699329881695</v>
      </c>
      <c r="AY37" s="318">
        <f t="shared" si="14"/>
        <v>1028.2153223944035</v>
      </c>
    </row>
    <row r="38" spans="1:51" ht="14.5">
      <c r="A38" s="44" t="s">
        <v>154</v>
      </c>
      <c r="B38" s="45" t="s">
        <v>154</v>
      </c>
      <c r="C38" s="50">
        <v>0</v>
      </c>
      <c r="D38" s="51" t="s">
        <v>167</v>
      </c>
      <c r="E38" s="56" t="s">
        <v>211</v>
      </c>
      <c r="F38" s="114" t="s">
        <v>212</v>
      </c>
      <c r="G38" s="388" t="s">
        <v>147</v>
      </c>
      <c r="H38" s="99" t="s">
        <v>172</v>
      </c>
      <c r="I38" s="99" t="s">
        <v>1048</v>
      </c>
      <c r="J38" s="54" t="s">
        <v>213</v>
      </c>
      <c r="K38" s="568">
        <v>0</v>
      </c>
      <c r="L38" s="255">
        <v>0</v>
      </c>
      <c r="M38" s="256">
        <v>0</v>
      </c>
      <c r="N38" s="256">
        <v>0</v>
      </c>
      <c r="O38" s="256">
        <v>0</v>
      </c>
      <c r="P38" s="256">
        <v>0</v>
      </c>
      <c r="Q38" s="256">
        <v>0</v>
      </c>
      <c r="R38" s="256">
        <v>0</v>
      </c>
      <c r="S38" s="256">
        <v>0</v>
      </c>
      <c r="T38" s="256">
        <v>0</v>
      </c>
      <c r="U38" s="257">
        <f t="shared" si="0"/>
        <v>0</v>
      </c>
      <c r="V38" s="323">
        <f>L38*Inflation!$F$19</f>
        <v>0</v>
      </c>
      <c r="W38" s="324">
        <f>M38*Inflation!$F$19</f>
        <v>0</v>
      </c>
      <c r="X38" s="324">
        <f>N38*Inflation!$F$19</f>
        <v>0</v>
      </c>
      <c r="Y38" s="324">
        <f>O38*Inflation!$F$19*Inflation!$F$20</f>
        <v>0</v>
      </c>
      <c r="Z38" s="324">
        <f>P38*Inflation!$F$19*Inflation!$F$20</f>
        <v>0</v>
      </c>
      <c r="AA38" s="324">
        <f>Q38*Inflation!$F$19*Inflation!$F$20</f>
        <v>0</v>
      </c>
      <c r="AB38" s="324">
        <f>R38*Inflation!$F$19*Inflation!$F$20*Inflation!$F$21</f>
        <v>0</v>
      </c>
      <c r="AC38" s="324">
        <f>S38*Inflation!$F$19*Inflation!$F$20*Inflation!$F$21*Inflation!$F$22</f>
        <v>0</v>
      </c>
      <c r="AD38" s="324">
        <f>T38*Inflation!$F$19*Inflation!$F$20*Inflation!$F$21*Inflation!$F$22*Inflation!$F$23</f>
        <v>0</v>
      </c>
      <c r="AE38" s="325">
        <f t="shared" si="1"/>
        <v>0</v>
      </c>
      <c r="AF38" s="276">
        <f>(V38/V$41)*SUM('E Summary CWIP'!$AV$59:$BA$59)</f>
        <v>0</v>
      </c>
      <c r="AG38" s="277">
        <f>(W38/W$41)*SUM('E Summary CWIP'!$BB$59:$BG$59)</f>
        <v>0</v>
      </c>
      <c r="AH38" s="277">
        <f t="shared" si="2"/>
        <v>0</v>
      </c>
      <c r="AI38" s="277">
        <f>(Y38/Y$41)*SUM('E Summary CWIP'!$BK$59:$BP$59)</f>
        <v>0</v>
      </c>
      <c r="AJ38" s="277">
        <f>(Z38/Z$41)*SUM('E Summary CWIP'!$BQ$59:$BV$59)</f>
        <v>0</v>
      </c>
      <c r="AK38" s="277">
        <f t="shared" si="3"/>
        <v>0</v>
      </c>
      <c r="AL38" s="277">
        <f>(AB38/AB$41)*'E Summary CWIP'!$CL$59</f>
        <v>0</v>
      </c>
      <c r="AM38" s="277">
        <f>(AC38/AC$41)*'E Summary CWIP'!$DA$59</f>
        <v>0</v>
      </c>
      <c r="AN38" s="277">
        <f>(AD38/AD$41)*'E Summary CWIP'!$DP$59</f>
        <v>0</v>
      </c>
      <c r="AO38" s="278">
        <f t="shared" si="13"/>
        <v>0</v>
      </c>
      <c r="AP38" s="317">
        <f t="shared" si="4"/>
        <v>0</v>
      </c>
      <c r="AQ38" s="305">
        <f t="shared" si="5"/>
        <v>0</v>
      </c>
      <c r="AR38" s="305">
        <f t="shared" si="6"/>
        <v>0</v>
      </c>
      <c r="AS38" s="305">
        <f t="shared" si="7"/>
        <v>0</v>
      </c>
      <c r="AT38" s="305">
        <f t="shared" si="8"/>
        <v>0</v>
      </c>
      <c r="AU38" s="305">
        <f t="shared" si="9"/>
        <v>0</v>
      </c>
      <c r="AV38" s="305">
        <f t="shared" si="10"/>
        <v>0</v>
      </c>
      <c r="AW38" s="305">
        <f t="shared" si="11"/>
        <v>0</v>
      </c>
      <c r="AX38" s="305">
        <f t="shared" si="12"/>
        <v>0</v>
      </c>
      <c r="AY38" s="318">
        <f t="shared" si="14"/>
        <v>0</v>
      </c>
    </row>
    <row r="39" spans="1:51" ht="14.5">
      <c r="A39" s="44" t="s">
        <v>154</v>
      </c>
      <c r="B39" s="45" t="s">
        <v>154</v>
      </c>
      <c r="C39" s="50">
        <v>0</v>
      </c>
      <c r="D39" s="51" t="s">
        <v>167</v>
      </c>
      <c r="E39" s="56" t="s">
        <v>211</v>
      </c>
      <c r="F39" s="114" t="s">
        <v>214</v>
      </c>
      <c r="G39" s="388" t="s">
        <v>147</v>
      </c>
      <c r="H39" s="99" t="s">
        <v>172</v>
      </c>
      <c r="I39" s="99" t="s">
        <v>1048</v>
      </c>
      <c r="J39" s="54" t="s">
        <v>213</v>
      </c>
      <c r="K39" s="568">
        <v>0</v>
      </c>
      <c r="L39" s="255">
        <v>0</v>
      </c>
      <c r="M39" s="256">
        <v>0</v>
      </c>
      <c r="N39" s="256">
        <v>0</v>
      </c>
      <c r="O39" s="256">
        <v>0</v>
      </c>
      <c r="P39" s="256">
        <v>0</v>
      </c>
      <c r="Q39" s="256">
        <v>0</v>
      </c>
      <c r="R39" s="256">
        <v>0</v>
      </c>
      <c r="S39" s="256">
        <v>0</v>
      </c>
      <c r="T39" s="256">
        <v>0</v>
      </c>
      <c r="U39" s="257">
        <f t="shared" si="0"/>
        <v>0</v>
      </c>
      <c r="V39" s="323">
        <f>L39*Inflation!$F$19</f>
        <v>0</v>
      </c>
      <c r="W39" s="324">
        <f>M39*Inflation!$F$19</f>
        <v>0</v>
      </c>
      <c r="X39" s="324">
        <f>N39*Inflation!$F$19</f>
        <v>0</v>
      </c>
      <c r="Y39" s="324">
        <f>O39*Inflation!$F$19*Inflation!$F$20</f>
        <v>0</v>
      </c>
      <c r="Z39" s="324">
        <f>P39*Inflation!$F$19*Inflation!$F$20</f>
        <v>0</v>
      </c>
      <c r="AA39" s="324">
        <f>Q39*Inflation!$F$19*Inflation!$F$20</f>
        <v>0</v>
      </c>
      <c r="AB39" s="324">
        <f>R39*Inflation!$F$19*Inflation!$F$20*Inflation!$F$21</f>
        <v>0</v>
      </c>
      <c r="AC39" s="324">
        <f>S39*Inflation!$F$19*Inflation!$F$20*Inflation!$F$21*Inflation!$F$22</f>
        <v>0</v>
      </c>
      <c r="AD39" s="324">
        <f>T39*Inflation!$F$19*Inflation!$F$20*Inflation!$F$21*Inflation!$F$22*Inflation!$F$23</f>
        <v>0</v>
      </c>
      <c r="AE39" s="325">
        <f t="shared" si="1"/>
        <v>0</v>
      </c>
      <c r="AF39" s="276">
        <f>(V39/V$41)*SUM('E Summary CWIP'!$AV$59:$BA$59)</f>
        <v>0</v>
      </c>
      <c r="AG39" s="277">
        <f>(W39/W$41)*SUM('E Summary CWIP'!$BB$59:$BG$59)</f>
        <v>0</v>
      </c>
      <c r="AH39" s="277">
        <f t="shared" si="2"/>
        <v>0</v>
      </c>
      <c r="AI39" s="277">
        <f>(Y39/Y$41)*SUM('E Summary CWIP'!$BK$59:$BP$59)</f>
        <v>0</v>
      </c>
      <c r="AJ39" s="277">
        <f>(Z39/Z$41)*SUM('E Summary CWIP'!$BQ$59:$BV$59)</f>
        <v>0</v>
      </c>
      <c r="AK39" s="277">
        <f t="shared" si="3"/>
        <v>0</v>
      </c>
      <c r="AL39" s="277">
        <f>(AB39/AB$41)*'E Summary CWIP'!$CL$59</f>
        <v>0</v>
      </c>
      <c r="AM39" s="277">
        <f>(AC39/AC$41)*'E Summary CWIP'!$DA$59</f>
        <v>0</v>
      </c>
      <c r="AN39" s="277">
        <f>(AD39/AD$41)*'E Summary CWIP'!$DP$59</f>
        <v>0</v>
      </c>
      <c r="AO39" s="278">
        <f t="shared" si="13"/>
        <v>0</v>
      </c>
      <c r="AP39" s="317">
        <f t="shared" si="4"/>
        <v>0</v>
      </c>
      <c r="AQ39" s="305">
        <f t="shared" si="5"/>
        <v>0</v>
      </c>
      <c r="AR39" s="305">
        <f t="shared" si="6"/>
        <v>0</v>
      </c>
      <c r="AS39" s="305">
        <f t="shared" si="7"/>
        <v>0</v>
      </c>
      <c r="AT39" s="305">
        <f t="shared" si="8"/>
        <v>0</v>
      </c>
      <c r="AU39" s="305">
        <f t="shared" si="9"/>
        <v>0</v>
      </c>
      <c r="AV39" s="305">
        <f t="shared" si="10"/>
        <v>0</v>
      </c>
      <c r="AW39" s="305">
        <f t="shared" si="11"/>
        <v>0</v>
      </c>
      <c r="AX39" s="305">
        <f t="shared" si="12"/>
        <v>0</v>
      </c>
      <c r="AY39" s="318">
        <f t="shared" si="14"/>
        <v>0</v>
      </c>
    </row>
    <row r="40" spans="1:51" ht="14.5">
      <c r="A40" s="44" t="s">
        <v>154</v>
      </c>
      <c r="B40" s="45" t="s">
        <v>154</v>
      </c>
      <c r="C40" s="50">
        <v>0</v>
      </c>
      <c r="D40" s="51" t="s">
        <v>167</v>
      </c>
      <c r="E40" s="56" t="s">
        <v>211</v>
      </c>
      <c r="F40" s="114" t="s">
        <v>215</v>
      </c>
      <c r="G40" s="388" t="s">
        <v>148</v>
      </c>
      <c r="H40" s="99" t="s">
        <v>180</v>
      </c>
      <c r="I40" s="99" t="s">
        <v>1048</v>
      </c>
      <c r="J40" s="54" t="s">
        <v>210</v>
      </c>
      <c r="K40" s="568">
        <v>50</v>
      </c>
      <c r="L40" s="255">
        <v>0</v>
      </c>
      <c r="M40" s="256">
        <v>0</v>
      </c>
      <c r="N40" s="256">
        <v>0</v>
      </c>
      <c r="O40" s="256">
        <v>0</v>
      </c>
      <c r="P40" s="256">
        <v>0</v>
      </c>
      <c r="Q40" s="256">
        <v>0</v>
      </c>
      <c r="R40" s="256">
        <v>0</v>
      </c>
      <c r="S40" s="256">
        <v>0</v>
      </c>
      <c r="T40" s="256">
        <v>0</v>
      </c>
      <c r="U40" s="257">
        <f t="shared" si="0"/>
        <v>0</v>
      </c>
      <c r="V40" s="323">
        <f>L40*Inflation!$F$19</f>
        <v>0</v>
      </c>
      <c r="W40" s="324">
        <f>M40*Inflation!$F$19</f>
        <v>0</v>
      </c>
      <c r="X40" s="324">
        <f>N40*Inflation!$F$19</f>
        <v>0</v>
      </c>
      <c r="Y40" s="324">
        <f>O40*Inflation!$F$19*Inflation!$F$20</f>
        <v>0</v>
      </c>
      <c r="Z40" s="324">
        <f>P40*Inflation!$F$19*Inflation!$F$20</f>
        <v>0</v>
      </c>
      <c r="AA40" s="324">
        <f>Q40*Inflation!$F$19*Inflation!$F$20</f>
        <v>0</v>
      </c>
      <c r="AB40" s="324">
        <f>R40*Inflation!$F$19*Inflation!$F$20*Inflation!$F$21</f>
        <v>0</v>
      </c>
      <c r="AC40" s="324">
        <f>S40*Inflation!$F$19*Inflation!$F$20*Inflation!$F$21*Inflation!$F$22</f>
        <v>0</v>
      </c>
      <c r="AD40" s="324">
        <f>T40*Inflation!$F$19*Inflation!$F$20*Inflation!$F$21*Inflation!$F$22*Inflation!$F$23</f>
        <v>0</v>
      </c>
      <c r="AE40" s="325">
        <f t="shared" si="1"/>
        <v>0</v>
      </c>
      <c r="AF40" s="279">
        <f>(V40/V$41)*SUM('E Summary CWIP'!$AV$59:$BA$59)</f>
        <v>0</v>
      </c>
      <c r="AG40" s="280">
        <f>(W40/W$41)*SUM('E Summary CWIP'!$BB$59:$BG$59)</f>
        <v>0</v>
      </c>
      <c r="AH40" s="280">
        <f t="shared" si="2"/>
        <v>0</v>
      </c>
      <c r="AI40" s="280">
        <f>(Y40/Y$41)*SUM('E Summary CWIP'!$BK$59:$BP$59)</f>
        <v>0</v>
      </c>
      <c r="AJ40" s="280">
        <f>(Z40/Z$41)*SUM('E Summary CWIP'!$BQ$59:$BV$59)</f>
        <v>0</v>
      </c>
      <c r="AK40" s="280">
        <f t="shared" si="3"/>
        <v>0</v>
      </c>
      <c r="AL40" s="280">
        <f>(AB40/AB$41)*'E Summary CWIP'!$CL$59</f>
        <v>0</v>
      </c>
      <c r="AM40" s="280">
        <f>(AC40/AC$41)*'E Summary CWIP'!$DA$59</f>
        <v>0</v>
      </c>
      <c r="AN40" s="280">
        <f>(AD40/AD$41)*'E Summary CWIP'!$DP$59</f>
        <v>0</v>
      </c>
      <c r="AO40" s="281">
        <f t="shared" si="13"/>
        <v>0</v>
      </c>
      <c r="AP40" s="317">
        <f t="shared" si="4"/>
        <v>0</v>
      </c>
      <c r="AQ40" s="305">
        <f t="shared" si="5"/>
        <v>0</v>
      </c>
      <c r="AR40" s="305">
        <f t="shared" si="6"/>
        <v>0</v>
      </c>
      <c r="AS40" s="305">
        <f t="shared" si="7"/>
        <v>0</v>
      </c>
      <c r="AT40" s="305">
        <f t="shared" si="8"/>
        <v>0</v>
      </c>
      <c r="AU40" s="305">
        <f t="shared" si="9"/>
        <v>0</v>
      </c>
      <c r="AV40" s="305">
        <f t="shared" si="10"/>
        <v>0</v>
      </c>
      <c r="AW40" s="305">
        <f t="shared" si="11"/>
        <v>0</v>
      </c>
      <c r="AX40" s="305">
        <f t="shared" si="12"/>
        <v>0</v>
      </c>
      <c r="AY40" s="318">
        <f t="shared" si="14"/>
        <v>0</v>
      </c>
    </row>
    <row r="41" spans="1:51" ht="15" thickBot="1">
      <c r="A41" s="44"/>
      <c r="B41" s="57">
        <v>0</v>
      </c>
      <c r="C41" s="57">
        <v>12</v>
      </c>
      <c r="D41" s="58">
        <v>11</v>
      </c>
      <c r="E41" s="59"/>
      <c r="F41" s="60" t="s">
        <v>216</v>
      </c>
      <c r="G41" s="389"/>
      <c r="H41" s="389"/>
      <c r="I41" s="389"/>
      <c r="J41" s="150"/>
      <c r="K41" s="204">
        <v>4628.9887699999999</v>
      </c>
      <c r="L41" s="156">
        <f t="shared" ref="L41:U41" si="15">SUM(L5:L40)</f>
        <v>1998</v>
      </c>
      <c r="M41" s="61">
        <f t="shared" si="15"/>
        <v>3737</v>
      </c>
      <c r="N41" s="61">
        <f t="shared" si="15"/>
        <v>5735</v>
      </c>
      <c r="O41" s="61">
        <f t="shared" si="15"/>
        <v>1638</v>
      </c>
      <c r="P41" s="61">
        <f t="shared" si="15"/>
        <v>3350</v>
      </c>
      <c r="Q41" s="61">
        <f t="shared" si="15"/>
        <v>4988</v>
      </c>
      <c r="R41" s="61">
        <f t="shared" si="15"/>
        <v>3454</v>
      </c>
      <c r="S41" s="61">
        <f t="shared" si="15"/>
        <v>5300.6</v>
      </c>
      <c r="T41" s="61">
        <f t="shared" si="15"/>
        <v>3136</v>
      </c>
      <c r="U41" s="130">
        <f t="shared" si="15"/>
        <v>22613.599999999999</v>
      </c>
      <c r="V41" s="172">
        <f t="shared" ref="V41:AE41" si="16">SUM(V5:V40)</f>
        <v>2040.7144855144854</v>
      </c>
      <c r="W41" s="173">
        <f t="shared" si="16"/>
        <v>3816.8919080919077</v>
      </c>
      <c r="X41" s="173">
        <f t="shared" si="16"/>
        <v>5857.6063936063929</v>
      </c>
      <c r="Y41" s="173">
        <f t="shared" si="16"/>
        <v>1708.154181818182</v>
      </c>
      <c r="Z41" s="173">
        <f t="shared" si="16"/>
        <v>3493.4777222777229</v>
      </c>
      <c r="AA41" s="173">
        <f t="shared" si="16"/>
        <v>5201.6319040959061</v>
      </c>
      <c r="AB41" s="173">
        <f t="shared" si="16"/>
        <v>3670.3632527472537</v>
      </c>
      <c r="AC41" s="173">
        <f t="shared" si="16"/>
        <v>5739.6443028971044</v>
      </c>
      <c r="AD41" s="173">
        <f t="shared" si="16"/>
        <v>3456.8807832167836</v>
      </c>
      <c r="AE41" s="174">
        <f t="shared" si="16"/>
        <v>23926.12663656344</v>
      </c>
      <c r="AF41" s="209">
        <f>SUM(AF5:AF40)</f>
        <v>39.062614655412773</v>
      </c>
      <c r="AG41" s="210">
        <f t="shared" ref="AG41:AY41" si="17">SUM(AG5:AG40)</f>
        <v>123.66742479935996</v>
      </c>
      <c r="AH41" s="210">
        <f t="shared" si="17"/>
        <v>162.73003945477274</v>
      </c>
      <c r="AI41" s="210">
        <f t="shared" si="17"/>
        <v>41.297803568947202</v>
      </c>
      <c r="AJ41" s="210">
        <f t="shared" si="17"/>
        <v>114.83173461467402</v>
      </c>
      <c r="AK41" s="210">
        <f t="shared" si="17"/>
        <v>156.12953818362121</v>
      </c>
      <c r="AL41" s="210">
        <f t="shared" si="17"/>
        <v>104.27236888399479</v>
      </c>
      <c r="AM41" s="210">
        <f t="shared" si="17"/>
        <v>222.20331990408954</v>
      </c>
      <c r="AN41" s="210">
        <f t="shared" si="17"/>
        <v>90.04967790234906</v>
      </c>
      <c r="AO41" s="211">
        <f t="shared" si="17"/>
        <v>735.38494432882737</v>
      </c>
      <c r="AP41" s="167">
        <f t="shared" si="17"/>
        <v>2079.7771001698979</v>
      </c>
      <c r="AQ41" s="168">
        <f t="shared" si="17"/>
        <v>3940.5593328912678</v>
      </c>
      <c r="AR41" s="168">
        <f t="shared" si="17"/>
        <v>6020.3364330611657</v>
      </c>
      <c r="AS41" s="168">
        <f t="shared" si="17"/>
        <v>1749.4519853871293</v>
      </c>
      <c r="AT41" s="168">
        <f t="shared" si="17"/>
        <v>3608.3094568923971</v>
      </c>
      <c r="AU41" s="168">
        <f t="shared" si="17"/>
        <v>5357.761442279525</v>
      </c>
      <c r="AV41" s="168">
        <f t="shared" si="17"/>
        <v>3774.6356216312479</v>
      </c>
      <c r="AW41" s="168">
        <f t="shared" si="17"/>
        <v>5961.8476228011932</v>
      </c>
      <c r="AX41" s="168">
        <f t="shared" si="17"/>
        <v>3546.9304611191333</v>
      </c>
      <c r="AY41" s="169">
        <f t="shared" si="17"/>
        <v>24661.511580892264</v>
      </c>
    </row>
    <row r="42" spans="1:51" ht="14.5">
      <c r="A42" s="44" t="s">
        <v>154</v>
      </c>
      <c r="B42" s="45" t="s">
        <v>150</v>
      </c>
      <c r="C42" s="50">
        <v>0</v>
      </c>
      <c r="D42" s="63">
        <v>12</v>
      </c>
      <c r="E42" s="52"/>
      <c r="F42" s="64" t="s">
        <v>217</v>
      </c>
      <c r="G42" s="386" t="s">
        <v>148</v>
      </c>
      <c r="H42" s="386" t="s">
        <v>180</v>
      </c>
      <c r="I42" s="386" t="s">
        <v>1048</v>
      </c>
      <c r="J42" s="148" t="s">
        <v>218</v>
      </c>
      <c r="K42" s="203">
        <v>4000</v>
      </c>
      <c r="L42" s="255">
        <v>2641</v>
      </c>
      <c r="M42" s="256">
        <v>2642</v>
      </c>
      <c r="N42" s="256">
        <v>5283</v>
      </c>
      <c r="O42" s="256">
        <v>2641</v>
      </c>
      <c r="P42" s="256">
        <v>2642</v>
      </c>
      <c r="Q42" s="256">
        <v>5283</v>
      </c>
      <c r="R42" s="256">
        <v>5283</v>
      </c>
      <c r="S42" s="256">
        <v>5283</v>
      </c>
      <c r="T42" s="256">
        <v>5283</v>
      </c>
      <c r="U42" s="257">
        <f t="shared" ref="U42:U67" si="18">SUM(T42,S42,R42,Q42,N42)</f>
        <v>26415</v>
      </c>
      <c r="V42" s="323">
        <f>L42*Inflation!$F$19</f>
        <v>2697.4609390609389</v>
      </c>
      <c r="W42" s="324">
        <f>M42*Inflation!$F$19</f>
        <v>2698.4823176823174</v>
      </c>
      <c r="X42" s="324">
        <f>N42*Inflation!$F$19</f>
        <v>5395.9432567432568</v>
      </c>
      <c r="Y42" s="324">
        <f>O42*Inflation!$F$19*Inflation!$F$20</f>
        <v>2754.1118401598405</v>
      </c>
      <c r="Z42" s="324">
        <f>P42*Inflation!$F$19*Inflation!$F$20</f>
        <v>2755.1546693306695</v>
      </c>
      <c r="AA42" s="324">
        <f>Q42*Inflation!$F$19*Inflation!$F$20</f>
        <v>5509.2665094905105</v>
      </c>
      <c r="AB42" s="324">
        <f>R42*Inflation!$F$19*Inflation!$F$20*Inflation!$F$21</f>
        <v>5613.9342977022989</v>
      </c>
      <c r="AC42" s="324">
        <f>S42*Inflation!$F$19*Inflation!$F$20*Inflation!$F$21*Inflation!$F$22</f>
        <v>5720.5865094905112</v>
      </c>
      <c r="AD42" s="324">
        <f>T42*Inflation!$F$19*Inflation!$F$20*Inflation!$F$21*Inflation!$F$22*Inflation!$F$23</f>
        <v>5823.5654265734283</v>
      </c>
      <c r="AE42" s="326">
        <f t="shared" ref="AE42:AE67" si="19">SUM(AD42,AC42,AB42,AA42,X42)</f>
        <v>28063.296000000006</v>
      </c>
      <c r="AF42" s="282">
        <f>V42/(V$68-V$65)*SUM('E Summary CWIP'!$AV$61:$BA$61)</f>
        <v>125.40677366937736</v>
      </c>
      <c r="AG42" s="283">
        <f>W42/(W$68-W$65)*SUM('E Summary CWIP'!$BB$61:$BG$61)</f>
        <v>178.06735927686239</v>
      </c>
      <c r="AH42" s="283">
        <f t="shared" ref="AH42:AH67" si="20">AG42+AF42</f>
        <v>303.47413294623976</v>
      </c>
      <c r="AI42" s="283">
        <f>Y42/(Y$68-Y$65)*SUM('E Summary CWIP'!$BK$61:$BP$61)</f>
        <v>240.87855729035741</v>
      </c>
      <c r="AJ42" s="283">
        <f>Z42/(Z$68-Z$65)*SUM('E Summary CWIP'!$BQ$61:$BV$61)</f>
        <v>162.16842767617516</v>
      </c>
      <c r="AK42" s="283">
        <f t="shared" ref="AK42:AK67" si="21">AJ42+AI42</f>
        <v>403.04698496653259</v>
      </c>
      <c r="AL42" s="283">
        <f>AB42/(AB$68-AB$65)*'E Summary CWIP'!$CL$61</f>
        <v>358.55052673278067</v>
      </c>
      <c r="AM42" s="283">
        <f>AC42/(AC$68-AC$65)*'E Summary CWIP'!$DA$61</f>
        <v>465.38784526307046</v>
      </c>
      <c r="AN42" s="283">
        <f>AD42/(AD$68-AD$65)*'E Summary CWIP'!$DP$61</f>
        <v>582.6699654843768</v>
      </c>
      <c r="AO42" s="284">
        <f>SUM(AH42,AK42,AL42,AM42,AN42)</f>
        <v>2113.1294553930002</v>
      </c>
      <c r="AP42" s="317">
        <f t="shared" ref="AP42:AP67" si="22">V42+AF42</f>
        <v>2822.8677127303163</v>
      </c>
      <c r="AQ42" s="305">
        <f t="shared" ref="AQ42:AQ67" si="23">W42+AG42</f>
        <v>2876.54967695918</v>
      </c>
      <c r="AR42" s="305">
        <f t="shared" ref="AR42:AR67" si="24">X42+AH42</f>
        <v>5699.4173896894963</v>
      </c>
      <c r="AS42" s="305">
        <f t="shared" ref="AS42:AS67" si="25">Y42+AI42</f>
        <v>2994.9903974501981</v>
      </c>
      <c r="AT42" s="305">
        <f t="shared" ref="AT42:AT67" si="26">Z42+AJ42</f>
        <v>2917.3230970068448</v>
      </c>
      <c r="AU42" s="305">
        <f t="shared" ref="AU42:AU67" si="27">AA42+AK42</f>
        <v>5912.3134944570429</v>
      </c>
      <c r="AV42" s="305">
        <f t="shared" ref="AV42:AV67" si="28">AB42+AL42</f>
        <v>5972.4848244350796</v>
      </c>
      <c r="AW42" s="305">
        <f t="shared" ref="AW42:AW67" si="29">AC42+AM42</f>
        <v>6185.9743547535818</v>
      </c>
      <c r="AX42" s="305">
        <f t="shared" ref="AX42:AX67" si="30">AD42+AN42</f>
        <v>6406.2353920578053</v>
      </c>
      <c r="AY42" s="306">
        <f t="shared" ref="AY42:AY67" si="31">SUM(AX42,AW42,AV42,AU42,AR42)</f>
        <v>30176.425455393004</v>
      </c>
    </row>
    <row r="43" spans="1:51" ht="14.5">
      <c r="A43" s="44" t="s">
        <v>154</v>
      </c>
      <c r="B43" s="45" t="s">
        <v>154</v>
      </c>
      <c r="C43" s="50">
        <v>0</v>
      </c>
      <c r="D43" s="63">
        <v>12</v>
      </c>
      <c r="E43" s="65"/>
      <c r="F43" s="64" t="s">
        <v>219</v>
      </c>
      <c r="G43" s="386" t="s">
        <v>148</v>
      </c>
      <c r="H43" s="386" t="s">
        <v>180</v>
      </c>
      <c r="I43" s="386" t="s">
        <v>1048</v>
      </c>
      <c r="J43" s="148" t="s">
        <v>220</v>
      </c>
      <c r="K43" s="203">
        <v>0</v>
      </c>
      <c r="L43" s="255">
        <v>0</v>
      </c>
      <c r="M43" s="256">
        <v>0</v>
      </c>
      <c r="N43" s="256">
        <v>0</v>
      </c>
      <c r="O43" s="256">
        <v>0</v>
      </c>
      <c r="P43" s="256">
        <v>0</v>
      </c>
      <c r="Q43" s="256">
        <v>0</v>
      </c>
      <c r="R43" s="256">
        <v>0</v>
      </c>
      <c r="S43" s="256">
        <v>0</v>
      </c>
      <c r="T43" s="256">
        <v>0</v>
      </c>
      <c r="U43" s="257">
        <f t="shared" si="18"/>
        <v>0</v>
      </c>
      <c r="V43" s="323">
        <f>L43*Inflation!$F$19</f>
        <v>0</v>
      </c>
      <c r="W43" s="324">
        <f>M43*Inflation!$F$19</f>
        <v>0</v>
      </c>
      <c r="X43" s="324">
        <f>N43*Inflation!$F$19</f>
        <v>0</v>
      </c>
      <c r="Y43" s="324">
        <f>O43*Inflation!$F$19*Inflation!$F$20</f>
        <v>0</v>
      </c>
      <c r="Z43" s="324">
        <f>P43*Inflation!$F$19*Inflation!$F$20</f>
        <v>0</v>
      </c>
      <c r="AA43" s="324">
        <f>Q43*Inflation!$F$19*Inflation!$F$20</f>
        <v>0</v>
      </c>
      <c r="AB43" s="324">
        <f>R43*Inflation!$F$19*Inflation!$F$20*Inflation!$F$21</f>
        <v>0</v>
      </c>
      <c r="AC43" s="324">
        <f>S43*Inflation!$F$19*Inflation!$F$20*Inflation!$F$21*Inflation!$F$22</f>
        <v>0</v>
      </c>
      <c r="AD43" s="324">
        <f>T43*Inflation!$F$19*Inflation!$F$20*Inflation!$F$21*Inflation!$F$22*Inflation!$F$23</f>
        <v>0</v>
      </c>
      <c r="AE43" s="326">
        <f t="shared" si="19"/>
        <v>0</v>
      </c>
      <c r="AF43" s="285">
        <f>V43/(V$68-V$65)*SUM('E Summary CWIP'!$AV$61:$BA$61)</f>
        <v>0</v>
      </c>
      <c r="AG43" s="286">
        <f>W43/(W$68-W$65)*SUM('E Summary CWIP'!$BB$61:$BG$61)</f>
        <v>0</v>
      </c>
      <c r="AH43" s="286">
        <f t="shared" si="20"/>
        <v>0</v>
      </c>
      <c r="AI43" s="286">
        <f>Y43/(Y$68-Y$65)*SUM('E Summary CWIP'!$BK$61:$BP$61)</f>
        <v>0</v>
      </c>
      <c r="AJ43" s="286">
        <f>Z43/(Z$68-Z$65)*SUM('E Summary CWIP'!$BQ$61:$BV$61)</f>
        <v>0</v>
      </c>
      <c r="AK43" s="286">
        <f t="shared" si="21"/>
        <v>0</v>
      </c>
      <c r="AL43" s="286">
        <f>AB43/(AB$68-AB$65)*'E Summary CWIP'!$CL$61</f>
        <v>0</v>
      </c>
      <c r="AM43" s="286">
        <f>AC43/(AC$68-AC$65)*'E Summary CWIP'!$DA$61</f>
        <v>0</v>
      </c>
      <c r="AN43" s="286">
        <f>AD43/(AD$68-AD$65)*'E Summary CWIP'!$DP$61</f>
        <v>0</v>
      </c>
      <c r="AO43" s="287">
        <f t="shared" ref="AO43:AO49" si="32">SUM(AH43,AK43,AL43,AM43,AN43)</f>
        <v>0</v>
      </c>
      <c r="AP43" s="317">
        <f t="shared" si="22"/>
        <v>0</v>
      </c>
      <c r="AQ43" s="305">
        <f t="shared" si="23"/>
        <v>0</v>
      </c>
      <c r="AR43" s="305">
        <f t="shared" si="24"/>
        <v>0</v>
      </c>
      <c r="AS43" s="305">
        <f t="shared" si="25"/>
        <v>0</v>
      </c>
      <c r="AT43" s="305">
        <f t="shared" si="26"/>
        <v>0</v>
      </c>
      <c r="AU43" s="305">
        <f t="shared" si="27"/>
        <v>0</v>
      </c>
      <c r="AV43" s="305">
        <f t="shared" si="28"/>
        <v>0</v>
      </c>
      <c r="AW43" s="305">
        <f t="shared" si="29"/>
        <v>0</v>
      </c>
      <c r="AX43" s="305">
        <f t="shared" si="30"/>
        <v>0</v>
      </c>
      <c r="AY43" s="306">
        <f t="shared" si="31"/>
        <v>0</v>
      </c>
    </row>
    <row r="44" spans="1:51" ht="14.5">
      <c r="A44" s="44" t="s">
        <v>150</v>
      </c>
      <c r="B44" s="45" t="s">
        <v>150</v>
      </c>
      <c r="C44" s="50">
        <v>1662</v>
      </c>
      <c r="D44" s="63">
        <v>12</v>
      </c>
      <c r="E44" s="65"/>
      <c r="F44" s="64" t="s">
        <v>221</v>
      </c>
      <c r="G44" s="386" t="s">
        <v>148</v>
      </c>
      <c r="H44" s="386" t="s">
        <v>180</v>
      </c>
      <c r="I44" s="386" t="s">
        <v>1048</v>
      </c>
      <c r="J44" s="148">
        <v>46387</v>
      </c>
      <c r="K44" s="203">
        <v>0</v>
      </c>
      <c r="L44" s="255">
        <v>31</v>
      </c>
      <c r="M44" s="256">
        <v>31</v>
      </c>
      <c r="N44" s="256">
        <v>62</v>
      </c>
      <c r="O44" s="256">
        <v>600</v>
      </c>
      <c r="P44" s="256">
        <v>1000</v>
      </c>
      <c r="Q44" s="256">
        <v>1600</v>
      </c>
      <c r="R44" s="256">
        <v>0</v>
      </c>
      <c r="S44" s="256">
        <v>0</v>
      </c>
      <c r="T44" s="256">
        <v>0</v>
      </c>
      <c r="U44" s="257">
        <f t="shared" si="18"/>
        <v>1662</v>
      </c>
      <c r="V44" s="323">
        <f>L44*Inflation!$F$19</f>
        <v>31.662737262737263</v>
      </c>
      <c r="W44" s="324">
        <f>M44*Inflation!$F$19</f>
        <v>31.662737262737263</v>
      </c>
      <c r="X44" s="324">
        <f>N44*Inflation!$F$19</f>
        <v>63.325474525474526</v>
      </c>
      <c r="Y44" s="324">
        <f>O44*Inflation!$F$19*Inflation!$F$20</f>
        <v>625.69750249750257</v>
      </c>
      <c r="Z44" s="324">
        <f>P44*Inflation!$F$19*Inflation!$F$20</f>
        <v>1042.8291708291711</v>
      </c>
      <c r="AA44" s="324">
        <f>Q44*Inflation!$F$19*Inflation!$F$20</f>
        <v>1668.5266733266735</v>
      </c>
      <c r="AB44" s="324">
        <f>R44*Inflation!$F$19*Inflation!$F$20*Inflation!$F$21</f>
        <v>0</v>
      </c>
      <c r="AC44" s="324">
        <f>S44*Inflation!$F$19*Inflation!$F$20*Inflation!$F$21*Inflation!$F$22</f>
        <v>0</v>
      </c>
      <c r="AD44" s="324">
        <f>T44*Inflation!$F$19*Inflation!$F$20*Inflation!$F$21*Inflation!$F$22*Inflation!$F$23</f>
        <v>0</v>
      </c>
      <c r="AE44" s="326">
        <f t="shared" si="19"/>
        <v>1731.8521478521479</v>
      </c>
      <c r="AF44" s="285">
        <f>V44/(V$68-V$65)*SUM('E Summary CWIP'!$AV$61:$BA$61)</f>
        <v>1.472021955225558</v>
      </c>
      <c r="AG44" s="286">
        <f>W44/(W$68-W$65)*SUM('E Summary CWIP'!$BB$61:$BG$61)</f>
        <v>2.0893596281539493</v>
      </c>
      <c r="AH44" s="286">
        <f t="shared" si="20"/>
        <v>3.5613815833795073</v>
      </c>
      <c r="AI44" s="286">
        <f>Y44/(Y$68-Y$65)*SUM('E Summary CWIP'!$BK$61:$BP$61)</f>
        <v>54.724397718369723</v>
      </c>
      <c r="AJ44" s="286">
        <f>Z44/(Z$68-Z$65)*SUM('E Summary CWIP'!$BQ$61:$BV$61)</f>
        <v>61.380934018234356</v>
      </c>
      <c r="AK44" s="286">
        <f t="shared" si="21"/>
        <v>116.10533173660409</v>
      </c>
      <c r="AL44" s="286">
        <f>AB44/(AB$68-AB$65)*'E Summary CWIP'!$CL$61</f>
        <v>0</v>
      </c>
      <c r="AM44" s="286">
        <f>AC44/(AC$68-AC$65)*'E Summary CWIP'!$DA$61</f>
        <v>0</v>
      </c>
      <c r="AN44" s="286">
        <f>AD44/(AD$68-AD$65)*'E Summary CWIP'!$DP$61</f>
        <v>0</v>
      </c>
      <c r="AO44" s="287">
        <f t="shared" si="32"/>
        <v>119.66671331998359</v>
      </c>
      <c r="AP44" s="317">
        <f t="shared" si="22"/>
        <v>33.134759217962824</v>
      </c>
      <c r="AQ44" s="305">
        <f t="shared" si="23"/>
        <v>33.75209689089121</v>
      </c>
      <c r="AR44" s="305">
        <f t="shared" si="24"/>
        <v>66.886856108854033</v>
      </c>
      <c r="AS44" s="305">
        <f t="shared" si="25"/>
        <v>680.42190021587226</v>
      </c>
      <c r="AT44" s="305">
        <f t="shared" si="26"/>
        <v>1104.2101048474053</v>
      </c>
      <c r="AU44" s="305">
        <f t="shared" si="27"/>
        <v>1784.6320050632776</v>
      </c>
      <c r="AV44" s="305">
        <f t="shared" si="28"/>
        <v>0</v>
      </c>
      <c r="AW44" s="305">
        <f t="shared" si="29"/>
        <v>0</v>
      </c>
      <c r="AX44" s="305">
        <f t="shared" si="30"/>
        <v>0</v>
      </c>
      <c r="AY44" s="306">
        <f t="shared" si="31"/>
        <v>1851.5188611721317</v>
      </c>
    </row>
    <row r="45" spans="1:51" ht="14.5">
      <c r="A45" s="44" t="s">
        <v>154</v>
      </c>
      <c r="B45" s="45" t="s">
        <v>150</v>
      </c>
      <c r="C45" s="50">
        <v>0</v>
      </c>
      <c r="D45" s="63">
        <v>12</v>
      </c>
      <c r="E45" s="65"/>
      <c r="F45" s="64" t="s">
        <v>222</v>
      </c>
      <c r="G45" s="386" t="s">
        <v>147</v>
      </c>
      <c r="H45" s="386" t="s">
        <v>170</v>
      </c>
      <c r="I45" s="386" t="s">
        <v>1048</v>
      </c>
      <c r="J45" s="148" t="s">
        <v>218</v>
      </c>
      <c r="K45" s="203">
        <v>196</v>
      </c>
      <c r="L45" s="255">
        <v>98</v>
      </c>
      <c r="M45" s="256">
        <v>98</v>
      </c>
      <c r="N45" s="256">
        <v>196</v>
      </c>
      <c r="O45" s="256">
        <v>98</v>
      </c>
      <c r="P45" s="256">
        <v>98</v>
      </c>
      <c r="Q45" s="256">
        <v>196</v>
      </c>
      <c r="R45" s="256">
        <v>196</v>
      </c>
      <c r="S45" s="256">
        <v>196</v>
      </c>
      <c r="T45" s="256">
        <v>196</v>
      </c>
      <c r="U45" s="257">
        <f t="shared" si="18"/>
        <v>980</v>
      </c>
      <c r="V45" s="323">
        <f>L45*Inflation!$F$19</f>
        <v>100.0951048951049</v>
      </c>
      <c r="W45" s="324">
        <f>M45*Inflation!$F$19</f>
        <v>100.0951048951049</v>
      </c>
      <c r="X45" s="324">
        <f>N45*Inflation!$F$19</f>
        <v>200.19020979020979</v>
      </c>
      <c r="Y45" s="324">
        <f>O45*Inflation!$F$19*Inflation!$F$20</f>
        <v>102.19725874125876</v>
      </c>
      <c r="Z45" s="324">
        <f>P45*Inflation!$F$19*Inflation!$F$20</f>
        <v>102.19725874125876</v>
      </c>
      <c r="AA45" s="324">
        <f>Q45*Inflation!$F$19*Inflation!$F$20</f>
        <v>204.39451748251753</v>
      </c>
      <c r="AB45" s="324">
        <f>R45*Inflation!$F$19*Inflation!$F$20*Inflation!$F$21</f>
        <v>208.27770629370633</v>
      </c>
      <c r="AC45" s="324">
        <f>S45*Inflation!$F$19*Inflation!$F$20*Inflation!$F$21*Inflation!$F$22</f>
        <v>212.23451748251753</v>
      </c>
      <c r="AD45" s="324">
        <f>T45*Inflation!$F$19*Inflation!$F$20*Inflation!$F$21*Inflation!$F$22*Inflation!$F$23</f>
        <v>216.055048951049</v>
      </c>
      <c r="AE45" s="326">
        <f t="shared" si="19"/>
        <v>1041.1520000000003</v>
      </c>
      <c r="AF45" s="285">
        <f>V45/(V$68-V$65)*SUM('E Summary CWIP'!$AV$61:$BA$61)</f>
        <v>4.6534887616807961</v>
      </c>
      <c r="AG45" s="286">
        <f>W45/(W$68-W$65)*SUM('E Summary CWIP'!$BB$61:$BG$61)</f>
        <v>6.6050723728737752</v>
      </c>
      <c r="AH45" s="286">
        <f t="shared" si="20"/>
        <v>11.258561134554572</v>
      </c>
      <c r="AI45" s="286">
        <f>Y45/(Y$68-Y$65)*SUM('E Summary CWIP'!$BK$61:$BP$61)</f>
        <v>8.9383182940003891</v>
      </c>
      <c r="AJ45" s="286">
        <f>Z45/(Z$68-Z$65)*SUM('E Summary CWIP'!$BQ$61:$BV$61)</f>
        <v>6.0153315337869673</v>
      </c>
      <c r="AK45" s="286">
        <f t="shared" si="21"/>
        <v>14.953649827787356</v>
      </c>
      <c r="AL45" s="286">
        <f>AB45/(AB$68-AB$65)*'E Summary CWIP'!$CL$61</f>
        <v>13.302272049900626</v>
      </c>
      <c r="AM45" s="286">
        <f>AC45/(AC$68-AC$65)*'E Summary CWIP'!$DA$61</f>
        <v>17.265950723369638</v>
      </c>
      <c r="AN45" s="286">
        <f>AD45/(AD$68-AD$65)*'E Summary CWIP'!$DP$61</f>
        <v>21.617132923516532</v>
      </c>
      <c r="AO45" s="287">
        <f t="shared" si="32"/>
        <v>78.397566659128728</v>
      </c>
      <c r="AP45" s="317">
        <f t="shared" si="22"/>
        <v>104.74859365678569</v>
      </c>
      <c r="AQ45" s="305">
        <f t="shared" si="23"/>
        <v>106.70017726797867</v>
      </c>
      <c r="AR45" s="305">
        <f t="shared" si="24"/>
        <v>211.44877092476437</v>
      </c>
      <c r="AS45" s="305">
        <f t="shared" si="25"/>
        <v>111.13557703525916</v>
      </c>
      <c r="AT45" s="305">
        <f t="shared" si="26"/>
        <v>108.21259027504573</v>
      </c>
      <c r="AU45" s="305">
        <f t="shared" si="27"/>
        <v>219.34816731030489</v>
      </c>
      <c r="AV45" s="305">
        <f t="shared" si="28"/>
        <v>221.57997834360697</v>
      </c>
      <c r="AW45" s="305">
        <f t="shared" si="29"/>
        <v>229.50046820588716</v>
      </c>
      <c r="AX45" s="305">
        <f t="shared" si="30"/>
        <v>237.67218187456552</v>
      </c>
      <c r="AY45" s="306">
        <f t="shared" si="31"/>
        <v>1119.5495666591289</v>
      </c>
    </row>
    <row r="46" spans="1:51" ht="14.5">
      <c r="A46" s="44" t="s">
        <v>154</v>
      </c>
      <c r="B46" s="45" t="s">
        <v>150</v>
      </c>
      <c r="C46" s="50">
        <v>0</v>
      </c>
      <c r="D46" s="63">
        <v>12</v>
      </c>
      <c r="E46" s="65"/>
      <c r="F46" s="64" t="s">
        <v>223</v>
      </c>
      <c r="G46" s="386" t="s">
        <v>148</v>
      </c>
      <c r="H46" s="386" t="s">
        <v>180</v>
      </c>
      <c r="I46" s="386" t="s">
        <v>1048</v>
      </c>
      <c r="J46" s="148" t="s">
        <v>218</v>
      </c>
      <c r="K46" s="203">
        <v>0</v>
      </c>
      <c r="L46" s="255">
        <v>0</v>
      </c>
      <c r="M46" s="256">
        <v>1250</v>
      </c>
      <c r="N46" s="256">
        <v>1250</v>
      </c>
      <c r="O46" s="256">
        <v>0</v>
      </c>
      <c r="P46" s="256">
        <v>1043</v>
      </c>
      <c r="Q46" s="256">
        <v>1043</v>
      </c>
      <c r="R46" s="256">
        <v>417</v>
      </c>
      <c r="S46" s="256">
        <v>417</v>
      </c>
      <c r="T46" s="256">
        <v>417</v>
      </c>
      <c r="U46" s="257">
        <f t="shared" si="18"/>
        <v>3544</v>
      </c>
      <c r="V46" s="323">
        <f>L46*Inflation!$F$19</f>
        <v>0</v>
      </c>
      <c r="W46" s="324">
        <f>M46*Inflation!$F$19</f>
        <v>1276.7232767232767</v>
      </c>
      <c r="X46" s="324">
        <f>N46*Inflation!$F$19</f>
        <v>1276.7232767232767</v>
      </c>
      <c r="Y46" s="324">
        <f>O46*Inflation!$F$19*Inflation!$F$20</f>
        <v>0</v>
      </c>
      <c r="Z46" s="324">
        <f>P46*Inflation!$F$19*Inflation!$F$20</f>
        <v>1087.6708251748255</v>
      </c>
      <c r="AA46" s="324">
        <f>Q46*Inflation!$F$19*Inflation!$F$20</f>
        <v>1087.6708251748255</v>
      </c>
      <c r="AB46" s="324">
        <f>R46*Inflation!$F$19*Inflation!$F$20*Inflation!$F$21</f>
        <v>443.12144655344662</v>
      </c>
      <c r="AC46" s="324">
        <f>S46*Inflation!$F$19*Inflation!$F$20*Inflation!$F$21*Inflation!$F$22</f>
        <v>451.53976423576432</v>
      </c>
      <c r="AD46" s="324">
        <f>T46*Inflation!$F$19*Inflation!$F$20*Inflation!$F$21*Inflation!$F$22*Inflation!$F$23</f>
        <v>459.66813986013995</v>
      </c>
      <c r="AE46" s="326">
        <f t="shared" si="19"/>
        <v>3718.7234525474532</v>
      </c>
      <c r="AF46" s="285">
        <f>V46/(V$68-V$65)*SUM('E Summary CWIP'!$AV$61:$BA$61)</f>
        <v>0</v>
      </c>
      <c r="AG46" s="286">
        <f>W46/(W$68-W$65)*SUM('E Summary CWIP'!$BB$61:$BG$61)</f>
        <v>84.248372102981833</v>
      </c>
      <c r="AH46" s="286">
        <f t="shared" si="20"/>
        <v>84.248372102981833</v>
      </c>
      <c r="AI46" s="286">
        <f>Y46/(Y$68-Y$65)*SUM('E Summary CWIP'!$BK$61:$BP$61)</f>
        <v>0</v>
      </c>
      <c r="AJ46" s="286">
        <f>Z46/(Z$68-Z$65)*SUM('E Summary CWIP'!$BQ$61:$BV$61)</f>
        <v>64.020314181018435</v>
      </c>
      <c r="AK46" s="286">
        <f t="shared" si="21"/>
        <v>64.020314181018435</v>
      </c>
      <c r="AL46" s="286">
        <f>AB46/(AB$68-AB$65)*'E Summary CWIP'!$CL$61</f>
        <v>28.301262473513063</v>
      </c>
      <c r="AM46" s="286">
        <f>AC46/(AC$68-AC$65)*'E Summary CWIP'!$DA$61</f>
        <v>36.734191079822139</v>
      </c>
      <c r="AN46" s="286">
        <f>AD46/(AD$68-AD$65)*'E Summary CWIP'!$DP$61</f>
        <v>45.991553209726497</v>
      </c>
      <c r="AO46" s="287">
        <f t="shared" si="32"/>
        <v>259.29569304706195</v>
      </c>
      <c r="AP46" s="317">
        <f t="shared" si="22"/>
        <v>0</v>
      </c>
      <c r="AQ46" s="305">
        <f t="shared" si="23"/>
        <v>1360.9716488262586</v>
      </c>
      <c r="AR46" s="305">
        <f t="shared" si="24"/>
        <v>1360.9716488262586</v>
      </c>
      <c r="AS46" s="305">
        <f t="shared" si="25"/>
        <v>0</v>
      </c>
      <c r="AT46" s="305">
        <f t="shared" si="26"/>
        <v>1151.6911393558439</v>
      </c>
      <c r="AU46" s="305">
        <f t="shared" si="27"/>
        <v>1151.6911393558439</v>
      </c>
      <c r="AV46" s="305">
        <f t="shared" si="28"/>
        <v>471.42270902695969</v>
      </c>
      <c r="AW46" s="305">
        <f t="shared" si="29"/>
        <v>488.27395531558648</v>
      </c>
      <c r="AX46" s="305">
        <f t="shared" si="30"/>
        <v>505.65969306986642</v>
      </c>
      <c r="AY46" s="306">
        <f t="shared" si="31"/>
        <v>3978.0191455945151</v>
      </c>
    </row>
    <row r="47" spans="1:51" ht="14.5">
      <c r="A47" s="44" t="s">
        <v>150</v>
      </c>
      <c r="B47" s="45" t="s">
        <v>154</v>
      </c>
      <c r="C47" s="50">
        <v>0</v>
      </c>
      <c r="D47" s="63">
        <v>12</v>
      </c>
      <c r="E47" s="52"/>
      <c r="F47" s="64" t="s">
        <v>224</v>
      </c>
      <c r="G47" s="386" t="s">
        <v>148</v>
      </c>
      <c r="H47" s="386" t="s">
        <v>180</v>
      </c>
      <c r="I47" s="386" t="s">
        <v>1048</v>
      </c>
      <c r="J47" s="148">
        <v>45323</v>
      </c>
      <c r="K47" s="203">
        <v>200</v>
      </c>
      <c r="L47" s="255">
        <v>0</v>
      </c>
      <c r="M47" s="256">
        <v>0</v>
      </c>
      <c r="N47" s="256">
        <v>0</v>
      </c>
      <c r="O47" s="256">
        <v>0</v>
      </c>
      <c r="P47" s="256">
        <v>0</v>
      </c>
      <c r="Q47" s="256">
        <v>0</v>
      </c>
      <c r="R47" s="256">
        <v>0</v>
      </c>
      <c r="S47" s="256">
        <v>0</v>
      </c>
      <c r="T47" s="256">
        <v>0</v>
      </c>
      <c r="U47" s="257">
        <f t="shared" si="18"/>
        <v>0</v>
      </c>
      <c r="V47" s="323">
        <f>L47*Inflation!$F$19</f>
        <v>0</v>
      </c>
      <c r="W47" s="324">
        <f>M47*Inflation!$F$19</f>
        <v>0</v>
      </c>
      <c r="X47" s="324">
        <f>N47*Inflation!$F$19</f>
        <v>0</v>
      </c>
      <c r="Y47" s="324">
        <f>O47*Inflation!$F$19*Inflation!$F$20</f>
        <v>0</v>
      </c>
      <c r="Z47" s="324">
        <f>P47*Inflation!$F$19*Inflation!$F$20</f>
        <v>0</v>
      </c>
      <c r="AA47" s="324">
        <f>Q47*Inflation!$F$19*Inflation!$F$20</f>
        <v>0</v>
      </c>
      <c r="AB47" s="324">
        <f>R47*Inflation!$F$19*Inflation!$F$20*Inflation!$F$21</f>
        <v>0</v>
      </c>
      <c r="AC47" s="324">
        <f>S47*Inflation!$F$19*Inflation!$F$20*Inflation!$F$21*Inflation!$F$22</f>
        <v>0</v>
      </c>
      <c r="AD47" s="324">
        <f>T47*Inflation!$F$19*Inflation!$F$20*Inflation!$F$21*Inflation!$F$22*Inflation!$F$23</f>
        <v>0</v>
      </c>
      <c r="AE47" s="326">
        <f t="shared" si="19"/>
        <v>0</v>
      </c>
      <c r="AF47" s="285">
        <f>V47/(V$68-V$65)*SUM('E Summary CWIP'!$AV$61:$BA$61)</f>
        <v>0</v>
      </c>
      <c r="AG47" s="286">
        <f>W47/(W$68-W$65)*SUM('E Summary CWIP'!$BB$61:$BG$61)</f>
        <v>0</v>
      </c>
      <c r="AH47" s="286">
        <f t="shared" si="20"/>
        <v>0</v>
      </c>
      <c r="AI47" s="286">
        <f>Y47/(Y$68-Y$65)*SUM('E Summary CWIP'!$BK$61:$BP$61)</f>
        <v>0</v>
      </c>
      <c r="AJ47" s="286">
        <f>Z47/(Z$68-Z$65)*SUM('E Summary CWIP'!$BQ$61:$BV$61)</f>
        <v>0</v>
      </c>
      <c r="AK47" s="286">
        <f t="shared" si="21"/>
        <v>0</v>
      </c>
      <c r="AL47" s="286">
        <f>AB47/(AB$68-AB$65)*'E Summary CWIP'!$CL$61</f>
        <v>0</v>
      </c>
      <c r="AM47" s="286">
        <f>AC47/(AC$68-AC$65)*'E Summary CWIP'!$DA$61</f>
        <v>0</v>
      </c>
      <c r="AN47" s="286">
        <f>AD47/(AD$68-AD$65)*'E Summary CWIP'!$DP$61</f>
        <v>0</v>
      </c>
      <c r="AO47" s="287">
        <f t="shared" si="32"/>
        <v>0</v>
      </c>
      <c r="AP47" s="317">
        <f t="shared" si="22"/>
        <v>0</v>
      </c>
      <c r="AQ47" s="305">
        <f t="shared" si="23"/>
        <v>0</v>
      </c>
      <c r="AR47" s="305">
        <f t="shared" si="24"/>
        <v>0</v>
      </c>
      <c r="AS47" s="305">
        <f t="shared" si="25"/>
        <v>0</v>
      </c>
      <c r="AT47" s="305">
        <f t="shared" si="26"/>
        <v>0</v>
      </c>
      <c r="AU47" s="305">
        <f t="shared" si="27"/>
        <v>0</v>
      </c>
      <c r="AV47" s="305">
        <f t="shared" si="28"/>
        <v>0</v>
      </c>
      <c r="AW47" s="305">
        <f t="shared" si="29"/>
        <v>0</v>
      </c>
      <c r="AX47" s="305">
        <f t="shared" si="30"/>
        <v>0</v>
      </c>
      <c r="AY47" s="306">
        <f t="shared" si="31"/>
        <v>0</v>
      </c>
    </row>
    <row r="48" spans="1:51" ht="14.5">
      <c r="A48" s="44" t="s">
        <v>150</v>
      </c>
      <c r="B48" s="45" t="s">
        <v>154</v>
      </c>
      <c r="C48" s="50">
        <v>0</v>
      </c>
      <c r="D48" s="63">
        <v>12</v>
      </c>
      <c r="E48" s="52"/>
      <c r="F48" s="64" t="s">
        <v>225</v>
      </c>
      <c r="G48" s="386" t="s">
        <v>148</v>
      </c>
      <c r="H48" s="386" t="s">
        <v>180</v>
      </c>
      <c r="I48" s="386" t="s">
        <v>1048</v>
      </c>
      <c r="J48" s="148">
        <v>45657</v>
      </c>
      <c r="K48" s="203">
        <v>964</v>
      </c>
      <c r="L48" s="255">
        <v>0</v>
      </c>
      <c r="M48" s="256">
        <v>0</v>
      </c>
      <c r="N48" s="256">
        <v>0</v>
      </c>
      <c r="O48" s="256">
        <v>0</v>
      </c>
      <c r="P48" s="256">
        <v>0</v>
      </c>
      <c r="Q48" s="256">
        <v>0</v>
      </c>
      <c r="R48" s="256">
        <v>0</v>
      </c>
      <c r="S48" s="256">
        <v>0</v>
      </c>
      <c r="T48" s="256">
        <v>0</v>
      </c>
      <c r="U48" s="257">
        <f t="shared" si="18"/>
        <v>0</v>
      </c>
      <c r="V48" s="323">
        <f>L48*Inflation!$F$19</f>
        <v>0</v>
      </c>
      <c r="W48" s="324">
        <f>M48*Inflation!$F$19</f>
        <v>0</v>
      </c>
      <c r="X48" s="324">
        <f>N48*Inflation!$F$19</f>
        <v>0</v>
      </c>
      <c r="Y48" s="324">
        <f>O48*Inflation!$F$19*Inflation!$F$20</f>
        <v>0</v>
      </c>
      <c r="Z48" s="324">
        <f>P48*Inflation!$F$19*Inflation!$F$20</f>
        <v>0</v>
      </c>
      <c r="AA48" s="324">
        <f>Q48*Inflation!$F$19*Inflation!$F$20</f>
        <v>0</v>
      </c>
      <c r="AB48" s="324">
        <f>R48*Inflation!$F$19*Inflation!$F$20*Inflation!$F$21</f>
        <v>0</v>
      </c>
      <c r="AC48" s="324">
        <f>S48*Inflation!$F$19*Inflation!$F$20*Inflation!$F$21*Inflation!$F$22</f>
        <v>0</v>
      </c>
      <c r="AD48" s="324">
        <f>T48*Inflation!$F$19*Inflation!$F$20*Inflation!$F$21*Inflation!$F$22*Inflation!$F$23</f>
        <v>0</v>
      </c>
      <c r="AE48" s="326">
        <f t="shared" si="19"/>
        <v>0</v>
      </c>
      <c r="AF48" s="285">
        <f>V48/(V$68-V$65)*SUM('E Summary CWIP'!$AV$61:$BA$61)</f>
        <v>0</v>
      </c>
      <c r="AG48" s="286">
        <f>W48/(W$68-W$65)*SUM('E Summary CWIP'!$BB$61:$BG$61)</f>
        <v>0</v>
      </c>
      <c r="AH48" s="286">
        <f t="shared" si="20"/>
        <v>0</v>
      </c>
      <c r="AI48" s="286">
        <f>Y48/(Y$68-Y$65)*SUM('E Summary CWIP'!$BK$61:$BP$61)</f>
        <v>0</v>
      </c>
      <c r="AJ48" s="286">
        <f>Z48/(Z$68-Z$65)*SUM('E Summary CWIP'!$BQ$61:$BV$61)</f>
        <v>0</v>
      </c>
      <c r="AK48" s="286">
        <f t="shared" si="21"/>
        <v>0</v>
      </c>
      <c r="AL48" s="286">
        <f>AB48/(AB$68-AB$65)*'E Summary CWIP'!$CL$61</f>
        <v>0</v>
      </c>
      <c r="AM48" s="286">
        <f>AC48/(AC$68-AC$65)*'E Summary CWIP'!$DA$61</f>
        <v>0</v>
      </c>
      <c r="AN48" s="286">
        <f>AD48/(AD$68-AD$65)*'E Summary CWIP'!$DP$61</f>
        <v>0</v>
      </c>
      <c r="AO48" s="287">
        <f t="shared" si="32"/>
        <v>0</v>
      </c>
      <c r="AP48" s="317">
        <f t="shared" si="22"/>
        <v>0</v>
      </c>
      <c r="AQ48" s="305">
        <f t="shared" si="23"/>
        <v>0</v>
      </c>
      <c r="AR48" s="305">
        <f t="shared" si="24"/>
        <v>0</v>
      </c>
      <c r="AS48" s="305">
        <f t="shared" si="25"/>
        <v>0</v>
      </c>
      <c r="AT48" s="305">
        <f t="shared" si="26"/>
        <v>0</v>
      </c>
      <c r="AU48" s="305">
        <f t="shared" si="27"/>
        <v>0</v>
      </c>
      <c r="AV48" s="305">
        <f t="shared" si="28"/>
        <v>0</v>
      </c>
      <c r="AW48" s="305">
        <f t="shared" si="29"/>
        <v>0</v>
      </c>
      <c r="AX48" s="305">
        <f t="shared" si="30"/>
        <v>0</v>
      </c>
      <c r="AY48" s="306">
        <f t="shared" si="31"/>
        <v>0</v>
      </c>
    </row>
    <row r="49" spans="1:51" ht="14.5">
      <c r="A49" s="44" t="s">
        <v>150</v>
      </c>
      <c r="B49" s="45" t="s">
        <v>154</v>
      </c>
      <c r="C49" s="50">
        <v>0</v>
      </c>
      <c r="D49" s="63">
        <v>12</v>
      </c>
      <c r="E49" s="52"/>
      <c r="F49" s="64" t="s">
        <v>226</v>
      </c>
      <c r="G49" s="386" t="s">
        <v>148</v>
      </c>
      <c r="H49" s="386" t="s">
        <v>180</v>
      </c>
      <c r="I49" s="386" t="s">
        <v>1048</v>
      </c>
      <c r="J49" s="148">
        <v>45657</v>
      </c>
      <c r="K49" s="203">
        <v>830</v>
      </c>
      <c r="L49" s="255">
        <v>0</v>
      </c>
      <c r="M49" s="256">
        <v>0</v>
      </c>
      <c r="N49" s="256">
        <v>0</v>
      </c>
      <c r="O49" s="256">
        <v>0</v>
      </c>
      <c r="P49" s="256">
        <v>0</v>
      </c>
      <c r="Q49" s="256">
        <v>0</v>
      </c>
      <c r="R49" s="256">
        <v>0</v>
      </c>
      <c r="S49" s="256">
        <v>0</v>
      </c>
      <c r="T49" s="256">
        <v>0</v>
      </c>
      <c r="U49" s="257">
        <f t="shared" si="18"/>
        <v>0</v>
      </c>
      <c r="V49" s="323">
        <f>L49*Inflation!$F$19</f>
        <v>0</v>
      </c>
      <c r="W49" s="324">
        <f>M49*Inflation!$F$19</f>
        <v>0</v>
      </c>
      <c r="X49" s="324">
        <f>N49*Inflation!$F$19</f>
        <v>0</v>
      </c>
      <c r="Y49" s="324">
        <f>O49*Inflation!$F$19*Inflation!$F$20</f>
        <v>0</v>
      </c>
      <c r="Z49" s="324">
        <f>P49*Inflation!$F$19*Inflation!$F$20</f>
        <v>0</v>
      </c>
      <c r="AA49" s="324">
        <f>Q49*Inflation!$F$19*Inflation!$F$20</f>
        <v>0</v>
      </c>
      <c r="AB49" s="324">
        <f>R49*Inflation!$F$19*Inflation!$F$20*Inflation!$F$21</f>
        <v>0</v>
      </c>
      <c r="AC49" s="324">
        <f>S49*Inflation!$F$19*Inflation!$F$20*Inflation!$F$21*Inflation!$F$22</f>
        <v>0</v>
      </c>
      <c r="AD49" s="324">
        <f>T49*Inflation!$F$19*Inflation!$F$20*Inflation!$F$21*Inflation!$F$22*Inflation!$F$23</f>
        <v>0</v>
      </c>
      <c r="AE49" s="326">
        <f t="shared" si="19"/>
        <v>0</v>
      </c>
      <c r="AF49" s="285">
        <f>V49/(V$68-V$65)*SUM('E Summary CWIP'!$AV$61:$BA$61)</f>
        <v>0</v>
      </c>
      <c r="AG49" s="286">
        <f>W49/(W$68-W$65)*SUM('E Summary CWIP'!$BB$61:$BG$61)</f>
        <v>0</v>
      </c>
      <c r="AH49" s="286">
        <f t="shared" si="20"/>
        <v>0</v>
      </c>
      <c r="AI49" s="286">
        <f>Y49/(Y$68-Y$65)*SUM('E Summary CWIP'!$BK$61:$BP$61)</f>
        <v>0</v>
      </c>
      <c r="AJ49" s="286">
        <f>Z49/(Z$68-Z$65)*SUM('E Summary CWIP'!$BQ$61:$BV$61)</f>
        <v>0</v>
      </c>
      <c r="AK49" s="286">
        <f t="shared" si="21"/>
        <v>0</v>
      </c>
      <c r="AL49" s="286">
        <f>AB49/(AB$68-AB$65)*'E Summary CWIP'!$CL$61</f>
        <v>0</v>
      </c>
      <c r="AM49" s="286">
        <f>AC49/(AC$68-AC$65)*'E Summary CWIP'!$DA$61</f>
        <v>0</v>
      </c>
      <c r="AN49" s="286">
        <f>AD49/(AD$68-AD$65)*'E Summary CWIP'!$DP$61</f>
        <v>0</v>
      </c>
      <c r="AO49" s="287">
        <f t="shared" si="32"/>
        <v>0</v>
      </c>
      <c r="AP49" s="317">
        <f t="shared" si="22"/>
        <v>0</v>
      </c>
      <c r="AQ49" s="305">
        <f t="shared" si="23"/>
        <v>0</v>
      </c>
      <c r="AR49" s="305">
        <f t="shared" si="24"/>
        <v>0</v>
      </c>
      <c r="AS49" s="305">
        <f t="shared" si="25"/>
        <v>0</v>
      </c>
      <c r="AT49" s="305">
        <f t="shared" si="26"/>
        <v>0</v>
      </c>
      <c r="AU49" s="305">
        <f t="shared" si="27"/>
        <v>0</v>
      </c>
      <c r="AV49" s="305">
        <f t="shared" si="28"/>
        <v>0</v>
      </c>
      <c r="AW49" s="305">
        <f t="shared" si="29"/>
        <v>0</v>
      </c>
      <c r="AX49" s="305">
        <f t="shared" si="30"/>
        <v>0</v>
      </c>
      <c r="AY49" s="306">
        <f t="shared" si="31"/>
        <v>0</v>
      </c>
    </row>
    <row r="50" spans="1:51" ht="14.5">
      <c r="A50" s="44" t="s">
        <v>154</v>
      </c>
      <c r="B50" s="45" t="s">
        <v>150</v>
      </c>
      <c r="C50" s="50">
        <v>0</v>
      </c>
      <c r="D50" s="63">
        <v>12</v>
      </c>
      <c r="E50" s="52"/>
      <c r="F50" s="64" t="s">
        <v>227</v>
      </c>
      <c r="G50" s="386" t="s">
        <v>148</v>
      </c>
      <c r="H50" s="386" t="s">
        <v>172</v>
      </c>
      <c r="I50" s="386" t="s">
        <v>1048</v>
      </c>
      <c r="J50" s="148" t="s">
        <v>228</v>
      </c>
      <c r="K50" s="203">
        <v>400</v>
      </c>
      <c r="L50" s="255">
        <v>200</v>
      </c>
      <c r="M50" s="256">
        <v>200</v>
      </c>
      <c r="N50" s="256">
        <v>400</v>
      </c>
      <c r="O50" s="256">
        <v>200</v>
      </c>
      <c r="P50" s="256">
        <v>200</v>
      </c>
      <c r="Q50" s="256">
        <v>400</v>
      </c>
      <c r="R50" s="256">
        <v>400</v>
      </c>
      <c r="S50" s="256">
        <v>400</v>
      </c>
      <c r="T50" s="256">
        <v>400</v>
      </c>
      <c r="U50" s="257">
        <f t="shared" si="18"/>
        <v>2000</v>
      </c>
      <c r="V50" s="323">
        <f>L50*Inflation!$F$19</f>
        <v>204.27572427572426</v>
      </c>
      <c r="W50" s="324">
        <f>M50*Inflation!$F$19</f>
        <v>204.27572427572426</v>
      </c>
      <c r="X50" s="324">
        <f>N50*Inflation!$F$19</f>
        <v>408.55144855144852</v>
      </c>
      <c r="Y50" s="324">
        <f>O50*Inflation!$F$19*Inflation!$F$20</f>
        <v>208.56583416583419</v>
      </c>
      <c r="Z50" s="324">
        <f>P50*Inflation!$F$19*Inflation!$F$20</f>
        <v>208.56583416583419</v>
      </c>
      <c r="AA50" s="324">
        <f>Q50*Inflation!$F$19*Inflation!$F$20</f>
        <v>417.13166833166838</v>
      </c>
      <c r="AB50" s="324">
        <f>R50*Inflation!$F$19*Inflation!$F$20*Inflation!$F$21</f>
        <v>425.05654345654347</v>
      </c>
      <c r="AC50" s="324">
        <f>S50*Inflation!$F$19*Inflation!$F$20*Inflation!$F$21*Inflation!$F$22</f>
        <v>433.13166833166838</v>
      </c>
      <c r="AD50" s="324">
        <f>T50*Inflation!$F$19*Inflation!$F$20*Inflation!$F$21*Inflation!$F$22*Inflation!$F$23</f>
        <v>440.92867132867138</v>
      </c>
      <c r="AE50" s="326">
        <f t="shared" si="19"/>
        <v>2124.8000000000002</v>
      </c>
      <c r="AF50" s="285">
        <f>V50/(V$68-V$65)*SUM('E Summary CWIP'!$AV$61:$BA$61)</f>
        <v>9.4969158401648901</v>
      </c>
      <c r="AG50" s="286">
        <f>W50/(W$68-W$65)*SUM('E Summary CWIP'!$BB$61:$BG$61)</f>
        <v>13.479739536477092</v>
      </c>
      <c r="AH50" s="286">
        <f t="shared" si="20"/>
        <v>22.976655376641983</v>
      </c>
      <c r="AI50" s="286">
        <f>Y50/(Y$68-Y$65)*SUM('E Summary CWIP'!$BK$61:$BP$61)</f>
        <v>18.241465906123242</v>
      </c>
      <c r="AJ50" s="286">
        <f>Z50/(Z$68-Z$65)*SUM('E Summary CWIP'!$BQ$61:$BV$61)</f>
        <v>12.276186803646869</v>
      </c>
      <c r="AK50" s="286">
        <f t="shared" si="21"/>
        <v>30.517652709770111</v>
      </c>
      <c r="AL50" s="286">
        <f>AB50/(AB$68-AB$65)*'E Summary CWIP'!$CL$61</f>
        <v>27.147493979389029</v>
      </c>
      <c r="AM50" s="286">
        <f>AC50/(AC$68-AC$65)*'E Summary CWIP'!$DA$61</f>
        <v>35.236634129325793</v>
      </c>
      <c r="AN50" s="286">
        <f>AD50/(AD$68-AD$65)*'E Summary CWIP'!$DP$61</f>
        <v>44.116597803094955</v>
      </c>
      <c r="AO50" s="287">
        <f>SUM(AH50,AK50,AL50,AM50,AN50)</f>
        <v>159.99503399822186</v>
      </c>
      <c r="AP50" s="317">
        <f t="shared" si="22"/>
        <v>213.77264011588915</v>
      </c>
      <c r="AQ50" s="305">
        <f t="shared" si="23"/>
        <v>217.75546381220136</v>
      </c>
      <c r="AR50" s="305">
        <f t="shared" si="24"/>
        <v>431.5281039280905</v>
      </c>
      <c r="AS50" s="305">
        <f t="shared" si="25"/>
        <v>226.80730007195743</v>
      </c>
      <c r="AT50" s="305">
        <f t="shared" si="26"/>
        <v>220.84202096948107</v>
      </c>
      <c r="AU50" s="305">
        <f t="shared" si="27"/>
        <v>447.6493210414385</v>
      </c>
      <c r="AV50" s="305">
        <f t="shared" si="28"/>
        <v>452.20403743593249</v>
      </c>
      <c r="AW50" s="305">
        <f t="shared" si="29"/>
        <v>468.36830246099419</v>
      </c>
      <c r="AX50" s="305">
        <f t="shared" si="30"/>
        <v>485.04526913176636</v>
      </c>
      <c r="AY50" s="306">
        <f t="shared" si="31"/>
        <v>2284.7950339982222</v>
      </c>
    </row>
    <row r="51" spans="1:51" ht="14.5">
      <c r="A51" s="44" t="s">
        <v>150</v>
      </c>
      <c r="B51" s="45" t="s">
        <v>154</v>
      </c>
      <c r="C51" s="50">
        <v>0</v>
      </c>
      <c r="D51" s="63">
        <v>12</v>
      </c>
      <c r="E51" s="52"/>
      <c r="F51" s="64" t="s">
        <v>229</v>
      </c>
      <c r="G51" s="386" t="s">
        <v>148</v>
      </c>
      <c r="H51" s="386" t="s">
        <v>180</v>
      </c>
      <c r="I51" s="386" t="s">
        <v>1048</v>
      </c>
      <c r="J51" s="148">
        <v>45078</v>
      </c>
      <c r="K51" s="203">
        <v>197</v>
      </c>
      <c r="L51" s="255">
        <v>0</v>
      </c>
      <c r="M51" s="256">
        <v>0</v>
      </c>
      <c r="N51" s="256">
        <v>0</v>
      </c>
      <c r="O51" s="256">
        <v>0</v>
      </c>
      <c r="P51" s="256">
        <v>0</v>
      </c>
      <c r="Q51" s="256">
        <v>0</v>
      </c>
      <c r="R51" s="256">
        <v>0</v>
      </c>
      <c r="S51" s="256">
        <v>0</v>
      </c>
      <c r="T51" s="256">
        <v>0</v>
      </c>
      <c r="U51" s="257">
        <f t="shared" si="18"/>
        <v>0</v>
      </c>
      <c r="V51" s="323">
        <f>L51*Inflation!$F$19</f>
        <v>0</v>
      </c>
      <c r="W51" s="324">
        <f>M51*Inflation!$F$19</f>
        <v>0</v>
      </c>
      <c r="X51" s="324">
        <f>N51*Inflation!$F$19</f>
        <v>0</v>
      </c>
      <c r="Y51" s="324">
        <f>O51*Inflation!$F$19*Inflation!$F$20</f>
        <v>0</v>
      </c>
      <c r="Z51" s="324">
        <f>P51*Inflation!$F$19*Inflation!$F$20</f>
        <v>0</v>
      </c>
      <c r="AA51" s="324">
        <f>Q51*Inflation!$F$19*Inflation!$F$20</f>
        <v>0</v>
      </c>
      <c r="AB51" s="324">
        <f>R51*Inflation!$F$19*Inflation!$F$20*Inflation!$F$21</f>
        <v>0</v>
      </c>
      <c r="AC51" s="324">
        <f>S51*Inflation!$F$19*Inflation!$F$20*Inflation!$F$21*Inflation!$F$22</f>
        <v>0</v>
      </c>
      <c r="AD51" s="324">
        <f>T51*Inflation!$F$19*Inflation!$F$20*Inflation!$F$21*Inflation!$F$22*Inflation!$F$23</f>
        <v>0</v>
      </c>
      <c r="AE51" s="326">
        <f t="shared" si="19"/>
        <v>0</v>
      </c>
      <c r="AF51" s="285">
        <f>V51/(V$68-V$65)*SUM('E Summary CWIP'!$AV$61:$BA$61)</f>
        <v>0</v>
      </c>
      <c r="AG51" s="286">
        <f>W51/(W$68-W$65)*SUM('E Summary CWIP'!$BB$61:$BG$61)</f>
        <v>0</v>
      </c>
      <c r="AH51" s="286">
        <f t="shared" si="20"/>
        <v>0</v>
      </c>
      <c r="AI51" s="286">
        <f>Y51/(Y$68-Y$65)*SUM('E Summary CWIP'!$BK$61:$BP$61)</f>
        <v>0</v>
      </c>
      <c r="AJ51" s="286">
        <f>Z51/(Z$68-Z$65)*SUM('E Summary CWIP'!$BQ$61:$BV$61)</f>
        <v>0</v>
      </c>
      <c r="AK51" s="286">
        <f t="shared" si="21"/>
        <v>0</v>
      </c>
      <c r="AL51" s="286">
        <f>AB51/(AB$68-AB$65)*'E Summary CWIP'!$CL$61</f>
        <v>0</v>
      </c>
      <c r="AM51" s="286">
        <f>AC51/(AC$68-AC$65)*'E Summary CWIP'!$DA$61</f>
        <v>0</v>
      </c>
      <c r="AN51" s="286">
        <f>AD51/(AD$68-AD$65)*'E Summary CWIP'!$DP$61</f>
        <v>0</v>
      </c>
      <c r="AO51" s="287">
        <f t="shared" ref="AO51:AO65" si="33">SUM(AH51,AK51,AL51,AM51,AN51)</f>
        <v>0</v>
      </c>
      <c r="AP51" s="317">
        <f t="shared" si="22"/>
        <v>0</v>
      </c>
      <c r="AQ51" s="305">
        <f t="shared" si="23"/>
        <v>0</v>
      </c>
      <c r="AR51" s="305">
        <f t="shared" si="24"/>
        <v>0</v>
      </c>
      <c r="AS51" s="305">
        <f t="shared" si="25"/>
        <v>0</v>
      </c>
      <c r="AT51" s="305">
        <f t="shared" si="26"/>
        <v>0</v>
      </c>
      <c r="AU51" s="305">
        <f t="shared" si="27"/>
        <v>0</v>
      </c>
      <c r="AV51" s="305">
        <f t="shared" si="28"/>
        <v>0</v>
      </c>
      <c r="AW51" s="305">
        <f t="shared" si="29"/>
        <v>0</v>
      </c>
      <c r="AX51" s="305">
        <f t="shared" si="30"/>
        <v>0</v>
      </c>
      <c r="AY51" s="306">
        <f t="shared" si="31"/>
        <v>0</v>
      </c>
    </row>
    <row r="52" spans="1:51" ht="14.5">
      <c r="A52" s="44" t="s">
        <v>154</v>
      </c>
      <c r="B52" s="45" t="s">
        <v>154</v>
      </c>
      <c r="C52" s="50">
        <v>0</v>
      </c>
      <c r="D52" s="63">
        <v>12</v>
      </c>
      <c r="E52" s="52"/>
      <c r="F52" s="64" t="s">
        <v>230</v>
      </c>
      <c r="G52" s="386" t="s">
        <v>148</v>
      </c>
      <c r="H52" s="386" t="s">
        <v>180</v>
      </c>
      <c r="I52" s="386" t="s">
        <v>1048</v>
      </c>
      <c r="J52" s="148" t="s">
        <v>220</v>
      </c>
      <c r="K52" s="203">
        <v>0</v>
      </c>
      <c r="L52" s="255">
        <v>0</v>
      </c>
      <c r="M52" s="256">
        <v>0</v>
      </c>
      <c r="N52" s="256">
        <v>0</v>
      </c>
      <c r="O52" s="256">
        <v>0</v>
      </c>
      <c r="P52" s="256">
        <v>0</v>
      </c>
      <c r="Q52" s="256">
        <v>0</v>
      </c>
      <c r="R52" s="256">
        <v>0</v>
      </c>
      <c r="S52" s="256">
        <v>0</v>
      </c>
      <c r="T52" s="256">
        <v>0</v>
      </c>
      <c r="U52" s="257">
        <f t="shared" si="18"/>
        <v>0</v>
      </c>
      <c r="V52" s="323">
        <f>L52*Inflation!$F$19</f>
        <v>0</v>
      </c>
      <c r="W52" s="324">
        <f>M52*Inflation!$F$19</f>
        <v>0</v>
      </c>
      <c r="X52" s="324">
        <f>N52*Inflation!$F$19</f>
        <v>0</v>
      </c>
      <c r="Y52" s="324">
        <f>O52*Inflation!$F$19*Inflation!$F$20</f>
        <v>0</v>
      </c>
      <c r="Z52" s="324">
        <f>P52*Inflation!$F$19*Inflation!$F$20</f>
        <v>0</v>
      </c>
      <c r="AA52" s="324">
        <f>Q52*Inflation!$F$19*Inflation!$F$20</f>
        <v>0</v>
      </c>
      <c r="AB52" s="324">
        <f>R52*Inflation!$F$19*Inflation!$F$20*Inflation!$F$21</f>
        <v>0</v>
      </c>
      <c r="AC52" s="324">
        <f>S52*Inflation!$F$19*Inflation!$F$20*Inflation!$F$21*Inflation!$F$22</f>
        <v>0</v>
      </c>
      <c r="AD52" s="324">
        <f>T52*Inflation!$F$19*Inflation!$F$20*Inflation!$F$21*Inflation!$F$22*Inflation!$F$23</f>
        <v>0</v>
      </c>
      <c r="AE52" s="326">
        <f t="shared" si="19"/>
        <v>0</v>
      </c>
      <c r="AF52" s="285">
        <f>V52/(V$68-V$65)*SUM('E Summary CWIP'!$AV$61:$BA$61)</f>
        <v>0</v>
      </c>
      <c r="AG52" s="286">
        <f>W52/(W$68-W$65)*SUM('E Summary CWIP'!$BB$61:$BG$61)</f>
        <v>0</v>
      </c>
      <c r="AH52" s="286">
        <f t="shared" si="20"/>
        <v>0</v>
      </c>
      <c r="AI52" s="286">
        <f>Y52/(Y$68-Y$65)*SUM('E Summary CWIP'!$BK$61:$BP$61)</f>
        <v>0</v>
      </c>
      <c r="AJ52" s="286">
        <f>Z52/(Z$68-Z$65)*SUM('E Summary CWIP'!$BQ$61:$BV$61)</f>
        <v>0</v>
      </c>
      <c r="AK52" s="286">
        <f t="shared" si="21"/>
        <v>0</v>
      </c>
      <c r="AL52" s="286">
        <f>AB52/(AB$68-AB$65)*'E Summary CWIP'!$CL$61</f>
        <v>0</v>
      </c>
      <c r="AM52" s="286">
        <f>AC52/(AC$68-AC$65)*'E Summary CWIP'!$DA$61</f>
        <v>0</v>
      </c>
      <c r="AN52" s="286">
        <f>AD52/(AD$68-AD$65)*'E Summary CWIP'!$DP$61</f>
        <v>0</v>
      </c>
      <c r="AO52" s="287">
        <f t="shared" si="33"/>
        <v>0</v>
      </c>
      <c r="AP52" s="317">
        <f t="shared" si="22"/>
        <v>0</v>
      </c>
      <c r="AQ52" s="305">
        <f t="shared" si="23"/>
        <v>0</v>
      </c>
      <c r="AR52" s="305">
        <f t="shared" si="24"/>
        <v>0</v>
      </c>
      <c r="AS52" s="305">
        <f t="shared" si="25"/>
        <v>0</v>
      </c>
      <c r="AT52" s="305">
        <f t="shared" si="26"/>
        <v>0</v>
      </c>
      <c r="AU52" s="305">
        <f t="shared" si="27"/>
        <v>0</v>
      </c>
      <c r="AV52" s="305">
        <f t="shared" si="28"/>
        <v>0</v>
      </c>
      <c r="AW52" s="305">
        <f t="shared" si="29"/>
        <v>0</v>
      </c>
      <c r="AX52" s="305">
        <f t="shared" si="30"/>
        <v>0</v>
      </c>
      <c r="AY52" s="306">
        <f t="shared" si="31"/>
        <v>0</v>
      </c>
    </row>
    <row r="53" spans="1:51" ht="14.5">
      <c r="A53" s="44" t="s">
        <v>150</v>
      </c>
      <c r="B53" s="45" t="s">
        <v>154</v>
      </c>
      <c r="C53" s="50">
        <v>0</v>
      </c>
      <c r="D53" s="63">
        <v>12</v>
      </c>
      <c r="E53" s="52"/>
      <c r="F53" s="64" t="s">
        <v>231</v>
      </c>
      <c r="G53" s="386" t="s">
        <v>148</v>
      </c>
      <c r="H53" s="386" t="s">
        <v>180</v>
      </c>
      <c r="I53" s="386" t="s">
        <v>1048</v>
      </c>
      <c r="J53" s="148">
        <v>45078</v>
      </c>
      <c r="K53" s="203">
        <v>0</v>
      </c>
      <c r="L53" s="255">
        <v>0</v>
      </c>
      <c r="M53" s="256">
        <v>0</v>
      </c>
      <c r="N53" s="256">
        <v>0</v>
      </c>
      <c r="O53" s="256">
        <v>0</v>
      </c>
      <c r="P53" s="256">
        <v>0</v>
      </c>
      <c r="Q53" s="256">
        <v>0</v>
      </c>
      <c r="R53" s="256">
        <v>0</v>
      </c>
      <c r="S53" s="256">
        <v>0</v>
      </c>
      <c r="T53" s="256">
        <v>0</v>
      </c>
      <c r="U53" s="257">
        <f t="shared" si="18"/>
        <v>0</v>
      </c>
      <c r="V53" s="323">
        <f>L53*Inflation!$F$19</f>
        <v>0</v>
      </c>
      <c r="W53" s="324">
        <f>M53*Inflation!$F$19</f>
        <v>0</v>
      </c>
      <c r="X53" s="324">
        <f>N53*Inflation!$F$19</f>
        <v>0</v>
      </c>
      <c r="Y53" s="324">
        <f>O53*Inflation!$F$19*Inflation!$F$20</f>
        <v>0</v>
      </c>
      <c r="Z53" s="324">
        <f>P53*Inflation!$F$19*Inflation!$F$20</f>
        <v>0</v>
      </c>
      <c r="AA53" s="324">
        <f>Q53*Inflation!$F$19*Inflation!$F$20</f>
        <v>0</v>
      </c>
      <c r="AB53" s="324">
        <f>R53*Inflation!$F$19*Inflation!$F$20*Inflation!$F$21</f>
        <v>0</v>
      </c>
      <c r="AC53" s="324">
        <f>S53*Inflation!$F$19*Inflation!$F$20*Inflation!$F$21*Inflation!$F$22</f>
        <v>0</v>
      </c>
      <c r="AD53" s="324">
        <f>T53*Inflation!$F$19*Inflation!$F$20*Inflation!$F$21*Inflation!$F$22*Inflation!$F$23</f>
        <v>0</v>
      </c>
      <c r="AE53" s="326">
        <f t="shared" si="19"/>
        <v>0</v>
      </c>
      <c r="AF53" s="285">
        <f>V53/(V$68-V$65)*SUM('E Summary CWIP'!$AV$61:$BA$61)</f>
        <v>0</v>
      </c>
      <c r="AG53" s="286">
        <f>W53/(W$68-W$65)*SUM('E Summary CWIP'!$BB$61:$BG$61)</f>
        <v>0</v>
      </c>
      <c r="AH53" s="286">
        <f t="shared" si="20"/>
        <v>0</v>
      </c>
      <c r="AI53" s="286">
        <f>Y53/(Y$68-Y$65)*SUM('E Summary CWIP'!$BK$61:$BP$61)</f>
        <v>0</v>
      </c>
      <c r="AJ53" s="286">
        <f>Z53/(Z$68-Z$65)*SUM('E Summary CWIP'!$BQ$61:$BV$61)</f>
        <v>0</v>
      </c>
      <c r="AK53" s="286">
        <f t="shared" si="21"/>
        <v>0</v>
      </c>
      <c r="AL53" s="286">
        <f>AB53/(AB$68-AB$65)*'E Summary CWIP'!$CL$61</f>
        <v>0</v>
      </c>
      <c r="AM53" s="286">
        <f>AC53/(AC$68-AC$65)*'E Summary CWIP'!$DA$61</f>
        <v>0</v>
      </c>
      <c r="AN53" s="286">
        <f>AD53/(AD$68-AD$65)*'E Summary CWIP'!$DP$61</f>
        <v>0</v>
      </c>
      <c r="AO53" s="287">
        <f t="shared" si="33"/>
        <v>0</v>
      </c>
      <c r="AP53" s="317">
        <f t="shared" si="22"/>
        <v>0</v>
      </c>
      <c r="AQ53" s="305">
        <f t="shared" si="23"/>
        <v>0</v>
      </c>
      <c r="AR53" s="305">
        <f t="shared" si="24"/>
        <v>0</v>
      </c>
      <c r="AS53" s="305">
        <f t="shared" si="25"/>
        <v>0</v>
      </c>
      <c r="AT53" s="305">
        <f t="shared" si="26"/>
        <v>0</v>
      </c>
      <c r="AU53" s="305">
        <f t="shared" si="27"/>
        <v>0</v>
      </c>
      <c r="AV53" s="305">
        <f t="shared" si="28"/>
        <v>0</v>
      </c>
      <c r="AW53" s="305">
        <f t="shared" si="29"/>
        <v>0</v>
      </c>
      <c r="AX53" s="305">
        <f t="shared" si="30"/>
        <v>0</v>
      </c>
      <c r="AY53" s="306">
        <f t="shared" si="31"/>
        <v>0</v>
      </c>
    </row>
    <row r="54" spans="1:51" ht="14.5">
      <c r="A54" s="44" t="s">
        <v>150</v>
      </c>
      <c r="B54" s="45" t="s">
        <v>150</v>
      </c>
      <c r="C54" s="50">
        <v>859</v>
      </c>
      <c r="D54" s="63">
        <v>12</v>
      </c>
      <c r="E54" s="52"/>
      <c r="F54" s="64" t="s">
        <v>232</v>
      </c>
      <c r="G54" s="386" t="s">
        <v>148</v>
      </c>
      <c r="H54" s="386" t="s">
        <v>180</v>
      </c>
      <c r="I54" s="386" t="s">
        <v>1048</v>
      </c>
      <c r="J54" s="148">
        <v>46722</v>
      </c>
      <c r="K54" s="203">
        <v>0</v>
      </c>
      <c r="L54" s="255">
        <v>0</v>
      </c>
      <c r="M54" s="256">
        <v>0</v>
      </c>
      <c r="N54" s="256">
        <v>0</v>
      </c>
      <c r="O54" s="256">
        <v>0</v>
      </c>
      <c r="P54" s="256">
        <v>0</v>
      </c>
      <c r="Q54" s="256">
        <v>0</v>
      </c>
      <c r="R54" s="256">
        <v>859</v>
      </c>
      <c r="S54" s="256">
        <v>0</v>
      </c>
      <c r="T54" s="256">
        <v>0</v>
      </c>
      <c r="U54" s="257">
        <f t="shared" si="18"/>
        <v>859</v>
      </c>
      <c r="V54" s="323">
        <f>L54*Inflation!$F$19</f>
        <v>0</v>
      </c>
      <c r="W54" s="324">
        <f>M54*Inflation!$F$19</f>
        <v>0</v>
      </c>
      <c r="X54" s="324">
        <f>N54*Inflation!$F$19</f>
        <v>0</v>
      </c>
      <c r="Y54" s="324">
        <f>O54*Inflation!$F$19*Inflation!$F$20</f>
        <v>0</v>
      </c>
      <c r="Z54" s="324">
        <f>P54*Inflation!$F$19*Inflation!$F$20</f>
        <v>0</v>
      </c>
      <c r="AA54" s="324">
        <f>Q54*Inflation!$F$19*Inflation!$F$20</f>
        <v>0</v>
      </c>
      <c r="AB54" s="324">
        <f>R54*Inflation!$F$19*Inflation!$F$20*Inflation!$F$21</f>
        <v>912.80892707292719</v>
      </c>
      <c r="AC54" s="324">
        <f>S54*Inflation!$F$19*Inflation!$F$20*Inflation!$F$21*Inflation!$F$22</f>
        <v>0</v>
      </c>
      <c r="AD54" s="324">
        <f>T54*Inflation!$F$19*Inflation!$F$20*Inflation!$F$21*Inflation!$F$22*Inflation!$F$23</f>
        <v>0</v>
      </c>
      <c r="AE54" s="326">
        <f t="shared" si="19"/>
        <v>912.80892707292719</v>
      </c>
      <c r="AF54" s="285">
        <f>V54/(V$68-V$65)*SUM('E Summary CWIP'!$AV$61:$BA$61)</f>
        <v>0</v>
      </c>
      <c r="AG54" s="286">
        <f>W54/(W$68-W$65)*SUM('E Summary CWIP'!$BB$61:$BG$61)</f>
        <v>0</v>
      </c>
      <c r="AH54" s="286">
        <f t="shared" si="20"/>
        <v>0</v>
      </c>
      <c r="AI54" s="286">
        <f>Y54/(Y$68-Y$65)*SUM('E Summary CWIP'!$BK$61:$BP$61)</f>
        <v>0</v>
      </c>
      <c r="AJ54" s="286">
        <f>Z54/(Z$68-Z$65)*SUM('E Summary CWIP'!$BQ$61:$BV$61)</f>
        <v>0</v>
      </c>
      <c r="AK54" s="286">
        <f t="shared" si="21"/>
        <v>0</v>
      </c>
      <c r="AL54" s="286">
        <f>AB54/(AB$68-AB$65)*'E Summary CWIP'!$CL$61</f>
        <v>58.299243320737943</v>
      </c>
      <c r="AM54" s="286">
        <f>AC54/(AC$68-AC$65)*'E Summary CWIP'!$DA$61</f>
        <v>0</v>
      </c>
      <c r="AN54" s="286">
        <f>AD54/(AD$68-AD$65)*'E Summary CWIP'!$DP$61</f>
        <v>0</v>
      </c>
      <c r="AO54" s="287">
        <f t="shared" si="33"/>
        <v>58.299243320737943</v>
      </c>
      <c r="AP54" s="317">
        <f t="shared" si="22"/>
        <v>0</v>
      </c>
      <c r="AQ54" s="305">
        <f t="shared" si="23"/>
        <v>0</v>
      </c>
      <c r="AR54" s="305">
        <f t="shared" si="24"/>
        <v>0</v>
      </c>
      <c r="AS54" s="305">
        <f t="shared" si="25"/>
        <v>0</v>
      </c>
      <c r="AT54" s="305">
        <f t="shared" si="26"/>
        <v>0</v>
      </c>
      <c r="AU54" s="305">
        <f t="shared" si="27"/>
        <v>0</v>
      </c>
      <c r="AV54" s="305">
        <f t="shared" si="28"/>
        <v>971.10817039366509</v>
      </c>
      <c r="AW54" s="305">
        <f t="shared" si="29"/>
        <v>0</v>
      </c>
      <c r="AX54" s="305">
        <f t="shared" si="30"/>
        <v>0</v>
      </c>
      <c r="AY54" s="306">
        <f t="shared" si="31"/>
        <v>971.10817039366509</v>
      </c>
    </row>
    <row r="55" spans="1:51" ht="14.5">
      <c r="A55" s="44" t="s">
        <v>150</v>
      </c>
      <c r="B55" s="45" t="s">
        <v>154</v>
      </c>
      <c r="C55" s="50">
        <v>0</v>
      </c>
      <c r="D55" s="63">
        <v>12</v>
      </c>
      <c r="E55" s="66"/>
      <c r="F55" s="64" t="s">
        <v>233</v>
      </c>
      <c r="G55" s="386" t="s">
        <v>148</v>
      </c>
      <c r="H55" s="386" t="s">
        <v>180</v>
      </c>
      <c r="I55" s="386" t="s">
        <v>1048</v>
      </c>
      <c r="J55" s="148">
        <v>45473</v>
      </c>
      <c r="K55" s="203">
        <v>5478</v>
      </c>
      <c r="L55" s="255">
        <v>0</v>
      </c>
      <c r="M55" s="256">
        <v>0</v>
      </c>
      <c r="N55" s="256">
        <v>0</v>
      </c>
      <c r="O55" s="256">
        <v>0</v>
      </c>
      <c r="P55" s="256">
        <v>0</v>
      </c>
      <c r="Q55" s="256">
        <v>0</v>
      </c>
      <c r="R55" s="256">
        <v>0</v>
      </c>
      <c r="S55" s="256">
        <v>0</v>
      </c>
      <c r="T55" s="256">
        <v>0</v>
      </c>
      <c r="U55" s="257">
        <f t="shared" si="18"/>
        <v>0</v>
      </c>
      <c r="V55" s="323">
        <f>L55*Inflation!$F$19</f>
        <v>0</v>
      </c>
      <c r="W55" s="324">
        <f>M55*Inflation!$F$19</f>
        <v>0</v>
      </c>
      <c r="X55" s="324">
        <f>N55*Inflation!$F$19</f>
        <v>0</v>
      </c>
      <c r="Y55" s="324">
        <f>O55*Inflation!$F$19*Inflation!$F$20</f>
        <v>0</v>
      </c>
      <c r="Z55" s="324">
        <f>P55*Inflation!$F$19*Inflation!$F$20</f>
        <v>0</v>
      </c>
      <c r="AA55" s="324">
        <f>Q55*Inflation!$F$19*Inflation!$F$20</f>
        <v>0</v>
      </c>
      <c r="AB55" s="324">
        <f>R55*Inflation!$F$19*Inflation!$F$20*Inflation!$F$21</f>
        <v>0</v>
      </c>
      <c r="AC55" s="324">
        <f>S55*Inflation!$F$19*Inflation!$F$20*Inflation!$F$21*Inflation!$F$22</f>
        <v>0</v>
      </c>
      <c r="AD55" s="324">
        <f>T55*Inflation!$F$19*Inflation!$F$20*Inflation!$F$21*Inflation!$F$22*Inflation!$F$23</f>
        <v>0</v>
      </c>
      <c r="AE55" s="326">
        <f t="shared" si="19"/>
        <v>0</v>
      </c>
      <c r="AF55" s="285">
        <f>V55/(V$68-V$65)*SUM('E Summary CWIP'!$AV$61:$BA$61)</f>
        <v>0</v>
      </c>
      <c r="AG55" s="286">
        <f>W55/(W$68-W$65)*SUM('E Summary CWIP'!$BB$61:$BG$61)</f>
        <v>0</v>
      </c>
      <c r="AH55" s="286">
        <f t="shared" si="20"/>
        <v>0</v>
      </c>
      <c r="AI55" s="286">
        <f>Y55/(Y$68-Y$65)*SUM('E Summary CWIP'!$BK$61:$BP$61)</f>
        <v>0</v>
      </c>
      <c r="AJ55" s="286">
        <f>Z55/(Z$68-Z$65)*SUM('E Summary CWIP'!$BQ$61:$BV$61)</f>
        <v>0</v>
      </c>
      <c r="AK55" s="286">
        <f t="shared" si="21"/>
        <v>0</v>
      </c>
      <c r="AL55" s="286">
        <f>AB55/(AB$68-AB$65)*'E Summary CWIP'!$CL$61</f>
        <v>0</v>
      </c>
      <c r="AM55" s="286">
        <f>AC55/(AC$68-AC$65)*'E Summary CWIP'!$DA$61</f>
        <v>0</v>
      </c>
      <c r="AN55" s="286">
        <f>AD55/(AD$68-AD$65)*'E Summary CWIP'!$DP$61</f>
        <v>0</v>
      </c>
      <c r="AO55" s="287">
        <f t="shared" si="33"/>
        <v>0</v>
      </c>
      <c r="AP55" s="317">
        <f t="shared" si="22"/>
        <v>0</v>
      </c>
      <c r="AQ55" s="305">
        <f t="shared" si="23"/>
        <v>0</v>
      </c>
      <c r="AR55" s="305">
        <f t="shared" si="24"/>
        <v>0</v>
      </c>
      <c r="AS55" s="305">
        <f t="shared" si="25"/>
        <v>0</v>
      </c>
      <c r="AT55" s="305">
        <f t="shared" si="26"/>
        <v>0</v>
      </c>
      <c r="AU55" s="305">
        <f t="shared" si="27"/>
        <v>0</v>
      </c>
      <c r="AV55" s="305">
        <f t="shared" si="28"/>
        <v>0</v>
      </c>
      <c r="AW55" s="305">
        <f t="shared" si="29"/>
        <v>0</v>
      </c>
      <c r="AX55" s="305">
        <f t="shared" si="30"/>
        <v>0</v>
      </c>
      <c r="AY55" s="306">
        <f t="shared" si="31"/>
        <v>0</v>
      </c>
    </row>
    <row r="56" spans="1:51" ht="14.5">
      <c r="A56" s="44" t="s">
        <v>150</v>
      </c>
      <c r="B56" s="45" t="s">
        <v>154</v>
      </c>
      <c r="C56" s="50">
        <v>0</v>
      </c>
      <c r="D56" s="63">
        <v>12</v>
      </c>
      <c r="E56" s="66"/>
      <c r="F56" s="64" t="s">
        <v>234</v>
      </c>
      <c r="G56" s="386" t="s">
        <v>148</v>
      </c>
      <c r="H56" s="386" t="s">
        <v>180</v>
      </c>
      <c r="I56" s="386" t="s">
        <v>1048</v>
      </c>
      <c r="J56" s="148">
        <v>45473</v>
      </c>
      <c r="K56" s="203">
        <v>10524</v>
      </c>
      <c r="L56" s="255">
        <v>0</v>
      </c>
      <c r="M56" s="256">
        <v>0</v>
      </c>
      <c r="N56" s="256">
        <v>0</v>
      </c>
      <c r="O56" s="256">
        <v>0</v>
      </c>
      <c r="P56" s="256">
        <v>0</v>
      </c>
      <c r="Q56" s="256">
        <v>0</v>
      </c>
      <c r="R56" s="256">
        <v>0</v>
      </c>
      <c r="S56" s="256">
        <v>0</v>
      </c>
      <c r="T56" s="256">
        <v>0</v>
      </c>
      <c r="U56" s="257">
        <f t="shared" si="18"/>
        <v>0</v>
      </c>
      <c r="V56" s="323">
        <f>L56*Inflation!$F$19</f>
        <v>0</v>
      </c>
      <c r="W56" s="324">
        <f>M56*Inflation!$F$19</f>
        <v>0</v>
      </c>
      <c r="X56" s="324">
        <f>N56*Inflation!$F$19</f>
        <v>0</v>
      </c>
      <c r="Y56" s="324">
        <f>O56*Inflation!$F$19*Inflation!$F$20</f>
        <v>0</v>
      </c>
      <c r="Z56" s="324">
        <f>P56*Inflation!$F$19*Inflation!$F$20</f>
        <v>0</v>
      </c>
      <c r="AA56" s="324">
        <f>Q56*Inflation!$F$19*Inflation!$F$20</f>
        <v>0</v>
      </c>
      <c r="AB56" s="324">
        <f>R56*Inflation!$F$19*Inflation!$F$20*Inflation!$F$21</f>
        <v>0</v>
      </c>
      <c r="AC56" s="324">
        <f>S56*Inflation!$F$19*Inflation!$F$20*Inflation!$F$21*Inflation!$F$22</f>
        <v>0</v>
      </c>
      <c r="AD56" s="324">
        <f>T56*Inflation!$F$19*Inflation!$F$20*Inflation!$F$21*Inflation!$F$22*Inflation!$F$23</f>
        <v>0</v>
      </c>
      <c r="AE56" s="326">
        <f t="shared" si="19"/>
        <v>0</v>
      </c>
      <c r="AF56" s="285">
        <f>V56/(V$68-V$65)*SUM('E Summary CWIP'!$AV$61:$BA$61)</f>
        <v>0</v>
      </c>
      <c r="AG56" s="286">
        <f>W56/(W$68-W$65)*SUM('E Summary CWIP'!$BB$61:$BG$61)</f>
        <v>0</v>
      </c>
      <c r="AH56" s="286">
        <f t="shared" si="20"/>
        <v>0</v>
      </c>
      <c r="AI56" s="286">
        <f>Y56/(Y$68-Y$65)*SUM('E Summary CWIP'!$BK$61:$BP$61)</f>
        <v>0</v>
      </c>
      <c r="AJ56" s="286">
        <f>Z56/(Z$68-Z$65)*SUM('E Summary CWIP'!$BQ$61:$BV$61)</f>
        <v>0</v>
      </c>
      <c r="AK56" s="286">
        <f t="shared" si="21"/>
        <v>0</v>
      </c>
      <c r="AL56" s="286">
        <f>AB56/(AB$68-AB$65)*'E Summary CWIP'!$CL$61</f>
        <v>0</v>
      </c>
      <c r="AM56" s="286">
        <f>AC56/(AC$68-AC$65)*'E Summary CWIP'!$DA$61</f>
        <v>0</v>
      </c>
      <c r="AN56" s="286">
        <f>AD56/(AD$68-AD$65)*'E Summary CWIP'!$DP$61</f>
        <v>0</v>
      </c>
      <c r="AO56" s="287">
        <f t="shared" si="33"/>
        <v>0</v>
      </c>
      <c r="AP56" s="317">
        <f t="shared" si="22"/>
        <v>0</v>
      </c>
      <c r="AQ56" s="305">
        <f t="shared" si="23"/>
        <v>0</v>
      </c>
      <c r="AR56" s="305">
        <f t="shared" si="24"/>
        <v>0</v>
      </c>
      <c r="AS56" s="305">
        <f t="shared" si="25"/>
        <v>0</v>
      </c>
      <c r="AT56" s="305">
        <f t="shared" si="26"/>
        <v>0</v>
      </c>
      <c r="AU56" s="305">
        <f t="shared" si="27"/>
        <v>0</v>
      </c>
      <c r="AV56" s="305">
        <f t="shared" si="28"/>
        <v>0</v>
      </c>
      <c r="AW56" s="305">
        <f t="shared" si="29"/>
        <v>0</v>
      </c>
      <c r="AX56" s="305">
        <f t="shared" si="30"/>
        <v>0</v>
      </c>
      <c r="AY56" s="306">
        <f t="shared" si="31"/>
        <v>0</v>
      </c>
    </row>
    <row r="57" spans="1:51" ht="14.5">
      <c r="A57" s="44" t="s">
        <v>150</v>
      </c>
      <c r="B57" s="45" t="s">
        <v>150</v>
      </c>
      <c r="C57" s="50">
        <v>18968</v>
      </c>
      <c r="D57" s="63">
        <v>12</v>
      </c>
      <c r="E57" s="66"/>
      <c r="F57" s="64" t="s">
        <v>235</v>
      </c>
      <c r="G57" s="386" t="s">
        <v>148</v>
      </c>
      <c r="H57" s="386" t="s">
        <v>180</v>
      </c>
      <c r="I57" s="386" t="s">
        <v>1048</v>
      </c>
      <c r="J57" s="148">
        <v>46174</v>
      </c>
      <c r="K57" s="203">
        <v>5224</v>
      </c>
      <c r="L57" s="255">
        <v>6750</v>
      </c>
      <c r="M57" s="256">
        <v>6750</v>
      </c>
      <c r="N57" s="256">
        <v>13500</v>
      </c>
      <c r="O57" s="256">
        <v>5171</v>
      </c>
      <c r="P57" s="256">
        <v>297</v>
      </c>
      <c r="Q57" s="256">
        <v>5468</v>
      </c>
      <c r="R57" s="256">
        <v>0</v>
      </c>
      <c r="S57" s="256">
        <v>0</v>
      </c>
      <c r="T57" s="256">
        <v>0</v>
      </c>
      <c r="U57" s="257">
        <f t="shared" si="18"/>
        <v>18968</v>
      </c>
      <c r="V57" s="323">
        <f>L57*Inflation!$F$19</f>
        <v>6894.3056943056945</v>
      </c>
      <c r="W57" s="324">
        <f>M57*Inflation!$F$19</f>
        <v>6894.3056943056945</v>
      </c>
      <c r="X57" s="324">
        <f>N57*Inflation!$F$19</f>
        <v>13788.611388611389</v>
      </c>
      <c r="Y57" s="324">
        <f>O57*Inflation!$F$19*Inflation!$F$20</f>
        <v>5392.4696423576434</v>
      </c>
      <c r="Z57" s="324">
        <f>P57*Inflation!$F$19*Inflation!$F$20</f>
        <v>309.72026373626375</v>
      </c>
      <c r="AA57" s="324">
        <f>Q57*Inflation!$F$19*Inflation!$F$20</f>
        <v>5702.1899060939068</v>
      </c>
      <c r="AB57" s="324">
        <f>R57*Inflation!$F$19*Inflation!$F$20*Inflation!$F$21</f>
        <v>0</v>
      </c>
      <c r="AC57" s="324">
        <f>S57*Inflation!$F$19*Inflation!$F$20*Inflation!$F$21*Inflation!$F$22</f>
        <v>0</v>
      </c>
      <c r="AD57" s="324">
        <f>T57*Inflation!$F$19*Inflation!$F$20*Inflation!$F$21*Inflation!$F$22*Inflation!$F$23</f>
        <v>0</v>
      </c>
      <c r="AE57" s="326">
        <f t="shared" si="19"/>
        <v>19490.801294705296</v>
      </c>
      <c r="AF57" s="285">
        <f>V57/(V$68-V$65)*SUM('E Summary CWIP'!$AV$61:$BA$61)</f>
        <v>320.52090960556507</v>
      </c>
      <c r="AG57" s="286">
        <f>W57/(W$68-W$65)*SUM('E Summary CWIP'!$BB$61:$BG$61)</f>
        <v>454.94120935610192</v>
      </c>
      <c r="AH57" s="286">
        <f t="shared" si="20"/>
        <v>775.46211896166699</v>
      </c>
      <c r="AI57" s="286">
        <f>Y57/(Y$68-Y$65)*SUM('E Summary CWIP'!$BK$61:$BP$61)</f>
        <v>471.63310100281643</v>
      </c>
      <c r="AJ57" s="286">
        <f>Z57/(Z$68-Z$65)*SUM('E Summary CWIP'!$BQ$61:$BV$61)</f>
        <v>18.230137403415601</v>
      </c>
      <c r="AK57" s="286">
        <f t="shared" si="21"/>
        <v>489.86323840623203</v>
      </c>
      <c r="AL57" s="286">
        <f>AB57/(AB$68-AB$65)*'E Summary CWIP'!$CL$61</f>
        <v>0</v>
      </c>
      <c r="AM57" s="286">
        <f>AC57/(AC$68-AC$65)*'E Summary CWIP'!$DA$61</f>
        <v>0</v>
      </c>
      <c r="AN57" s="286">
        <f>AD57/(AD$68-AD$65)*'E Summary CWIP'!$DP$61</f>
        <v>0</v>
      </c>
      <c r="AO57" s="287">
        <f t="shared" si="33"/>
        <v>1265.325357367899</v>
      </c>
      <c r="AP57" s="317">
        <f t="shared" si="22"/>
        <v>7214.8266039112596</v>
      </c>
      <c r="AQ57" s="305">
        <f t="shared" si="23"/>
        <v>7349.2469036617968</v>
      </c>
      <c r="AR57" s="305">
        <f t="shared" si="24"/>
        <v>14564.073507573055</v>
      </c>
      <c r="AS57" s="305">
        <f t="shared" si="25"/>
        <v>5864.1027433604595</v>
      </c>
      <c r="AT57" s="305">
        <f t="shared" si="26"/>
        <v>327.95040113967934</v>
      </c>
      <c r="AU57" s="305">
        <f t="shared" si="27"/>
        <v>6192.0531445001388</v>
      </c>
      <c r="AV57" s="305">
        <f t="shared" si="28"/>
        <v>0</v>
      </c>
      <c r="AW57" s="305">
        <f t="shared" si="29"/>
        <v>0</v>
      </c>
      <c r="AX57" s="305">
        <f t="shared" si="30"/>
        <v>0</v>
      </c>
      <c r="AY57" s="306">
        <f t="shared" si="31"/>
        <v>20756.126652073195</v>
      </c>
    </row>
    <row r="58" spans="1:51" ht="14.5">
      <c r="A58" s="44" t="s">
        <v>150</v>
      </c>
      <c r="B58" s="45" t="s">
        <v>150</v>
      </c>
      <c r="C58" s="50">
        <v>32904</v>
      </c>
      <c r="D58" s="63">
        <v>12</v>
      </c>
      <c r="E58" s="66"/>
      <c r="F58" s="64" t="s">
        <v>236</v>
      </c>
      <c r="G58" s="386" t="s">
        <v>148</v>
      </c>
      <c r="H58" s="386" t="s">
        <v>180</v>
      </c>
      <c r="I58" s="386" t="s">
        <v>1048</v>
      </c>
      <c r="J58" s="148">
        <v>46905</v>
      </c>
      <c r="K58" s="203">
        <v>250</v>
      </c>
      <c r="L58" s="255">
        <v>2400</v>
      </c>
      <c r="M58" s="256">
        <v>2400</v>
      </c>
      <c r="N58" s="256">
        <v>4800</v>
      </c>
      <c r="O58" s="256">
        <v>5000</v>
      </c>
      <c r="P58" s="256">
        <v>5000</v>
      </c>
      <c r="Q58" s="256">
        <v>10000</v>
      </c>
      <c r="R58" s="256">
        <v>10000</v>
      </c>
      <c r="S58" s="256">
        <v>8104</v>
      </c>
      <c r="T58" s="256">
        <v>0</v>
      </c>
      <c r="U58" s="257">
        <f t="shared" si="18"/>
        <v>32904</v>
      </c>
      <c r="V58" s="323">
        <f>L58*Inflation!$F$19</f>
        <v>2451.3086913086913</v>
      </c>
      <c r="W58" s="324">
        <f>M58*Inflation!$F$19</f>
        <v>2451.3086913086913</v>
      </c>
      <c r="X58" s="324">
        <f>N58*Inflation!$F$19</f>
        <v>4902.6173826173826</v>
      </c>
      <c r="Y58" s="324">
        <f>O58*Inflation!$F$19*Inflation!$F$20</f>
        <v>5214.1458541458551</v>
      </c>
      <c r="Z58" s="324">
        <f>P58*Inflation!$F$19*Inflation!$F$20</f>
        <v>5214.1458541458551</v>
      </c>
      <c r="AA58" s="324">
        <f>Q58*Inflation!$F$19*Inflation!$F$20</f>
        <v>10428.29170829171</v>
      </c>
      <c r="AB58" s="324">
        <f>R58*Inflation!$F$19*Inflation!$F$20*Inflation!$F$21</f>
        <v>10626.413586413588</v>
      </c>
      <c r="AC58" s="324">
        <f>S58*Inflation!$F$19*Inflation!$F$20*Inflation!$F$21*Inflation!$F$22</f>
        <v>8775.2476003996017</v>
      </c>
      <c r="AD58" s="324">
        <f>T58*Inflation!$F$19*Inflation!$F$20*Inflation!$F$21*Inflation!$F$22*Inflation!$F$23</f>
        <v>0</v>
      </c>
      <c r="AE58" s="326">
        <f t="shared" si="19"/>
        <v>34732.570277722283</v>
      </c>
      <c r="AF58" s="285">
        <f>V58/(V$68-V$65)*SUM('E Summary CWIP'!$AV$61:$BA$61)</f>
        <v>113.96299008197869</v>
      </c>
      <c r="AG58" s="286">
        <f>W58/(W$68-W$65)*SUM('E Summary CWIP'!$BB$61:$BG$61)</f>
        <v>161.75687443772512</v>
      </c>
      <c r="AH58" s="286">
        <f t="shared" si="20"/>
        <v>275.71986451970383</v>
      </c>
      <c r="AI58" s="286">
        <f>Y58/(Y$68-Y$65)*SUM('E Summary CWIP'!$BK$61:$BP$61)</f>
        <v>456.03664765308105</v>
      </c>
      <c r="AJ58" s="286">
        <f>Z58/(Z$68-Z$65)*SUM('E Summary CWIP'!$BQ$61:$BV$61)</f>
        <v>306.90467009117179</v>
      </c>
      <c r="AK58" s="286">
        <f t="shared" si="21"/>
        <v>762.94131774425284</v>
      </c>
      <c r="AL58" s="286">
        <f>AB58/(AB$68-AB$65)*'E Summary CWIP'!$CL$61</f>
        <v>678.6873494847257</v>
      </c>
      <c r="AM58" s="286">
        <f>AC58/(AC$68-AC$65)*'E Summary CWIP'!$DA$61</f>
        <v>713.89420746014059</v>
      </c>
      <c r="AN58" s="286">
        <f>AD58/(AD$68-AD$65)*'E Summary CWIP'!$DP$61</f>
        <v>0</v>
      </c>
      <c r="AO58" s="287">
        <f t="shared" si="33"/>
        <v>2431.242739208823</v>
      </c>
      <c r="AP58" s="317">
        <f t="shared" si="22"/>
        <v>2565.27168139067</v>
      </c>
      <c r="AQ58" s="305">
        <f t="shared" si="23"/>
        <v>2613.0655657464163</v>
      </c>
      <c r="AR58" s="305">
        <f t="shared" si="24"/>
        <v>5178.3372471370867</v>
      </c>
      <c r="AS58" s="305">
        <f t="shared" si="25"/>
        <v>5670.1825017989358</v>
      </c>
      <c r="AT58" s="305">
        <f t="shared" si="26"/>
        <v>5521.0505242370273</v>
      </c>
      <c r="AU58" s="305">
        <f t="shared" si="27"/>
        <v>11191.233026035963</v>
      </c>
      <c r="AV58" s="305">
        <f t="shared" si="28"/>
        <v>11305.100935898314</v>
      </c>
      <c r="AW58" s="305">
        <f t="shared" si="29"/>
        <v>9489.1418078597417</v>
      </c>
      <c r="AX58" s="305">
        <f t="shared" si="30"/>
        <v>0</v>
      </c>
      <c r="AY58" s="306">
        <f t="shared" si="31"/>
        <v>37163.813016931104</v>
      </c>
    </row>
    <row r="59" spans="1:51" ht="14.5">
      <c r="A59" s="44" t="s">
        <v>150</v>
      </c>
      <c r="B59" s="45" t="s">
        <v>154</v>
      </c>
      <c r="C59" s="50">
        <v>0</v>
      </c>
      <c r="D59" s="63">
        <v>12</v>
      </c>
      <c r="E59" s="66"/>
      <c r="F59" s="64" t="s">
        <v>237</v>
      </c>
      <c r="G59" s="386" t="s">
        <v>148</v>
      </c>
      <c r="H59" s="386" t="s">
        <v>180</v>
      </c>
      <c r="I59" s="386" t="s">
        <v>1048</v>
      </c>
      <c r="J59" s="148">
        <v>45992</v>
      </c>
      <c r="K59" s="203">
        <v>0</v>
      </c>
      <c r="L59" s="255">
        <v>0</v>
      </c>
      <c r="M59" s="256">
        <v>0</v>
      </c>
      <c r="N59" s="256">
        <v>0</v>
      </c>
      <c r="O59" s="256">
        <v>0</v>
      </c>
      <c r="P59" s="256">
        <v>0</v>
      </c>
      <c r="Q59" s="256">
        <v>0</v>
      </c>
      <c r="R59" s="256">
        <v>0</v>
      </c>
      <c r="S59" s="256">
        <v>0</v>
      </c>
      <c r="T59" s="256">
        <v>0</v>
      </c>
      <c r="U59" s="257">
        <f t="shared" si="18"/>
        <v>0</v>
      </c>
      <c r="V59" s="323">
        <f>L59*Inflation!$F$19</f>
        <v>0</v>
      </c>
      <c r="W59" s="324">
        <f>M59*Inflation!$F$19</f>
        <v>0</v>
      </c>
      <c r="X59" s="324">
        <f>N59*Inflation!$F$19</f>
        <v>0</v>
      </c>
      <c r="Y59" s="324">
        <f>O59*Inflation!$F$19*Inflation!$F$20</f>
        <v>0</v>
      </c>
      <c r="Z59" s="324">
        <f>P59*Inflation!$F$19*Inflation!$F$20</f>
        <v>0</v>
      </c>
      <c r="AA59" s="324">
        <f>Q59*Inflation!$F$19*Inflation!$F$20</f>
        <v>0</v>
      </c>
      <c r="AB59" s="324">
        <f>R59*Inflation!$F$19*Inflation!$F$20*Inflation!$F$21</f>
        <v>0</v>
      </c>
      <c r="AC59" s="324">
        <f>S59*Inflation!$F$19*Inflation!$F$20*Inflation!$F$21*Inflation!$F$22</f>
        <v>0</v>
      </c>
      <c r="AD59" s="324">
        <f>T59*Inflation!$F$19*Inflation!$F$20*Inflation!$F$21*Inflation!$F$22*Inflation!$F$23</f>
        <v>0</v>
      </c>
      <c r="AE59" s="326">
        <f t="shared" si="19"/>
        <v>0</v>
      </c>
      <c r="AF59" s="285">
        <f>V59/(V$68-V$65)*SUM('E Summary CWIP'!$AV$61:$BA$61)</f>
        <v>0</v>
      </c>
      <c r="AG59" s="286">
        <f>W59/(W$68-W$65)*SUM('E Summary CWIP'!$BB$61:$BG$61)</f>
        <v>0</v>
      </c>
      <c r="AH59" s="286">
        <f t="shared" si="20"/>
        <v>0</v>
      </c>
      <c r="AI59" s="286">
        <f>Y59/(Y$68-Y$65)*SUM('E Summary CWIP'!$BK$61:$BP$61)</f>
        <v>0</v>
      </c>
      <c r="AJ59" s="286">
        <f>Z59/(Z$68-Z$65)*SUM('E Summary CWIP'!$BQ$61:$BV$61)</f>
        <v>0</v>
      </c>
      <c r="AK59" s="286">
        <f t="shared" si="21"/>
        <v>0</v>
      </c>
      <c r="AL59" s="286">
        <f>AB59/(AB$68-AB$65)*'E Summary CWIP'!$CL$61</f>
        <v>0</v>
      </c>
      <c r="AM59" s="286">
        <f>AC59/(AC$68-AC$65)*'E Summary CWIP'!$DA$61</f>
        <v>0</v>
      </c>
      <c r="AN59" s="286">
        <f>AD59/(AD$68-AD$65)*'E Summary CWIP'!$DP$61</f>
        <v>0</v>
      </c>
      <c r="AO59" s="287">
        <f t="shared" si="33"/>
        <v>0</v>
      </c>
      <c r="AP59" s="317">
        <f t="shared" si="22"/>
        <v>0</v>
      </c>
      <c r="AQ59" s="305">
        <f t="shared" si="23"/>
        <v>0</v>
      </c>
      <c r="AR59" s="305">
        <f t="shared" si="24"/>
        <v>0</v>
      </c>
      <c r="AS59" s="305">
        <f t="shared" si="25"/>
        <v>0</v>
      </c>
      <c r="AT59" s="305">
        <f t="shared" si="26"/>
        <v>0</v>
      </c>
      <c r="AU59" s="305">
        <f t="shared" si="27"/>
        <v>0</v>
      </c>
      <c r="AV59" s="305">
        <f t="shared" si="28"/>
        <v>0</v>
      </c>
      <c r="AW59" s="305">
        <f t="shared" si="29"/>
        <v>0</v>
      </c>
      <c r="AX59" s="305">
        <f t="shared" si="30"/>
        <v>0</v>
      </c>
      <c r="AY59" s="306">
        <f t="shared" si="31"/>
        <v>0</v>
      </c>
    </row>
    <row r="60" spans="1:51" ht="14.5">
      <c r="A60" s="44" t="s">
        <v>150</v>
      </c>
      <c r="B60" s="45" t="s">
        <v>150</v>
      </c>
      <c r="C60" s="50">
        <v>37600</v>
      </c>
      <c r="D60" s="63">
        <v>12</v>
      </c>
      <c r="E60" s="66"/>
      <c r="F60" s="64" t="s">
        <v>238</v>
      </c>
      <c r="G60" s="386" t="s">
        <v>148</v>
      </c>
      <c r="H60" s="386" t="s">
        <v>180</v>
      </c>
      <c r="I60" s="386" t="s">
        <v>1048</v>
      </c>
      <c r="J60" s="148">
        <v>47818</v>
      </c>
      <c r="K60" s="203">
        <v>600</v>
      </c>
      <c r="L60" s="255">
        <v>300</v>
      </c>
      <c r="M60" s="256">
        <v>300</v>
      </c>
      <c r="N60" s="256">
        <v>600</v>
      </c>
      <c r="O60" s="256">
        <v>300</v>
      </c>
      <c r="P60" s="256">
        <v>300</v>
      </c>
      <c r="Q60" s="256">
        <v>600</v>
      </c>
      <c r="R60" s="256">
        <v>8400</v>
      </c>
      <c r="S60" s="256">
        <v>14000</v>
      </c>
      <c r="T60" s="256">
        <v>14000</v>
      </c>
      <c r="U60" s="257">
        <f t="shared" si="18"/>
        <v>37600</v>
      </c>
      <c r="V60" s="323">
        <f>L60*Inflation!$F$19</f>
        <v>306.41358641358642</v>
      </c>
      <c r="W60" s="324">
        <f>M60*Inflation!$F$19</f>
        <v>306.41358641358642</v>
      </c>
      <c r="X60" s="324">
        <f>N60*Inflation!$F$19</f>
        <v>612.82717282717283</v>
      </c>
      <c r="Y60" s="324">
        <f>O60*Inflation!$F$19*Inflation!$F$20</f>
        <v>312.84875124875128</v>
      </c>
      <c r="Z60" s="324">
        <f>P60*Inflation!$F$19*Inflation!$F$20</f>
        <v>312.84875124875128</v>
      </c>
      <c r="AA60" s="324">
        <f>Q60*Inflation!$F$19*Inflation!$F$20</f>
        <v>625.69750249750257</v>
      </c>
      <c r="AB60" s="324">
        <f>R60*Inflation!$F$19*Inflation!$F$20*Inflation!$F$21</f>
        <v>8926.1874125874128</v>
      </c>
      <c r="AC60" s="324">
        <f>S60*Inflation!$F$19*Inflation!$F$20*Inflation!$F$21*Inflation!$F$22</f>
        <v>15159.608391608394</v>
      </c>
      <c r="AD60" s="324">
        <f>T60*Inflation!$F$19*Inflation!$F$20*Inflation!$F$21*Inflation!$F$22*Inflation!$F$23</f>
        <v>15432.503496503497</v>
      </c>
      <c r="AE60" s="326">
        <f t="shared" si="19"/>
        <v>40756.823976023981</v>
      </c>
      <c r="AF60" s="285">
        <f>V60/(V$68-V$65)*SUM('E Summary CWIP'!$AV$61:$BA$61)</f>
        <v>14.245373760247336</v>
      </c>
      <c r="AG60" s="286">
        <f>W60/(W$68-W$65)*SUM('E Summary CWIP'!$BB$61:$BG$61)</f>
        <v>20.21960930471564</v>
      </c>
      <c r="AH60" s="286">
        <f t="shared" si="20"/>
        <v>34.464983064962979</v>
      </c>
      <c r="AI60" s="286">
        <f>Y60/(Y$68-Y$65)*SUM('E Summary CWIP'!$BK$61:$BP$61)</f>
        <v>27.362198859184861</v>
      </c>
      <c r="AJ60" s="286">
        <f>Z60/(Z$68-Z$65)*SUM('E Summary CWIP'!$BQ$61:$BV$61)</f>
        <v>18.414280205470305</v>
      </c>
      <c r="AK60" s="286">
        <f t="shared" si="21"/>
        <v>45.776479064655163</v>
      </c>
      <c r="AL60" s="286">
        <f>AB60/(AB$68-AB$65)*'E Summary CWIP'!$CL$61</f>
        <v>570.0973735671696</v>
      </c>
      <c r="AM60" s="286">
        <f>AC60/(AC$68-AC$65)*'E Summary CWIP'!$DA$61</f>
        <v>1233.2821945264027</v>
      </c>
      <c r="AN60" s="286">
        <f>AD60/(AD$68-AD$65)*'E Summary CWIP'!$DP$61</f>
        <v>1544.0809231083233</v>
      </c>
      <c r="AO60" s="287">
        <f t="shared" si="33"/>
        <v>3427.7019533315138</v>
      </c>
      <c r="AP60" s="317">
        <f t="shared" si="22"/>
        <v>320.65896017383375</v>
      </c>
      <c r="AQ60" s="305">
        <f t="shared" si="23"/>
        <v>326.63319571830203</v>
      </c>
      <c r="AR60" s="305">
        <f t="shared" si="24"/>
        <v>647.29215589213584</v>
      </c>
      <c r="AS60" s="305">
        <f t="shared" si="25"/>
        <v>340.21095010793613</v>
      </c>
      <c r="AT60" s="305">
        <f t="shared" si="26"/>
        <v>331.26303145422162</v>
      </c>
      <c r="AU60" s="305">
        <f t="shared" si="27"/>
        <v>671.47398156215775</v>
      </c>
      <c r="AV60" s="305">
        <f t="shared" si="28"/>
        <v>9496.2847861545815</v>
      </c>
      <c r="AW60" s="305">
        <f t="shared" si="29"/>
        <v>16392.890586134796</v>
      </c>
      <c r="AX60" s="305">
        <f t="shared" si="30"/>
        <v>16976.58441961182</v>
      </c>
      <c r="AY60" s="306">
        <f t="shared" si="31"/>
        <v>44184.525929355492</v>
      </c>
    </row>
    <row r="61" spans="1:51" ht="14.5">
      <c r="A61" s="44" t="s">
        <v>150</v>
      </c>
      <c r="B61" s="45" t="s">
        <v>154</v>
      </c>
      <c r="C61" s="50">
        <v>0</v>
      </c>
      <c r="D61" s="63">
        <v>12</v>
      </c>
      <c r="E61" s="66"/>
      <c r="F61" s="64" t="s">
        <v>239</v>
      </c>
      <c r="G61" s="386" t="s">
        <v>148</v>
      </c>
      <c r="H61" s="386" t="s">
        <v>180</v>
      </c>
      <c r="I61" s="386" t="s">
        <v>1048</v>
      </c>
      <c r="J61" s="148">
        <v>45992</v>
      </c>
      <c r="K61" s="203">
        <v>0</v>
      </c>
      <c r="L61" s="255">
        <v>0</v>
      </c>
      <c r="M61" s="256">
        <v>0</v>
      </c>
      <c r="N61" s="256">
        <v>0</v>
      </c>
      <c r="O61" s="256">
        <v>0</v>
      </c>
      <c r="P61" s="256">
        <v>0</v>
      </c>
      <c r="Q61" s="256">
        <v>0</v>
      </c>
      <c r="R61" s="256">
        <v>0</v>
      </c>
      <c r="S61" s="256">
        <v>0</v>
      </c>
      <c r="T61" s="256">
        <v>0</v>
      </c>
      <c r="U61" s="257">
        <f t="shared" si="18"/>
        <v>0</v>
      </c>
      <c r="V61" s="323">
        <f>L61*Inflation!$F$19</f>
        <v>0</v>
      </c>
      <c r="W61" s="324">
        <f>M61*Inflation!$F$19</f>
        <v>0</v>
      </c>
      <c r="X61" s="324">
        <f>N61*Inflation!$F$19</f>
        <v>0</v>
      </c>
      <c r="Y61" s="324">
        <f>O61*Inflation!$F$19*Inflation!$F$20</f>
        <v>0</v>
      </c>
      <c r="Z61" s="324">
        <f>P61*Inflation!$F$19*Inflation!$F$20</f>
        <v>0</v>
      </c>
      <c r="AA61" s="324">
        <f>Q61*Inflation!$F$19*Inflation!$F$20</f>
        <v>0</v>
      </c>
      <c r="AB61" s="324">
        <f>R61*Inflation!$F$19*Inflation!$F$20*Inflation!$F$21</f>
        <v>0</v>
      </c>
      <c r="AC61" s="324">
        <f>S61*Inflation!$F$19*Inflation!$F$20*Inflation!$F$21*Inflation!$F$22</f>
        <v>0</v>
      </c>
      <c r="AD61" s="324">
        <f>T61*Inflation!$F$19*Inflation!$F$20*Inflation!$F$21*Inflation!$F$22*Inflation!$F$23</f>
        <v>0</v>
      </c>
      <c r="AE61" s="326">
        <f t="shared" si="19"/>
        <v>0</v>
      </c>
      <c r="AF61" s="285">
        <f>V61/(V$68-V$65)*SUM('E Summary CWIP'!$AV$61:$BA$61)</f>
        <v>0</v>
      </c>
      <c r="AG61" s="286">
        <f>W61/(W$68-W$65)*SUM('E Summary CWIP'!$BB$61:$BG$61)</f>
        <v>0</v>
      </c>
      <c r="AH61" s="286">
        <f t="shared" si="20"/>
        <v>0</v>
      </c>
      <c r="AI61" s="286">
        <f>Y61/(Y$68-Y$65)*SUM('E Summary CWIP'!$BK$61:$BP$61)</f>
        <v>0</v>
      </c>
      <c r="AJ61" s="286">
        <f>Z61/(Z$68-Z$65)*SUM('E Summary CWIP'!$BQ$61:$BV$61)</f>
        <v>0</v>
      </c>
      <c r="AK61" s="286">
        <f t="shared" si="21"/>
        <v>0</v>
      </c>
      <c r="AL61" s="286">
        <f>AB61/(AB$68-AB$65)*'E Summary CWIP'!$CL$61</f>
        <v>0</v>
      </c>
      <c r="AM61" s="286">
        <f>AC61/(AC$68-AC$65)*'E Summary CWIP'!$DA$61</f>
        <v>0</v>
      </c>
      <c r="AN61" s="286">
        <f>AD61/(AD$68-AD$65)*'E Summary CWIP'!$DP$61</f>
        <v>0</v>
      </c>
      <c r="AO61" s="287">
        <f t="shared" si="33"/>
        <v>0</v>
      </c>
      <c r="AP61" s="317">
        <f t="shared" si="22"/>
        <v>0</v>
      </c>
      <c r="AQ61" s="305">
        <f t="shared" si="23"/>
        <v>0</v>
      </c>
      <c r="AR61" s="305">
        <f t="shared" si="24"/>
        <v>0</v>
      </c>
      <c r="AS61" s="305">
        <f t="shared" si="25"/>
        <v>0</v>
      </c>
      <c r="AT61" s="305">
        <f t="shared" si="26"/>
        <v>0</v>
      </c>
      <c r="AU61" s="305">
        <f t="shared" si="27"/>
        <v>0</v>
      </c>
      <c r="AV61" s="305">
        <f t="shared" si="28"/>
        <v>0</v>
      </c>
      <c r="AW61" s="305">
        <f t="shared" si="29"/>
        <v>0</v>
      </c>
      <c r="AX61" s="305">
        <f t="shared" si="30"/>
        <v>0</v>
      </c>
      <c r="AY61" s="306">
        <f t="shared" si="31"/>
        <v>0</v>
      </c>
    </row>
    <row r="62" spans="1:51" ht="14.5">
      <c r="A62" s="44" t="s">
        <v>150</v>
      </c>
      <c r="B62" s="45" t="s">
        <v>154</v>
      </c>
      <c r="C62" s="50">
        <v>0</v>
      </c>
      <c r="D62" s="63">
        <v>12</v>
      </c>
      <c r="E62" s="66"/>
      <c r="F62" s="64" t="s">
        <v>240</v>
      </c>
      <c r="G62" s="386" t="s">
        <v>148</v>
      </c>
      <c r="H62" s="386" t="s">
        <v>180</v>
      </c>
      <c r="I62" s="386" t="s">
        <v>1048</v>
      </c>
      <c r="J62" s="148">
        <v>45992</v>
      </c>
      <c r="K62" s="203">
        <v>0</v>
      </c>
      <c r="L62" s="255">
        <v>0</v>
      </c>
      <c r="M62" s="256">
        <v>57</v>
      </c>
      <c r="N62" s="256">
        <v>57</v>
      </c>
      <c r="O62" s="256">
        <v>0</v>
      </c>
      <c r="P62" s="256">
        <v>0</v>
      </c>
      <c r="Q62" s="256">
        <v>0</v>
      </c>
      <c r="R62" s="256">
        <v>0</v>
      </c>
      <c r="S62" s="256">
        <v>0</v>
      </c>
      <c r="T62" s="256">
        <v>0</v>
      </c>
      <c r="U62" s="257">
        <f t="shared" si="18"/>
        <v>57</v>
      </c>
      <c r="V62" s="323">
        <f>L62*Inflation!$F$19</f>
        <v>0</v>
      </c>
      <c r="W62" s="324">
        <f>M62*Inflation!$F$19</f>
        <v>58.218581418581415</v>
      </c>
      <c r="X62" s="324">
        <f>N62*Inflation!$F$19</f>
        <v>58.218581418581415</v>
      </c>
      <c r="Y62" s="324">
        <f>O62*Inflation!$F$19*Inflation!$F$20</f>
        <v>0</v>
      </c>
      <c r="Z62" s="324">
        <f>P62*Inflation!$F$19*Inflation!$F$20</f>
        <v>0</v>
      </c>
      <c r="AA62" s="324">
        <f>Q62*Inflation!$F$19*Inflation!$F$20</f>
        <v>0</v>
      </c>
      <c r="AB62" s="324">
        <f>R62*Inflation!$F$19*Inflation!$F$20*Inflation!$F$21</f>
        <v>0</v>
      </c>
      <c r="AC62" s="324">
        <f>S62*Inflation!$F$19*Inflation!$F$20*Inflation!$F$21*Inflation!$F$22</f>
        <v>0</v>
      </c>
      <c r="AD62" s="324">
        <f>T62*Inflation!$F$19*Inflation!$F$20*Inflation!$F$21*Inflation!$F$22*Inflation!$F$23</f>
        <v>0</v>
      </c>
      <c r="AE62" s="326">
        <f t="shared" si="19"/>
        <v>58.218581418581415</v>
      </c>
      <c r="AF62" s="285">
        <f>V62/(V$68-V$65)*SUM('E Summary CWIP'!$AV$61:$BA$61)</f>
        <v>0</v>
      </c>
      <c r="AG62" s="286">
        <f>W62/(W$68-W$65)*SUM('E Summary CWIP'!$BB$61:$BG$61)</f>
        <v>3.8417257678959711</v>
      </c>
      <c r="AH62" s="286">
        <f t="shared" si="20"/>
        <v>3.8417257678959711</v>
      </c>
      <c r="AI62" s="286">
        <f>Y62/(Y$68-Y$65)*SUM('E Summary CWIP'!$BK$61:$BP$61)</f>
        <v>0</v>
      </c>
      <c r="AJ62" s="286">
        <f>Z62/(Z$68-Z$65)*SUM('E Summary CWIP'!$BQ$61:$BV$61)</f>
        <v>0</v>
      </c>
      <c r="AK62" s="286">
        <f t="shared" si="21"/>
        <v>0</v>
      </c>
      <c r="AL62" s="286">
        <f>AB62/(AB$68-AB$65)*'E Summary CWIP'!$CL$61</f>
        <v>0</v>
      </c>
      <c r="AM62" s="286">
        <f>AC62/(AC$68-AC$65)*'E Summary CWIP'!$DA$61</f>
        <v>0</v>
      </c>
      <c r="AN62" s="286">
        <f>AD62/(AD$68-AD$65)*'E Summary CWIP'!$DP$61</f>
        <v>0</v>
      </c>
      <c r="AO62" s="287">
        <f t="shared" si="33"/>
        <v>3.8417257678959711</v>
      </c>
      <c r="AP62" s="317">
        <f t="shared" si="22"/>
        <v>0</v>
      </c>
      <c r="AQ62" s="305">
        <f>W62+AG62</f>
        <v>62.060307186477388</v>
      </c>
      <c r="AR62" s="305">
        <f t="shared" si="24"/>
        <v>62.060307186477388</v>
      </c>
      <c r="AS62" s="305">
        <f t="shared" si="25"/>
        <v>0</v>
      </c>
      <c r="AT62" s="305">
        <f t="shared" si="26"/>
        <v>0</v>
      </c>
      <c r="AU62" s="305">
        <f t="shared" si="27"/>
        <v>0</v>
      </c>
      <c r="AV62" s="305">
        <f t="shared" si="28"/>
        <v>0</v>
      </c>
      <c r="AW62" s="305">
        <f t="shared" si="29"/>
        <v>0</v>
      </c>
      <c r="AX62" s="305">
        <f t="shared" si="30"/>
        <v>0</v>
      </c>
      <c r="AY62" s="306">
        <f t="shared" si="31"/>
        <v>62.060307186477388</v>
      </c>
    </row>
    <row r="63" spans="1:51" ht="14.5">
      <c r="A63" s="44" t="s">
        <v>154</v>
      </c>
      <c r="B63" s="45" t="s">
        <v>150</v>
      </c>
      <c r="C63" s="50">
        <v>0</v>
      </c>
      <c r="D63" s="63">
        <v>12</v>
      </c>
      <c r="E63" s="66"/>
      <c r="F63" s="64" t="s">
        <v>241</v>
      </c>
      <c r="G63" s="386" t="s">
        <v>148</v>
      </c>
      <c r="H63" s="386" t="s">
        <v>180</v>
      </c>
      <c r="I63" s="386" t="s">
        <v>1048</v>
      </c>
      <c r="J63" s="148" t="s">
        <v>220</v>
      </c>
      <c r="K63" s="203">
        <v>0</v>
      </c>
      <c r="L63" s="255">
        <v>0</v>
      </c>
      <c r="M63" s="256">
        <v>0</v>
      </c>
      <c r="N63" s="256">
        <v>0</v>
      </c>
      <c r="O63" s="256">
        <v>50</v>
      </c>
      <c r="P63" s="256">
        <v>50</v>
      </c>
      <c r="Q63" s="256">
        <v>100</v>
      </c>
      <c r="R63" s="256">
        <v>200</v>
      </c>
      <c r="S63" s="256">
        <v>200</v>
      </c>
      <c r="T63" s="256">
        <v>4961</v>
      </c>
      <c r="U63" s="257">
        <f t="shared" si="18"/>
        <v>5461</v>
      </c>
      <c r="V63" s="323">
        <f>L63*Inflation!$F$19</f>
        <v>0</v>
      </c>
      <c r="W63" s="324">
        <f>M63*Inflation!$F$19</f>
        <v>0</v>
      </c>
      <c r="X63" s="324">
        <f>N63*Inflation!$F$19</f>
        <v>0</v>
      </c>
      <c r="Y63" s="324">
        <f>O63*Inflation!$F$19*Inflation!$F$20</f>
        <v>52.141458541458547</v>
      </c>
      <c r="Z63" s="324">
        <f>P63*Inflation!$F$19*Inflation!$F$20</f>
        <v>52.141458541458547</v>
      </c>
      <c r="AA63" s="324">
        <f>Q63*Inflation!$F$19*Inflation!$F$20</f>
        <v>104.28291708291709</v>
      </c>
      <c r="AB63" s="324">
        <f>R63*Inflation!$F$19*Inflation!$F$20*Inflation!$F$21</f>
        <v>212.52827172827173</v>
      </c>
      <c r="AC63" s="324">
        <f>S63*Inflation!$F$19*Inflation!$F$20*Inflation!$F$21*Inflation!$F$22</f>
        <v>216.56583416583419</v>
      </c>
      <c r="AD63" s="324">
        <f>T63*Inflation!$F$19*Inflation!$F$20*Inflation!$F$21*Inflation!$F$22*Inflation!$F$23</f>
        <v>5468.6178461538475</v>
      </c>
      <c r="AE63" s="326">
        <f t="shared" si="19"/>
        <v>6001.9948691308709</v>
      </c>
      <c r="AF63" s="285">
        <f>V63/(V$68-V$65)*SUM('E Summary CWIP'!$AV$61:$BA$61)</f>
        <v>0</v>
      </c>
      <c r="AG63" s="286">
        <f>W63/(W$68-W$65)*SUM('E Summary CWIP'!$BB$61:$BG$61)</f>
        <v>0</v>
      </c>
      <c r="AH63" s="286">
        <f t="shared" si="20"/>
        <v>0</v>
      </c>
      <c r="AI63" s="286">
        <f>Y63/(Y$68-Y$65)*SUM('E Summary CWIP'!$BK$61:$BP$61)</f>
        <v>4.5603664765308105</v>
      </c>
      <c r="AJ63" s="286">
        <f>Z63/(Z$68-Z$65)*SUM('E Summary CWIP'!$BQ$61:$BV$61)</f>
        <v>3.0690467009117173</v>
      </c>
      <c r="AK63" s="286">
        <f t="shared" si="21"/>
        <v>7.6294131774425278</v>
      </c>
      <c r="AL63" s="286">
        <f>AB63/(AB$68-AB$65)*'E Summary CWIP'!$CL$61</f>
        <v>13.573746989694515</v>
      </c>
      <c r="AM63" s="286">
        <f>AC63/(AC$68-AC$65)*'E Summary CWIP'!$DA$61</f>
        <v>17.618317064662897</v>
      </c>
      <c r="AN63" s="286">
        <f>AD63/(AD$68-AD$65)*'E Summary CWIP'!$DP$61</f>
        <v>547.15610425288526</v>
      </c>
      <c r="AO63" s="287">
        <f t="shared" si="33"/>
        <v>585.97758148468517</v>
      </c>
      <c r="AP63" s="317">
        <f t="shared" si="22"/>
        <v>0</v>
      </c>
      <c r="AQ63" s="305">
        <f t="shared" si="23"/>
        <v>0</v>
      </c>
      <c r="AR63" s="305">
        <f t="shared" si="24"/>
        <v>0</v>
      </c>
      <c r="AS63" s="305">
        <f t="shared" si="25"/>
        <v>56.701825017989357</v>
      </c>
      <c r="AT63" s="305">
        <f t="shared" si="26"/>
        <v>55.210505242370267</v>
      </c>
      <c r="AU63" s="305">
        <f t="shared" si="27"/>
        <v>111.91233026035962</v>
      </c>
      <c r="AV63" s="305">
        <f t="shared" si="28"/>
        <v>226.10201871796625</v>
      </c>
      <c r="AW63" s="305">
        <f t="shared" si="29"/>
        <v>234.18415123049709</v>
      </c>
      <c r="AX63" s="305">
        <f t="shared" si="30"/>
        <v>6015.7739504067331</v>
      </c>
      <c r="AY63" s="306">
        <f t="shared" si="31"/>
        <v>6587.9724506155562</v>
      </c>
    </row>
    <row r="64" spans="1:51" ht="14.5">
      <c r="A64" s="44" t="s">
        <v>150</v>
      </c>
      <c r="B64" s="45" t="s">
        <v>150</v>
      </c>
      <c r="C64" s="50">
        <v>7733</v>
      </c>
      <c r="D64" s="63">
        <v>12</v>
      </c>
      <c r="E64" s="66"/>
      <c r="F64" s="64" t="s">
        <v>242</v>
      </c>
      <c r="G64" s="386" t="s">
        <v>148</v>
      </c>
      <c r="H64" s="386" t="s">
        <v>180</v>
      </c>
      <c r="I64" s="386" t="s">
        <v>1048</v>
      </c>
      <c r="J64" s="148">
        <v>46447</v>
      </c>
      <c r="K64" s="203">
        <v>250</v>
      </c>
      <c r="L64" s="255">
        <v>200</v>
      </c>
      <c r="M64" s="256">
        <v>200</v>
      </c>
      <c r="N64" s="256">
        <v>400</v>
      </c>
      <c r="O64" s="256">
        <v>750</v>
      </c>
      <c r="P64" s="256">
        <v>750</v>
      </c>
      <c r="Q64" s="256">
        <v>1500</v>
      </c>
      <c r="R64" s="256">
        <v>5833</v>
      </c>
      <c r="S64" s="256">
        <v>0</v>
      </c>
      <c r="T64" s="256">
        <v>0</v>
      </c>
      <c r="U64" s="257">
        <f t="shared" si="18"/>
        <v>7733</v>
      </c>
      <c r="V64" s="323">
        <f>L64*Inflation!$F$19</f>
        <v>204.27572427572426</v>
      </c>
      <c r="W64" s="324">
        <f>M64*Inflation!$F$19</f>
        <v>204.27572427572426</v>
      </c>
      <c r="X64" s="324">
        <f>N64*Inflation!$F$19</f>
        <v>408.55144855144852</v>
      </c>
      <c r="Y64" s="324">
        <f>O64*Inflation!$F$19*Inflation!$F$20</f>
        <v>782.12187812187813</v>
      </c>
      <c r="Z64" s="324">
        <f>P64*Inflation!$F$19*Inflation!$F$20</f>
        <v>782.12187812187813</v>
      </c>
      <c r="AA64" s="324">
        <f>Q64*Inflation!$F$19*Inflation!$F$20</f>
        <v>1564.2437562437563</v>
      </c>
      <c r="AB64" s="324">
        <f>R64*Inflation!$F$19*Inflation!$F$20*Inflation!$F$21</f>
        <v>6198.3870449550459</v>
      </c>
      <c r="AC64" s="324">
        <f>S64*Inflation!$F$19*Inflation!$F$20*Inflation!$F$21*Inflation!$F$22</f>
        <v>0</v>
      </c>
      <c r="AD64" s="324">
        <f>T64*Inflation!$F$19*Inflation!$F$20*Inflation!$F$21*Inflation!$F$22*Inflation!$F$23</f>
        <v>0</v>
      </c>
      <c r="AE64" s="326">
        <f t="shared" si="19"/>
        <v>8171.1822497502508</v>
      </c>
      <c r="AF64" s="285">
        <f>V64/(V$68-V$65)*SUM('E Summary CWIP'!$AV$61:$BA$61)</f>
        <v>9.4969158401648901</v>
      </c>
      <c r="AG64" s="286">
        <f>W64/(W$68-W$65)*SUM('E Summary CWIP'!$BB$61:$BG$61)</f>
        <v>13.479739536477092</v>
      </c>
      <c r="AH64" s="286">
        <f t="shared" si="20"/>
        <v>22.976655376641983</v>
      </c>
      <c r="AI64" s="286">
        <f>Y64/(Y$68-Y$65)*SUM('E Summary CWIP'!$BK$61:$BP$61)</f>
        <v>68.405497147962151</v>
      </c>
      <c r="AJ64" s="286">
        <f>Z64/(Z$68-Z$65)*SUM('E Summary CWIP'!$BQ$61:$BV$61)</f>
        <v>46.035700513675756</v>
      </c>
      <c r="AK64" s="286">
        <f t="shared" si="21"/>
        <v>114.44119766163791</v>
      </c>
      <c r="AL64" s="286">
        <f>AB64/(AB$68-AB$65)*'E Summary CWIP'!$CL$61</f>
        <v>395.87833095444057</v>
      </c>
      <c r="AM64" s="286">
        <f>AC64/(AC$68-AC$65)*'E Summary CWIP'!$DA$61</f>
        <v>0</v>
      </c>
      <c r="AN64" s="286">
        <f>AD64/(AD$68-AD$65)*'E Summary CWIP'!$DP$61</f>
        <v>0</v>
      </c>
      <c r="AO64" s="287">
        <f t="shared" si="33"/>
        <v>533.29618399272044</v>
      </c>
      <c r="AP64" s="317">
        <f t="shared" si="22"/>
        <v>213.77264011588915</v>
      </c>
      <c r="AQ64" s="305">
        <f t="shared" si="23"/>
        <v>217.75546381220136</v>
      </c>
      <c r="AR64" s="305">
        <f t="shared" si="24"/>
        <v>431.5281039280905</v>
      </c>
      <c r="AS64" s="305">
        <f t="shared" si="25"/>
        <v>850.52737526984026</v>
      </c>
      <c r="AT64" s="305">
        <f t="shared" si="26"/>
        <v>828.15757863555393</v>
      </c>
      <c r="AU64" s="305">
        <f t="shared" si="27"/>
        <v>1678.6849539053942</v>
      </c>
      <c r="AV64" s="305">
        <f t="shared" si="28"/>
        <v>6594.2653759094865</v>
      </c>
      <c r="AW64" s="305">
        <f t="shared" si="29"/>
        <v>0</v>
      </c>
      <c r="AX64" s="305">
        <f t="shared" si="30"/>
        <v>0</v>
      </c>
      <c r="AY64" s="306">
        <f t="shared" si="31"/>
        <v>8704.4784337429719</v>
      </c>
    </row>
    <row r="65" spans="1:51" ht="14.5">
      <c r="A65" s="44" t="s">
        <v>150</v>
      </c>
      <c r="B65" s="45" t="s">
        <v>150</v>
      </c>
      <c r="C65" s="50">
        <v>23356</v>
      </c>
      <c r="D65" s="137">
        <v>12</v>
      </c>
      <c r="E65" s="138"/>
      <c r="F65" s="67" t="s">
        <v>243</v>
      </c>
      <c r="G65" s="390" t="s">
        <v>149</v>
      </c>
      <c r="H65" s="390" t="s">
        <v>180</v>
      </c>
      <c r="I65" s="482" t="s">
        <v>361</v>
      </c>
      <c r="J65" s="151">
        <v>47270</v>
      </c>
      <c r="K65" s="205">
        <v>250</v>
      </c>
      <c r="L65" s="157">
        <v>125</v>
      </c>
      <c r="M65" s="139">
        <v>125</v>
      </c>
      <c r="N65" s="139">
        <v>250</v>
      </c>
      <c r="O65" s="139">
        <v>150</v>
      </c>
      <c r="P65" s="139">
        <v>150</v>
      </c>
      <c r="Q65" s="139">
        <v>300</v>
      </c>
      <c r="R65" s="139">
        <v>500</v>
      </c>
      <c r="S65" s="139">
        <v>14306</v>
      </c>
      <c r="T65" s="139">
        <v>8000</v>
      </c>
      <c r="U65" s="158">
        <f t="shared" si="18"/>
        <v>23356</v>
      </c>
      <c r="V65" s="143">
        <f>L65*Inflation!$F$19</f>
        <v>127.67232767232767</v>
      </c>
      <c r="W65" s="141">
        <f>M65*Inflation!$F$19</f>
        <v>127.67232767232767</v>
      </c>
      <c r="X65" s="141">
        <f>N65*Inflation!$F$19</f>
        <v>255.34465534465534</v>
      </c>
      <c r="Y65" s="141">
        <f>O65*Inflation!$F$19*Inflation!$F$20</f>
        <v>156.42437562437564</v>
      </c>
      <c r="Z65" s="141">
        <f>P65*Inflation!$F$19*Inflation!$F$20</f>
        <v>156.42437562437564</v>
      </c>
      <c r="AA65" s="141">
        <f>Q65*Inflation!$F$19*Inflation!$F$20</f>
        <v>312.84875124875128</v>
      </c>
      <c r="AB65" s="141">
        <f>R65*Inflation!$F$19*Inflation!$F$20*Inflation!$F$21</f>
        <v>531.32067932067946</v>
      </c>
      <c r="AC65" s="141">
        <f>S65*Inflation!$F$19*Inflation!$F$20*Inflation!$F$21*Inflation!$F$22</f>
        <v>15490.954117882122</v>
      </c>
      <c r="AD65" s="141">
        <f>T65*Inflation!$F$19*Inflation!$F$20*Inflation!$F$21*Inflation!$F$22*Inflation!$F$23</f>
        <v>8818.57342657343</v>
      </c>
      <c r="AE65" s="144">
        <f t="shared" si="19"/>
        <v>25409.04163036964</v>
      </c>
      <c r="AF65" s="212">
        <v>11</v>
      </c>
      <c r="AG65" s="213">
        <v>11</v>
      </c>
      <c r="AH65" s="213">
        <f t="shared" si="20"/>
        <v>22</v>
      </c>
      <c r="AI65" s="213">
        <v>22.5</v>
      </c>
      <c r="AJ65" s="213">
        <v>22.5</v>
      </c>
      <c r="AK65" s="213">
        <f t="shared" si="21"/>
        <v>45</v>
      </c>
      <c r="AL65" s="213">
        <v>75</v>
      </c>
      <c r="AM65" s="213">
        <v>575</v>
      </c>
      <c r="AN65" s="213">
        <v>726</v>
      </c>
      <c r="AO65" s="214">
        <f t="shared" si="33"/>
        <v>1443</v>
      </c>
      <c r="AP65" s="159">
        <f t="shared" si="22"/>
        <v>138.67232767232767</v>
      </c>
      <c r="AQ65" s="141">
        <f>W65+AG65</f>
        <v>138.67232767232767</v>
      </c>
      <c r="AR65" s="141">
        <f t="shared" si="24"/>
        <v>277.34465534465534</v>
      </c>
      <c r="AS65" s="141">
        <f t="shared" si="25"/>
        <v>178.92437562437564</v>
      </c>
      <c r="AT65" s="141">
        <f t="shared" si="26"/>
        <v>178.92437562437564</v>
      </c>
      <c r="AU65" s="141">
        <f t="shared" si="27"/>
        <v>357.84875124875128</v>
      </c>
      <c r="AV65" s="141">
        <f t="shared" si="28"/>
        <v>606.32067932067946</v>
      </c>
      <c r="AW65" s="141">
        <f t="shared" si="29"/>
        <v>16065.954117882122</v>
      </c>
      <c r="AX65" s="141">
        <f t="shared" si="30"/>
        <v>9544.57342657343</v>
      </c>
      <c r="AY65" s="144">
        <f t="shared" si="31"/>
        <v>26852.04163036964</v>
      </c>
    </row>
    <row r="66" spans="1:51" ht="14.5">
      <c r="A66" s="44" t="s">
        <v>154</v>
      </c>
      <c r="B66" s="45" t="s">
        <v>154</v>
      </c>
      <c r="C66" s="50">
        <v>0</v>
      </c>
      <c r="D66" s="63">
        <v>12</v>
      </c>
      <c r="E66" s="68"/>
      <c r="F66" s="64" t="s">
        <v>244</v>
      </c>
      <c r="G66" s="386" t="s">
        <v>149</v>
      </c>
      <c r="H66" s="386" t="s">
        <v>180</v>
      </c>
      <c r="I66" s="386" t="s">
        <v>361</v>
      </c>
      <c r="J66" s="148" t="s">
        <v>220</v>
      </c>
      <c r="K66" s="203">
        <v>0</v>
      </c>
      <c r="L66" s="255">
        <v>0</v>
      </c>
      <c r="M66" s="256">
        <v>0</v>
      </c>
      <c r="N66" s="256">
        <v>0</v>
      </c>
      <c r="O66" s="256">
        <v>0</v>
      </c>
      <c r="P66" s="256">
        <v>0</v>
      </c>
      <c r="Q66" s="256">
        <v>0</v>
      </c>
      <c r="R66" s="256">
        <v>0</v>
      </c>
      <c r="S66" s="256">
        <v>0</v>
      </c>
      <c r="T66" s="256">
        <v>0</v>
      </c>
      <c r="U66" s="257">
        <f t="shared" si="18"/>
        <v>0</v>
      </c>
      <c r="V66" s="323">
        <f>L66*Inflation!$F$19</f>
        <v>0</v>
      </c>
      <c r="W66" s="324">
        <f>M66*Inflation!$F$19</f>
        <v>0</v>
      </c>
      <c r="X66" s="324">
        <f>N66*Inflation!$F$19</f>
        <v>0</v>
      </c>
      <c r="Y66" s="324">
        <f>O66*Inflation!$F$19*Inflation!$F$20</f>
        <v>0</v>
      </c>
      <c r="Z66" s="324">
        <f>P66*Inflation!$F$19*Inflation!$F$20</f>
        <v>0</v>
      </c>
      <c r="AA66" s="324">
        <f>Q66*Inflation!$F$19*Inflation!$F$20</f>
        <v>0</v>
      </c>
      <c r="AB66" s="324">
        <f>R66*Inflation!$F$19*Inflation!$F$20*Inflation!$F$21</f>
        <v>0</v>
      </c>
      <c r="AC66" s="324">
        <f>S66*Inflation!$F$19*Inflation!$F$20*Inflation!$F$21*Inflation!$F$22</f>
        <v>0</v>
      </c>
      <c r="AD66" s="324">
        <f>T66*Inflation!$F$19*Inflation!$F$20*Inflation!$F$21*Inflation!$F$22*Inflation!$F$23</f>
        <v>0</v>
      </c>
      <c r="AE66" s="326">
        <f t="shared" si="19"/>
        <v>0</v>
      </c>
      <c r="AF66" s="285">
        <f>V66/(V$68-V$65)*SUM('E Summary CWIP'!$AV$61:$BA$61)</f>
        <v>0</v>
      </c>
      <c r="AG66" s="286">
        <f>W66/(W$68-W$65)*SUM('E Summary CWIP'!$BB$61:$BG$61)</f>
        <v>0</v>
      </c>
      <c r="AH66" s="286">
        <f t="shared" si="20"/>
        <v>0</v>
      </c>
      <c r="AI66" s="286">
        <f>Y66/(Y$68-Y$65)*SUM('E Summary CWIP'!$BK$61:$BP$61)</f>
        <v>0</v>
      </c>
      <c r="AJ66" s="286">
        <f>Z66/(Z$68-Z$65)*SUM('E Summary CWIP'!$BQ$61:$BV$61)</f>
        <v>0</v>
      </c>
      <c r="AK66" s="286">
        <f t="shared" si="21"/>
        <v>0</v>
      </c>
      <c r="AL66" s="286">
        <f>AB66/(AB$68-AB$65)*'E Summary CWIP'!$CL$61</f>
        <v>0</v>
      </c>
      <c r="AM66" s="286">
        <f>AC66/(AC$68-AC$65)*'E Summary CWIP'!$DA$61</f>
        <v>0</v>
      </c>
      <c r="AN66" s="286">
        <f>AD66/(AD$68-AD$65)*'E Summary CWIP'!$DP$61</f>
        <v>0</v>
      </c>
      <c r="AO66" s="287">
        <f t="shared" ref="AO66:AO67" si="34">SUM(AH66,AK66,AL66,AM66,AN66)</f>
        <v>0</v>
      </c>
      <c r="AP66" s="317">
        <f t="shared" si="22"/>
        <v>0</v>
      </c>
      <c r="AQ66" s="305">
        <f t="shared" si="23"/>
        <v>0</v>
      </c>
      <c r="AR66" s="305">
        <f t="shared" si="24"/>
        <v>0</v>
      </c>
      <c r="AS66" s="305">
        <f t="shared" si="25"/>
        <v>0</v>
      </c>
      <c r="AT66" s="305">
        <f t="shared" si="26"/>
        <v>0</v>
      </c>
      <c r="AU66" s="305">
        <f t="shared" si="27"/>
        <v>0</v>
      </c>
      <c r="AV66" s="305">
        <f t="shared" si="28"/>
        <v>0</v>
      </c>
      <c r="AW66" s="305">
        <f t="shared" si="29"/>
        <v>0</v>
      </c>
      <c r="AX66" s="305">
        <f t="shared" si="30"/>
        <v>0</v>
      </c>
      <c r="AY66" s="306">
        <f t="shared" si="31"/>
        <v>0</v>
      </c>
    </row>
    <row r="67" spans="1:51" ht="14.5">
      <c r="A67" s="44" t="s">
        <v>154</v>
      </c>
      <c r="B67" s="45" t="s">
        <v>154</v>
      </c>
      <c r="C67" s="50">
        <v>0</v>
      </c>
      <c r="D67" s="63">
        <v>12</v>
      </c>
      <c r="E67" s="52"/>
      <c r="F67" s="64" t="s">
        <v>245</v>
      </c>
      <c r="G67" s="386" t="s">
        <v>149</v>
      </c>
      <c r="H67" s="386" t="s">
        <v>180</v>
      </c>
      <c r="I67" s="386" t="s">
        <v>361</v>
      </c>
      <c r="J67" s="148" t="s">
        <v>220</v>
      </c>
      <c r="K67" s="203">
        <v>0</v>
      </c>
      <c r="L67" s="255">
        <v>0</v>
      </c>
      <c r="M67" s="256">
        <v>0</v>
      </c>
      <c r="N67" s="256">
        <v>0</v>
      </c>
      <c r="O67" s="256">
        <v>0</v>
      </c>
      <c r="P67" s="256">
        <v>0</v>
      </c>
      <c r="Q67" s="256">
        <v>0</v>
      </c>
      <c r="R67" s="256">
        <v>0</v>
      </c>
      <c r="S67" s="256">
        <v>0</v>
      </c>
      <c r="T67" s="256">
        <v>0</v>
      </c>
      <c r="U67" s="257">
        <f t="shared" si="18"/>
        <v>0</v>
      </c>
      <c r="V67" s="323">
        <f>L67*Inflation!$F$19</f>
        <v>0</v>
      </c>
      <c r="W67" s="324">
        <f>M67*Inflation!$F$19</f>
        <v>0</v>
      </c>
      <c r="X67" s="324">
        <f>N67*Inflation!$F$19</f>
        <v>0</v>
      </c>
      <c r="Y67" s="324">
        <f>O67*Inflation!$F$19*Inflation!$F$20</f>
        <v>0</v>
      </c>
      <c r="Z67" s="324">
        <f>P67*Inflation!$F$19*Inflation!$F$20</f>
        <v>0</v>
      </c>
      <c r="AA67" s="324">
        <f>Q67*Inflation!$F$19*Inflation!$F$20</f>
        <v>0</v>
      </c>
      <c r="AB67" s="324">
        <f>R67*Inflation!$F$19*Inflation!$F$20*Inflation!$F$21</f>
        <v>0</v>
      </c>
      <c r="AC67" s="324">
        <f>S67*Inflation!$F$19*Inflation!$F$20*Inflation!$F$21*Inflation!$F$22</f>
        <v>0</v>
      </c>
      <c r="AD67" s="324">
        <f>T67*Inflation!$F$19*Inflation!$F$20*Inflation!$F$21*Inflation!$F$22*Inflation!$F$23</f>
        <v>0</v>
      </c>
      <c r="AE67" s="326">
        <f t="shared" si="19"/>
        <v>0</v>
      </c>
      <c r="AF67" s="285">
        <f>V67/(V$68-V$65)*SUM('E Summary CWIP'!$AV$61:$BA$61)</f>
        <v>0</v>
      </c>
      <c r="AG67" s="286">
        <f>W67/(W$68-W$65)*SUM('E Summary CWIP'!$BB$61:$BG$61)</f>
        <v>0</v>
      </c>
      <c r="AH67" s="286">
        <f t="shared" si="20"/>
        <v>0</v>
      </c>
      <c r="AI67" s="286">
        <f>Y67/(Y$68-Y$65)*SUM('E Summary CWIP'!$BK$61:$BP$61)</f>
        <v>0</v>
      </c>
      <c r="AJ67" s="286">
        <f>Z67/(Z$68-Z$65)*SUM('E Summary CWIP'!$BQ$61:$BV$61)</f>
        <v>0</v>
      </c>
      <c r="AK67" s="286">
        <f t="shared" si="21"/>
        <v>0</v>
      </c>
      <c r="AL67" s="286">
        <f>AB67/(AB$68-AB$65)*'E Summary CWIP'!$CL$61</f>
        <v>0</v>
      </c>
      <c r="AM67" s="286">
        <f>AC67/(AC$68-AC$65)*'E Summary CWIP'!$DA$61</f>
        <v>0</v>
      </c>
      <c r="AN67" s="286">
        <f>AD67/(AD$68-AD$65)*'E Summary CWIP'!$DP$61</f>
        <v>0</v>
      </c>
      <c r="AO67" s="287">
        <f t="shared" si="34"/>
        <v>0</v>
      </c>
      <c r="AP67" s="317">
        <f t="shared" si="22"/>
        <v>0</v>
      </c>
      <c r="AQ67" s="305">
        <f t="shared" si="23"/>
        <v>0</v>
      </c>
      <c r="AR67" s="305">
        <f t="shared" si="24"/>
        <v>0</v>
      </c>
      <c r="AS67" s="305">
        <f t="shared" si="25"/>
        <v>0</v>
      </c>
      <c r="AT67" s="305">
        <f t="shared" si="26"/>
        <v>0</v>
      </c>
      <c r="AU67" s="305">
        <f t="shared" si="27"/>
        <v>0</v>
      </c>
      <c r="AV67" s="305">
        <f t="shared" si="28"/>
        <v>0</v>
      </c>
      <c r="AW67" s="305">
        <f t="shared" si="29"/>
        <v>0</v>
      </c>
      <c r="AX67" s="305">
        <f t="shared" si="30"/>
        <v>0</v>
      </c>
      <c r="AY67" s="306">
        <f t="shared" si="31"/>
        <v>0</v>
      </c>
    </row>
    <row r="68" spans="1:51" ht="15" thickBot="1">
      <c r="A68" s="44"/>
      <c r="B68" s="57">
        <v>0</v>
      </c>
      <c r="C68" s="50">
        <v>12</v>
      </c>
      <c r="D68" s="58">
        <v>12</v>
      </c>
      <c r="E68" s="69"/>
      <c r="F68" s="70" t="s">
        <v>246</v>
      </c>
      <c r="G68" s="389"/>
      <c r="H68" s="389"/>
      <c r="I68" s="389"/>
      <c r="J68" s="152"/>
      <c r="K68" s="204">
        <v>29363</v>
      </c>
      <c r="L68" s="156">
        <f t="shared" ref="L68:U68" si="35">SUM(L42:L67)</f>
        <v>12745</v>
      </c>
      <c r="M68" s="71">
        <f t="shared" si="35"/>
        <v>14053</v>
      </c>
      <c r="N68" s="71">
        <f t="shared" si="35"/>
        <v>26798</v>
      </c>
      <c r="O68" s="71">
        <f t="shared" si="35"/>
        <v>14960</v>
      </c>
      <c r="P68" s="71">
        <f t="shared" si="35"/>
        <v>11530</v>
      </c>
      <c r="Q68" s="71">
        <f t="shared" si="35"/>
        <v>26490</v>
      </c>
      <c r="R68" s="71">
        <f t="shared" si="35"/>
        <v>32088</v>
      </c>
      <c r="S68" s="71">
        <f t="shared" si="35"/>
        <v>42906</v>
      </c>
      <c r="T68" s="71">
        <f t="shared" si="35"/>
        <v>33257</v>
      </c>
      <c r="U68" s="130">
        <f t="shared" si="35"/>
        <v>161539</v>
      </c>
      <c r="V68" s="172">
        <f t="shared" ref="V68:AE68" si="36">SUM(V42:V67)</f>
        <v>13017.470529470529</v>
      </c>
      <c r="W68" s="177">
        <f t="shared" si="36"/>
        <v>14353.433766233764</v>
      </c>
      <c r="X68" s="177">
        <f t="shared" si="36"/>
        <v>27370.904295704298</v>
      </c>
      <c r="Y68" s="177">
        <f t="shared" si="36"/>
        <v>15600.7243956044</v>
      </c>
      <c r="Z68" s="177">
        <f t="shared" si="36"/>
        <v>12023.820339660342</v>
      </c>
      <c r="AA68" s="177">
        <f t="shared" si="36"/>
        <v>27624.544735264739</v>
      </c>
      <c r="AB68" s="177">
        <f t="shared" si="36"/>
        <v>34098.035916083922</v>
      </c>
      <c r="AC68" s="177">
        <f t="shared" si="36"/>
        <v>46459.868403596418</v>
      </c>
      <c r="AD68" s="177">
        <f t="shared" si="36"/>
        <v>36659.912055944063</v>
      </c>
      <c r="AE68" s="174">
        <f t="shared" si="36"/>
        <v>172213.26540659342</v>
      </c>
      <c r="AF68" s="215">
        <f>SUM(AF42:AF67)</f>
        <v>610.25538951440467</v>
      </c>
      <c r="AG68" s="216">
        <f t="shared" ref="AG68:AX68" si="37">SUM(AG42:AG67)</f>
        <v>949.72906132026469</v>
      </c>
      <c r="AH68" s="216">
        <f t="shared" si="37"/>
        <v>1559.9844508346694</v>
      </c>
      <c r="AI68" s="216">
        <f t="shared" si="37"/>
        <v>1373.2805503484262</v>
      </c>
      <c r="AJ68" s="216">
        <f t="shared" si="37"/>
        <v>721.01502912750698</v>
      </c>
      <c r="AK68" s="216">
        <f t="shared" si="37"/>
        <v>2094.2955794759332</v>
      </c>
      <c r="AL68" s="216">
        <f t="shared" si="37"/>
        <v>2218.8375995523515</v>
      </c>
      <c r="AM68" s="216">
        <f t="shared" si="37"/>
        <v>3094.419340246794</v>
      </c>
      <c r="AN68" s="216">
        <f t="shared" si="37"/>
        <v>3511.6322767819233</v>
      </c>
      <c r="AO68" s="217">
        <f t="shared" si="37"/>
        <v>12479.169246891672</v>
      </c>
      <c r="AP68" s="167">
        <f>SUM(AP42:AP67)</f>
        <v>13627.725918984934</v>
      </c>
      <c r="AQ68" s="167">
        <f t="shared" si="37"/>
        <v>15303.162827554032</v>
      </c>
      <c r="AR68" s="167">
        <f t="shared" si="37"/>
        <v>28930.888746538963</v>
      </c>
      <c r="AS68" s="167">
        <f t="shared" si="37"/>
        <v>16974.004945952824</v>
      </c>
      <c r="AT68" s="167">
        <f t="shared" si="37"/>
        <v>12744.83536878785</v>
      </c>
      <c r="AU68" s="167">
        <f t="shared" si="37"/>
        <v>29718.840314740672</v>
      </c>
      <c r="AV68" s="167">
        <f t="shared" si="37"/>
        <v>36316.873515636267</v>
      </c>
      <c r="AW68" s="167">
        <f t="shared" si="37"/>
        <v>49554.287743843204</v>
      </c>
      <c r="AX68" s="167">
        <f t="shared" si="37"/>
        <v>40171.544332725985</v>
      </c>
      <c r="AY68" s="169">
        <f>SUM(AY42:AY67)</f>
        <v>184692.43465348511</v>
      </c>
    </row>
    <row r="69" spans="1:51" ht="14.5">
      <c r="A69" s="44" t="s">
        <v>154</v>
      </c>
      <c r="B69" s="45" t="s">
        <v>150</v>
      </c>
      <c r="C69" s="50">
        <v>0</v>
      </c>
      <c r="D69" s="63">
        <v>13</v>
      </c>
      <c r="E69" s="114" t="s">
        <v>247</v>
      </c>
      <c r="F69" s="64" t="s">
        <v>248</v>
      </c>
      <c r="G69" s="386" t="s">
        <v>147</v>
      </c>
      <c r="H69" s="386" t="s">
        <v>170</v>
      </c>
      <c r="I69" s="386" t="s">
        <v>1048</v>
      </c>
      <c r="J69" s="148" t="s">
        <v>249</v>
      </c>
      <c r="K69" s="206">
        <v>0</v>
      </c>
      <c r="L69" s="269">
        <v>255.75</v>
      </c>
      <c r="M69" s="265">
        <v>255.75</v>
      </c>
      <c r="N69" s="265">
        <v>511.5</v>
      </c>
      <c r="O69" s="265">
        <v>255.75</v>
      </c>
      <c r="P69" s="265">
        <v>255.75</v>
      </c>
      <c r="Q69" s="265">
        <v>511.5</v>
      </c>
      <c r="R69" s="265">
        <v>511.5</v>
      </c>
      <c r="S69" s="265">
        <v>511.5</v>
      </c>
      <c r="T69" s="265">
        <v>511.5</v>
      </c>
      <c r="U69" s="258">
        <f t="shared" ref="U69:U132" si="38">SUM(T69,S69,R69,Q69,N69)</f>
        <v>2557.5</v>
      </c>
      <c r="V69" s="327">
        <f>L69*Inflation!$F$19</f>
        <v>261.21758241758243</v>
      </c>
      <c r="W69" s="328">
        <f>M69*Inflation!$F$19</f>
        <v>261.21758241758243</v>
      </c>
      <c r="X69" s="328">
        <f>N69*Inflation!$F$19</f>
        <v>522.43516483516487</v>
      </c>
      <c r="Y69" s="328">
        <f>O69*Inflation!$F$19*Inflation!$F$20</f>
        <v>266.70356043956048</v>
      </c>
      <c r="Z69" s="328">
        <f>P69*Inflation!$F$19*Inflation!$F$20</f>
        <v>266.70356043956048</v>
      </c>
      <c r="AA69" s="328">
        <f>Q69*Inflation!$F$19*Inflation!$F$20</f>
        <v>533.40712087912095</v>
      </c>
      <c r="AB69" s="328">
        <f>R69*Inflation!$F$19*Inflation!$F$20*Inflation!$F$21</f>
        <v>543.54105494505495</v>
      </c>
      <c r="AC69" s="328">
        <f>S69*Inflation!$F$19*Inflation!$F$20*Inflation!$F$21*Inflation!$F$22</f>
        <v>553.86712087912088</v>
      </c>
      <c r="AD69" s="328">
        <f>T69*Inflation!$F$19*Inflation!$F$20*Inflation!$F$21*Inflation!$F$22*Inflation!$F$23</f>
        <v>563.83753846153843</v>
      </c>
      <c r="AE69" s="326">
        <f t="shared" ref="AE69:AE100" si="39">SUM(AD69,AC69,AB69,AA69,X69)</f>
        <v>2717.0880000000002</v>
      </c>
      <c r="AF69" s="288">
        <f>V69/V$140*SUM('E Summary CWIP'!$AV$62:BA$62)</f>
        <v>22.554265939294027</v>
      </c>
      <c r="AG69" s="289">
        <f>W69/W$140*SUM('E Summary CWIP'!$BB$62:$BG$62)</f>
        <v>14.969542030859015</v>
      </c>
      <c r="AH69" s="289">
        <f t="shared" ref="AH69:AH100" si="40">AG69+AF69</f>
        <v>37.523807970153044</v>
      </c>
      <c r="AI69" s="289">
        <f>Y69/Y$140*SUM('E Summary CWIP'!$BK$62:$BP$62)</f>
        <v>12.979002884112649</v>
      </c>
      <c r="AJ69" s="289">
        <f>Z69/Z$140*SUM('E Summary CWIP'!$BQ$62:$BV$62)</f>
        <v>14.49842701037948</v>
      </c>
      <c r="AK69" s="289">
        <f t="shared" ref="AK69:AK100" si="41">AJ69+AI69</f>
        <v>27.477429894492129</v>
      </c>
      <c r="AL69" s="289">
        <f>AB69/AB$140*'E Summary CWIP'!$CL$62</f>
        <v>32.547207447871031</v>
      </c>
      <c r="AM69" s="289">
        <f>AC69/AC$140*'E Summary CWIP'!$DA$62</f>
        <v>50.336589312759898</v>
      </c>
      <c r="AN69" s="289">
        <f>AD69/AD$140*'E Summary CWIP'!$DP$62</f>
        <v>29.085602125141357</v>
      </c>
      <c r="AO69" s="290">
        <f>SUM(AN69,AM69,AL69,AK69,AH69)</f>
        <v>176.97063675041744</v>
      </c>
      <c r="AP69" s="319">
        <f t="shared" ref="AP69:AP132" si="42">V69+AF69</f>
        <v>283.77184835687649</v>
      </c>
      <c r="AQ69" s="311">
        <f t="shared" ref="AQ69:AQ132" si="43">W69+AG69</f>
        <v>276.18712444844147</v>
      </c>
      <c r="AR69" s="311">
        <f t="shared" ref="AR69:AR132" si="44">X69+AH69</f>
        <v>559.9589728053179</v>
      </c>
      <c r="AS69" s="311">
        <f t="shared" ref="AS69:AS132" si="45">Y69+AI69</f>
        <v>279.68256332367315</v>
      </c>
      <c r="AT69" s="311">
        <f t="shared" ref="AT69:AT132" si="46">Z69+AJ69</f>
        <v>281.20198744993996</v>
      </c>
      <c r="AU69" s="311">
        <f t="shared" ref="AU69:AU132" si="47">AA69+AK69</f>
        <v>560.88455077361311</v>
      </c>
      <c r="AV69" s="311">
        <f t="shared" ref="AV69:AV132" si="48">AB69+AL69</f>
        <v>576.08826239292603</v>
      </c>
      <c r="AW69" s="311">
        <f t="shared" ref="AW69:AW132" si="49">AC69+AM69</f>
        <v>604.20371019188076</v>
      </c>
      <c r="AX69" s="311">
        <f t="shared" ref="AX69:AX132" si="50">AD69+AN69</f>
        <v>592.92314058667978</v>
      </c>
      <c r="AY69" s="306">
        <f t="shared" ref="AY69:AY132" si="51">SUM(AX69,AW69,AV69,AU69,AR69)</f>
        <v>2894.0586367504175</v>
      </c>
    </row>
    <row r="70" spans="1:51" ht="14.5">
      <c r="A70" s="44" t="s">
        <v>154</v>
      </c>
      <c r="B70" s="45" t="s">
        <v>150</v>
      </c>
      <c r="C70" s="50">
        <v>0</v>
      </c>
      <c r="D70" s="63">
        <v>13</v>
      </c>
      <c r="E70" s="114" t="s">
        <v>250</v>
      </c>
      <c r="F70" s="64" t="s">
        <v>251</v>
      </c>
      <c r="G70" s="386" t="s">
        <v>148</v>
      </c>
      <c r="H70" s="386" t="s">
        <v>180</v>
      </c>
      <c r="I70" s="386" t="s">
        <v>1048</v>
      </c>
      <c r="J70" s="148" t="s">
        <v>249</v>
      </c>
      <c r="K70" s="206">
        <v>0</v>
      </c>
      <c r="L70" s="269">
        <v>93</v>
      </c>
      <c r="M70" s="265">
        <v>93</v>
      </c>
      <c r="N70" s="265">
        <v>186</v>
      </c>
      <c r="O70" s="265">
        <v>46.5</v>
      </c>
      <c r="P70" s="265">
        <v>46.5</v>
      </c>
      <c r="Q70" s="265">
        <v>93</v>
      </c>
      <c r="R70" s="265">
        <v>186</v>
      </c>
      <c r="S70" s="265">
        <v>93</v>
      </c>
      <c r="T70" s="265">
        <v>93</v>
      </c>
      <c r="U70" s="258">
        <f t="shared" si="38"/>
        <v>651</v>
      </c>
      <c r="V70" s="327">
        <f>L70*Inflation!$F$19</f>
        <v>94.988211788211785</v>
      </c>
      <c r="W70" s="328">
        <f>M70*Inflation!$F$19</f>
        <v>94.988211788211785</v>
      </c>
      <c r="X70" s="328">
        <f>N70*Inflation!$F$19</f>
        <v>189.97642357642357</v>
      </c>
      <c r="Y70" s="328">
        <f>O70*Inflation!$F$19*Inflation!$F$20</f>
        <v>48.491556443556448</v>
      </c>
      <c r="Z70" s="328">
        <f>P70*Inflation!$F$19*Inflation!$F$20</f>
        <v>48.491556443556448</v>
      </c>
      <c r="AA70" s="328">
        <f>Q70*Inflation!$F$19*Inflation!$F$20</f>
        <v>96.983112887112895</v>
      </c>
      <c r="AB70" s="328">
        <f>R70*Inflation!$F$19*Inflation!$F$20*Inflation!$F$21</f>
        <v>197.65129270729273</v>
      </c>
      <c r="AC70" s="328">
        <f>S70*Inflation!$F$19*Inflation!$F$20*Inflation!$F$21*Inflation!$F$22</f>
        <v>100.70311288711291</v>
      </c>
      <c r="AD70" s="328">
        <f>T70*Inflation!$F$19*Inflation!$F$20*Inflation!$F$21*Inflation!$F$22*Inflation!$F$23</f>
        <v>102.5159160839161</v>
      </c>
      <c r="AE70" s="326">
        <f t="shared" si="39"/>
        <v>687.82985814185815</v>
      </c>
      <c r="AF70" s="285">
        <f>V70/V$140*SUM('E Summary CWIP'!$AV$62:BA$62)</f>
        <v>8.201551250652372</v>
      </c>
      <c r="AG70" s="286">
        <f>W70/W$140*SUM('E Summary CWIP'!$BB$62:$BG$62)</f>
        <v>5.4434698294032779</v>
      </c>
      <c r="AH70" s="286">
        <f t="shared" si="40"/>
        <v>13.645021080055649</v>
      </c>
      <c r="AI70" s="286">
        <f>Y70/Y$140*SUM('E Summary CWIP'!$BK$62:$BP$62)</f>
        <v>2.3598187062022995</v>
      </c>
      <c r="AJ70" s="286">
        <f>Z70/Z$140*SUM('E Summary CWIP'!$BQ$62:$BV$62)</f>
        <v>2.6360776382508146</v>
      </c>
      <c r="AK70" s="286">
        <f t="shared" si="41"/>
        <v>4.9958963444531141</v>
      </c>
      <c r="AL70" s="286">
        <f>AB70/AB$140*'E Summary CWIP'!$CL$62</f>
        <v>11.835348162862195</v>
      </c>
      <c r="AM70" s="286">
        <f>AC70/AC$140*'E Summary CWIP'!$DA$62</f>
        <v>9.1521071477745295</v>
      </c>
      <c r="AN70" s="286">
        <f>AD70/AD$140*'E Summary CWIP'!$DP$62</f>
        <v>5.2882912954802475</v>
      </c>
      <c r="AO70" s="287">
        <f t="shared" ref="AO70:AO133" si="52">SUM(AN70,AM70,AL70,AK70,AH70)</f>
        <v>44.916664030625739</v>
      </c>
      <c r="AP70" s="319">
        <f t="shared" si="42"/>
        <v>103.18976303886416</v>
      </c>
      <c r="AQ70" s="311">
        <f t="shared" si="43"/>
        <v>100.43168161761507</v>
      </c>
      <c r="AR70" s="311">
        <f t="shared" si="44"/>
        <v>203.62144465647921</v>
      </c>
      <c r="AS70" s="311">
        <f t="shared" si="45"/>
        <v>50.851375149758745</v>
      </c>
      <c r="AT70" s="311">
        <f t="shared" si="46"/>
        <v>51.127634081807265</v>
      </c>
      <c r="AU70" s="311">
        <f t="shared" si="47"/>
        <v>101.97900923156601</v>
      </c>
      <c r="AV70" s="311">
        <f t="shared" si="48"/>
        <v>209.48664087015493</v>
      </c>
      <c r="AW70" s="311">
        <f t="shared" si="49"/>
        <v>109.85522003488744</v>
      </c>
      <c r="AX70" s="311">
        <f t="shared" si="50"/>
        <v>107.80420737939635</v>
      </c>
      <c r="AY70" s="306">
        <f t="shared" si="51"/>
        <v>732.74652217248388</v>
      </c>
    </row>
    <row r="71" spans="1:51" ht="14.5">
      <c r="A71" s="44" t="s">
        <v>150</v>
      </c>
      <c r="B71" s="45" t="s">
        <v>150</v>
      </c>
      <c r="C71" s="50">
        <v>1000</v>
      </c>
      <c r="D71" s="63">
        <v>13</v>
      </c>
      <c r="E71" s="72" t="s">
        <v>252</v>
      </c>
      <c r="F71" s="64" t="s">
        <v>253</v>
      </c>
      <c r="G71" s="386" t="s">
        <v>148</v>
      </c>
      <c r="H71" s="386" t="s">
        <v>178</v>
      </c>
      <c r="I71" s="386" t="s">
        <v>1048</v>
      </c>
      <c r="J71" s="148">
        <v>45809</v>
      </c>
      <c r="K71" s="206">
        <v>0</v>
      </c>
      <c r="L71" s="269">
        <v>930</v>
      </c>
      <c r="M71" s="265">
        <v>0</v>
      </c>
      <c r="N71" s="265">
        <v>930</v>
      </c>
      <c r="O71" s="265">
        <v>0</v>
      </c>
      <c r="P71" s="265">
        <v>0</v>
      </c>
      <c r="Q71" s="265">
        <v>0</v>
      </c>
      <c r="R71" s="265">
        <v>0</v>
      </c>
      <c r="S71" s="265">
        <v>0</v>
      </c>
      <c r="T71" s="265">
        <v>0</v>
      </c>
      <c r="U71" s="258">
        <f t="shared" si="38"/>
        <v>930</v>
      </c>
      <c r="V71" s="327">
        <f>L71*Inflation!$F$19</f>
        <v>949.88211788211788</v>
      </c>
      <c r="W71" s="328">
        <f>M71*Inflation!$F$19</f>
        <v>0</v>
      </c>
      <c r="X71" s="328">
        <f>N71*Inflation!$F$19</f>
        <v>949.88211788211788</v>
      </c>
      <c r="Y71" s="328">
        <f>O71*Inflation!$F$19*Inflation!$F$20</f>
        <v>0</v>
      </c>
      <c r="Z71" s="328">
        <f>P71*Inflation!$F$19*Inflation!$F$20</f>
        <v>0</v>
      </c>
      <c r="AA71" s="328">
        <f>Q71*Inflation!$F$19*Inflation!$F$20</f>
        <v>0</v>
      </c>
      <c r="AB71" s="328">
        <f>R71*Inflation!$F$19*Inflation!$F$20*Inflation!$F$21</f>
        <v>0</v>
      </c>
      <c r="AC71" s="328">
        <f>S71*Inflation!$F$19*Inflation!$F$20*Inflation!$F$21*Inflation!$F$22</f>
        <v>0</v>
      </c>
      <c r="AD71" s="328">
        <f>T71*Inflation!$F$19*Inflation!$F$20*Inflation!$F$21*Inflation!$F$22*Inflation!$F$23</f>
        <v>0</v>
      </c>
      <c r="AE71" s="326">
        <f t="shared" si="39"/>
        <v>949.88211788211788</v>
      </c>
      <c r="AF71" s="285">
        <f>V71/V$140*SUM('E Summary CWIP'!$AV$62:BA$62)</f>
        <v>82.015512506523734</v>
      </c>
      <c r="AG71" s="286">
        <f>W71/W$140*SUM('E Summary CWIP'!$BB$62:$BG$62)</f>
        <v>0</v>
      </c>
      <c r="AH71" s="286">
        <f t="shared" si="40"/>
        <v>82.015512506523734</v>
      </c>
      <c r="AI71" s="286">
        <f>Y71/Y$140*SUM('E Summary CWIP'!$BK$62:$BP$62)</f>
        <v>0</v>
      </c>
      <c r="AJ71" s="286">
        <f>Z71/Z$140*SUM('E Summary CWIP'!$BQ$62:$BV$62)</f>
        <v>0</v>
      </c>
      <c r="AK71" s="286">
        <f t="shared" si="41"/>
        <v>0</v>
      </c>
      <c r="AL71" s="286">
        <f>AB71/AB$140*'E Summary CWIP'!$CL$62</f>
        <v>0</v>
      </c>
      <c r="AM71" s="286">
        <f>AC71/AC$140*'E Summary CWIP'!$DA$62</f>
        <v>0</v>
      </c>
      <c r="AN71" s="286">
        <f>AD71/AD$140*'E Summary CWIP'!$DP$62</f>
        <v>0</v>
      </c>
      <c r="AO71" s="287">
        <f t="shared" si="52"/>
        <v>82.015512506523734</v>
      </c>
      <c r="AP71" s="319">
        <f t="shared" si="42"/>
        <v>1031.8976303886416</v>
      </c>
      <c r="AQ71" s="311">
        <f t="shared" si="43"/>
        <v>0</v>
      </c>
      <c r="AR71" s="311">
        <f t="shared" si="44"/>
        <v>1031.8976303886416</v>
      </c>
      <c r="AS71" s="311">
        <f t="shared" si="45"/>
        <v>0</v>
      </c>
      <c r="AT71" s="311">
        <f t="shared" si="46"/>
        <v>0</v>
      </c>
      <c r="AU71" s="311">
        <f t="shared" si="47"/>
        <v>0</v>
      </c>
      <c r="AV71" s="311">
        <f t="shared" si="48"/>
        <v>0</v>
      </c>
      <c r="AW71" s="311">
        <f t="shared" si="49"/>
        <v>0</v>
      </c>
      <c r="AX71" s="311">
        <f t="shared" si="50"/>
        <v>0</v>
      </c>
      <c r="AY71" s="306">
        <f t="shared" si="51"/>
        <v>1031.8976303886416</v>
      </c>
    </row>
    <row r="72" spans="1:51" ht="14.5">
      <c r="A72" s="44" t="s">
        <v>150</v>
      </c>
      <c r="B72" s="45" t="s">
        <v>150</v>
      </c>
      <c r="C72" s="50">
        <v>1000</v>
      </c>
      <c r="D72" s="63">
        <v>13</v>
      </c>
      <c r="E72" s="72" t="s">
        <v>252</v>
      </c>
      <c r="F72" s="64" t="s">
        <v>254</v>
      </c>
      <c r="G72" s="386" t="s">
        <v>148</v>
      </c>
      <c r="H72" s="386" t="s">
        <v>180</v>
      </c>
      <c r="I72" s="386" t="s">
        <v>1048</v>
      </c>
      <c r="J72" s="148">
        <v>45809</v>
      </c>
      <c r="K72" s="206">
        <v>0</v>
      </c>
      <c r="L72" s="269">
        <v>930</v>
      </c>
      <c r="M72" s="265">
        <v>0</v>
      </c>
      <c r="N72" s="265">
        <v>930</v>
      </c>
      <c r="O72" s="265">
        <v>0</v>
      </c>
      <c r="P72" s="265">
        <v>0</v>
      </c>
      <c r="Q72" s="265">
        <v>0</v>
      </c>
      <c r="R72" s="265">
        <v>0</v>
      </c>
      <c r="S72" s="265">
        <v>0</v>
      </c>
      <c r="T72" s="265">
        <v>0</v>
      </c>
      <c r="U72" s="258">
        <f t="shared" si="38"/>
        <v>930</v>
      </c>
      <c r="V72" s="327">
        <f>L72*Inflation!$F$19</f>
        <v>949.88211788211788</v>
      </c>
      <c r="W72" s="328">
        <f>M72*Inflation!$F$19</f>
        <v>0</v>
      </c>
      <c r="X72" s="328">
        <f>N72*Inflation!$F$19</f>
        <v>949.88211788211788</v>
      </c>
      <c r="Y72" s="328">
        <f>O72*Inflation!$F$19*Inflation!$F$20</f>
        <v>0</v>
      </c>
      <c r="Z72" s="328">
        <f>P72*Inflation!$F$19*Inflation!$F$20</f>
        <v>0</v>
      </c>
      <c r="AA72" s="328">
        <f>Q72*Inflation!$F$19*Inflation!$F$20</f>
        <v>0</v>
      </c>
      <c r="AB72" s="328">
        <f>R72*Inflation!$F$19*Inflation!$F$20*Inflation!$F$21</f>
        <v>0</v>
      </c>
      <c r="AC72" s="328">
        <f>S72*Inflation!$F$19*Inflation!$F$20*Inflation!$F$21*Inflation!$F$22</f>
        <v>0</v>
      </c>
      <c r="AD72" s="328">
        <f>T72*Inflation!$F$19*Inflation!$F$20*Inflation!$F$21*Inflation!$F$22*Inflation!$F$23</f>
        <v>0</v>
      </c>
      <c r="AE72" s="326">
        <f t="shared" si="39"/>
        <v>949.88211788211788</v>
      </c>
      <c r="AF72" s="285">
        <f>V72/V$140*SUM('E Summary CWIP'!$AV$62:BA$62)</f>
        <v>82.015512506523734</v>
      </c>
      <c r="AG72" s="286">
        <f>W72/W$140*SUM('E Summary CWIP'!$BB$62:$BG$62)</f>
        <v>0</v>
      </c>
      <c r="AH72" s="286">
        <f t="shared" si="40"/>
        <v>82.015512506523734</v>
      </c>
      <c r="AI72" s="286">
        <f>Y72/Y$140*SUM('E Summary CWIP'!$BK$62:$BP$62)</f>
        <v>0</v>
      </c>
      <c r="AJ72" s="286">
        <f>Z72/Z$140*SUM('E Summary CWIP'!$BQ$62:$BV$62)</f>
        <v>0</v>
      </c>
      <c r="AK72" s="286">
        <f t="shared" si="41"/>
        <v>0</v>
      </c>
      <c r="AL72" s="286">
        <f>AB72/AB$140*'E Summary CWIP'!$CL$62</f>
        <v>0</v>
      </c>
      <c r="AM72" s="286">
        <f>AC72/AC$140*'E Summary CWIP'!$DA$62</f>
        <v>0</v>
      </c>
      <c r="AN72" s="286">
        <f>AD72/AD$140*'E Summary CWIP'!$DP$62</f>
        <v>0</v>
      </c>
      <c r="AO72" s="287">
        <f t="shared" si="52"/>
        <v>82.015512506523734</v>
      </c>
      <c r="AP72" s="319">
        <f t="shared" si="42"/>
        <v>1031.8976303886416</v>
      </c>
      <c r="AQ72" s="311">
        <f t="shared" si="43"/>
        <v>0</v>
      </c>
      <c r="AR72" s="311">
        <f t="shared" si="44"/>
        <v>1031.8976303886416</v>
      </c>
      <c r="AS72" s="311">
        <f t="shared" si="45"/>
        <v>0</v>
      </c>
      <c r="AT72" s="311">
        <f t="shared" si="46"/>
        <v>0</v>
      </c>
      <c r="AU72" s="311">
        <f t="shared" si="47"/>
        <v>0</v>
      </c>
      <c r="AV72" s="311">
        <f t="shared" si="48"/>
        <v>0</v>
      </c>
      <c r="AW72" s="311">
        <f t="shared" si="49"/>
        <v>0</v>
      </c>
      <c r="AX72" s="311">
        <f t="shared" si="50"/>
        <v>0</v>
      </c>
      <c r="AY72" s="306">
        <f t="shared" si="51"/>
        <v>1031.8976303886416</v>
      </c>
    </row>
    <row r="73" spans="1:51" ht="14.5">
      <c r="A73" s="44" t="s">
        <v>150</v>
      </c>
      <c r="B73" s="45" t="s">
        <v>150</v>
      </c>
      <c r="C73" s="50">
        <v>700</v>
      </c>
      <c r="D73" s="63">
        <v>13</v>
      </c>
      <c r="E73" s="72" t="s">
        <v>252</v>
      </c>
      <c r="F73" s="64" t="s">
        <v>255</v>
      </c>
      <c r="G73" s="386" t="s">
        <v>148</v>
      </c>
      <c r="H73" s="386" t="s">
        <v>180</v>
      </c>
      <c r="I73" s="386" t="s">
        <v>1048</v>
      </c>
      <c r="J73" s="148">
        <v>45809</v>
      </c>
      <c r="K73" s="206">
        <v>0</v>
      </c>
      <c r="L73" s="269">
        <v>651</v>
      </c>
      <c r="M73" s="265">
        <v>0</v>
      </c>
      <c r="N73" s="265">
        <v>651</v>
      </c>
      <c r="O73" s="265">
        <v>0</v>
      </c>
      <c r="P73" s="265">
        <v>0</v>
      </c>
      <c r="Q73" s="265">
        <v>0</v>
      </c>
      <c r="R73" s="265">
        <v>0</v>
      </c>
      <c r="S73" s="265">
        <v>0</v>
      </c>
      <c r="T73" s="265">
        <v>0</v>
      </c>
      <c r="U73" s="258">
        <f t="shared" si="38"/>
        <v>651</v>
      </c>
      <c r="V73" s="327">
        <f>L73*Inflation!$F$19</f>
        <v>664.91748251748254</v>
      </c>
      <c r="W73" s="328">
        <f>M73*Inflation!$F$19</f>
        <v>0</v>
      </c>
      <c r="X73" s="328">
        <f>N73*Inflation!$F$19</f>
        <v>664.91748251748254</v>
      </c>
      <c r="Y73" s="328">
        <f>O73*Inflation!$F$19*Inflation!$F$20</f>
        <v>0</v>
      </c>
      <c r="Z73" s="328">
        <f>P73*Inflation!$F$19*Inflation!$F$20</f>
        <v>0</v>
      </c>
      <c r="AA73" s="328">
        <f>Q73*Inflation!$F$19*Inflation!$F$20</f>
        <v>0</v>
      </c>
      <c r="AB73" s="328">
        <f>R73*Inflation!$F$19*Inflation!$F$20*Inflation!$F$21</f>
        <v>0</v>
      </c>
      <c r="AC73" s="328">
        <f>S73*Inflation!$F$19*Inflation!$F$20*Inflation!$F$21*Inflation!$F$22</f>
        <v>0</v>
      </c>
      <c r="AD73" s="328">
        <f>T73*Inflation!$F$19*Inflation!$F$20*Inflation!$F$21*Inflation!$F$22*Inflation!$F$23</f>
        <v>0</v>
      </c>
      <c r="AE73" s="326">
        <f t="shared" si="39"/>
        <v>664.91748251748254</v>
      </c>
      <c r="AF73" s="285">
        <f>V73/V$140*SUM('E Summary CWIP'!$AV$62:BA$62)</f>
        <v>57.410858754566604</v>
      </c>
      <c r="AG73" s="286">
        <f>W73/W$140*SUM('E Summary CWIP'!$BB$62:$BG$62)</f>
        <v>0</v>
      </c>
      <c r="AH73" s="286">
        <f t="shared" si="40"/>
        <v>57.410858754566604</v>
      </c>
      <c r="AI73" s="286">
        <f>Y73/Y$140*SUM('E Summary CWIP'!$BK$62:$BP$62)</f>
        <v>0</v>
      </c>
      <c r="AJ73" s="286">
        <f>Z73/Z$140*SUM('E Summary CWIP'!$BQ$62:$BV$62)</f>
        <v>0</v>
      </c>
      <c r="AK73" s="286">
        <f t="shared" si="41"/>
        <v>0</v>
      </c>
      <c r="AL73" s="286">
        <f>AB73/AB$140*'E Summary CWIP'!$CL$62</f>
        <v>0</v>
      </c>
      <c r="AM73" s="286">
        <f>AC73/AC$140*'E Summary CWIP'!$DA$62</f>
        <v>0</v>
      </c>
      <c r="AN73" s="286">
        <f>AD73/AD$140*'E Summary CWIP'!$DP$62</f>
        <v>0</v>
      </c>
      <c r="AO73" s="287">
        <f t="shared" si="52"/>
        <v>57.410858754566604</v>
      </c>
      <c r="AP73" s="319">
        <f t="shared" si="42"/>
        <v>722.3283412720491</v>
      </c>
      <c r="AQ73" s="311">
        <f t="shared" si="43"/>
        <v>0</v>
      </c>
      <c r="AR73" s="311">
        <f t="shared" si="44"/>
        <v>722.3283412720491</v>
      </c>
      <c r="AS73" s="311">
        <f t="shared" si="45"/>
        <v>0</v>
      </c>
      <c r="AT73" s="311">
        <f t="shared" si="46"/>
        <v>0</v>
      </c>
      <c r="AU73" s="311">
        <f t="shared" si="47"/>
        <v>0</v>
      </c>
      <c r="AV73" s="311">
        <f t="shared" si="48"/>
        <v>0</v>
      </c>
      <c r="AW73" s="311">
        <f t="shared" si="49"/>
        <v>0</v>
      </c>
      <c r="AX73" s="311">
        <f t="shared" si="50"/>
        <v>0</v>
      </c>
      <c r="AY73" s="306">
        <f t="shared" si="51"/>
        <v>722.3283412720491</v>
      </c>
    </row>
    <row r="74" spans="1:51" ht="14.5">
      <c r="A74" s="44" t="s">
        <v>150</v>
      </c>
      <c r="B74" s="45" t="s">
        <v>150</v>
      </c>
      <c r="C74" s="50">
        <v>2000</v>
      </c>
      <c r="D74" s="63">
        <v>13</v>
      </c>
      <c r="E74" s="72" t="s">
        <v>252</v>
      </c>
      <c r="F74" s="64" t="s">
        <v>256</v>
      </c>
      <c r="G74" s="386" t="s">
        <v>148</v>
      </c>
      <c r="H74" s="386" t="s">
        <v>180</v>
      </c>
      <c r="I74" s="386" t="s">
        <v>1048</v>
      </c>
      <c r="J74" s="148">
        <v>45809</v>
      </c>
      <c r="K74" s="206">
        <v>0</v>
      </c>
      <c r="L74" s="269">
        <v>1860</v>
      </c>
      <c r="M74" s="265">
        <v>0</v>
      </c>
      <c r="N74" s="265">
        <v>1860</v>
      </c>
      <c r="O74" s="265">
        <v>0</v>
      </c>
      <c r="P74" s="265">
        <v>0</v>
      </c>
      <c r="Q74" s="265">
        <v>0</v>
      </c>
      <c r="R74" s="265">
        <v>0</v>
      </c>
      <c r="S74" s="265">
        <v>0</v>
      </c>
      <c r="T74" s="265">
        <v>0</v>
      </c>
      <c r="U74" s="258">
        <f t="shared" si="38"/>
        <v>1860</v>
      </c>
      <c r="V74" s="327">
        <f>L74*Inflation!$F$19</f>
        <v>1899.7642357642358</v>
      </c>
      <c r="W74" s="328">
        <f>M74*Inflation!$F$19</f>
        <v>0</v>
      </c>
      <c r="X74" s="328">
        <f>N74*Inflation!$F$19</f>
        <v>1899.7642357642358</v>
      </c>
      <c r="Y74" s="328">
        <f>O74*Inflation!$F$19*Inflation!$F$20</f>
        <v>0</v>
      </c>
      <c r="Z74" s="328">
        <f>P74*Inflation!$F$19*Inflation!$F$20</f>
        <v>0</v>
      </c>
      <c r="AA74" s="328">
        <f>Q74*Inflation!$F$19*Inflation!$F$20</f>
        <v>0</v>
      </c>
      <c r="AB74" s="328">
        <f>R74*Inflation!$F$19*Inflation!$F$20*Inflation!$F$21</f>
        <v>0</v>
      </c>
      <c r="AC74" s="328">
        <f>S74*Inflation!$F$19*Inflation!$F$20*Inflation!$F$21*Inflation!$F$22</f>
        <v>0</v>
      </c>
      <c r="AD74" s="328">
        <f>T74*Inflation!$F$19*Inflation!$F$20*Inflation!$F$21*Inflation!$F$22*Inflation!$F$23</f>
        <v>0</v>
      </c>
      <c r="AE74" s="326">
        <f t="shared" si="39"/>
        <v>1899.7642357642358</v>
      </c>
      <c r="AF74" s="285">
        <f>V74/V$140*SUM('E Summary CWIP'!$AV$62:BA$62)</f>
        <v>164.03102501304747</v>
      </c>
      <c r="AG74" s="286">
        <f>W74/W$140*SUM('E Summary CWIP'!$BB$62:$BG$62)</f>
        <v>0</v>
      </c>
      <c r="AH74" s="286">
        <f t="shared" si="40"/>
        <v>164.03102501304747</v>
      </c>
      <c r="AI74" s="286">
        <f>Y74/Y$140*SUM('E Summary CWIP'!$BK$62:$BP$62)</f>
        <v>0</v>
      </c>
      <c r="AJ74" s="286">
        <f>Z74/Z$140*SUM('E Summary CWIP'!$BQ$62:$BV$62)</f>
        <v>0</v>
      </c>
      <c r="AK74" s="286">
        <f t="shared" si="41"/>
        <v>0</v>
      </c>
      <c r="AL74" s="286">
        <f>AB74/AB$140*'E Summary CWIP'!$CL$62</f>
        <v>0</v>
      </c>
      <c r="AM74" s="286">
        <f>AC74/AC$140*'E Summary CWIP'!$DA$62</f>
        <v>0</v>
      </c>
      <c r="AN74" s="286">
        <f>AD74/AD$140*'E Summary CWIP'!$DP$62</f>
        <v>0</v>
      </c>
      <c r="AO74" s="287">
        <f t="shared" si="52"/>
        <v>164.03102501304747</v>
      </c>
      <c r="AP74" s="319">
        <f t="shared" si="42"/>
        <v>2063.7952607772831</v>
      </c>
      <c r="AQ74" s="311">
        <f t="shared" si="43"/>
        <v>0</v>
      </c>
      <c r="AR74" s="311">
        <f t="shared" si="44"/>
        <v>2063.7952607772831</v>
      </c>
      <c r="AS74" s="311">
        <f t="shared" si="45"/>
        <v>0</v>
      </c>
      <c r="AT74" s="311">
        <f t="shared" si="46"/>
        <v>0</v>
      </c>
      <c r="AU74" s="311">
        <f t="shared" si="47"/>
        <v>0</v>
      </c>
      <c r="AV74" s="311">
        <f t="shared" si="48"/>
        <v>0</v>
      </c>
      <c r="AW74" s="311">
        <f t="shared" si="49"/>
        <v>0</v>
      </c>
      <c r="AX74" s="311">
        <f t="shared" si="50"/>
        <v>0</v>
      </c>
      <c r="AY74" s="306">
        <f t="shared" si="51"/>
        <v>2063.7952607772831</v>
      </c>
    </row>
    <row r="75" spans="1:51" ht="14.5">
      <c r="A75" s="44" t="s">
        <v>150</v>
      </c>
      <c r="B75" s="45" t="s">
        <v>150</v>
      </c>
      <c r="C75" s="50">
        <v>3000</v>
      </c>
      <c r="D75" s="63">
        <v>13</v>
      </c>
      <c r="E75" s="72" t="s">
        <v>252</v>
      </c>
      <c r="F75" s="64" t="s">
        <v>257</v>
      </c>
      <c r="G75" s="386" t="s">
        <v>148</v>
      </c>
      <c r="H75" s="386" t="s">
        <v>178</v>
      </c>
      <c r="I75" s="386" t="s">
        <v>1048</v>
      </c>
      <c r="J75" s="148">
        <v>45809</v>
      </c>
      <c r="K75" s="206">
        <v>0</v>
      </c>
      <c r="L75" s="269">
        <v>2790</v>
      </c>
      <c r="M75" s="265">
        <v>0</v>
      </c>
      <c r="N75" s="265">
        <v>2790</v>
      </c>
      <c r="O75" s="265">
        <v>0</v>
      </c>
      <c r="P75" s="265">
        <v>0</v>
      </c>
      <c r="Q75" s="265">
        <v>0</v>
      </c>
      <c r="R75" s="265">
        <v>0</v>
      </c>
      <c r="S75" s="265">
        <v>0</v>
      </c>
      <c r="T75" s="265">
        <v>0</v>
      </c>
      <c r="U75" s="258">
        <f t="shared" si="38"/>
        <v>2790</v>
      </c>
      <c r="V75" s="327">
        <f>L75*Inflation!$F$19</f>
        <v>2849.6463536463534</v>
      </c>
      <c r="W75" s="328">
        <f>M75*Inflation!$F$19</f>
        <v>0</v>
      </c>
      <c r="X75" s="328">
        <f>N75*Inflation!$F$19</f>
        <v>2849.6463536463534</v>
      </c>
      <c r="Y75" s="328">
        <f>O75*Inflation!$F$19*Inflation!$F$20</f>
        <v>0</v>
      </c>
      <c r="Z75" s="328">
        <f>P75*Inflation!$F$19*Inflation!$F$20</f>
        <v>0</v>
      </c>
      <c r="AA75" s="328">
        <f>Q75*Inflation!$F$19*Inflation!$F$20</f>
        <v>0</v>
      </c>
      <c r="AB75" s="328">
        <f>R75*Inflation!$F$19*Inflation!$F$20*Inflation!$F$21</f>
        <v>0</v>
      </c>
      <c r="AC75" s="328">
        <f>S75*Inflation!$F$19*Inflation!$F$20*Inflation!$F$21*Inflation!$F$22</f>
        <v>0</v>
      </c>
      <c r="AD75" s="328">
        <f>T75*Inflation!$F$19*Inflation!$F$20*Inflation!$F$21*Inflation!$F$22*Inflation!$F$23</f>
        <v>0</v>
      </c>
      <c r="AE75" s="326">
        <f t="shared" si="39"/>
        <v>2849.6463536463534</v>
      </c>
      <c r="AF75" s="285">
        <f>V75/V$140*SUM('E Summary CWIP'!$AV$62:BA$62)</f>
        <v>246.04653751957116</v>
      </c>
      <c r="AG75" s="286">
        <f>W75/W$140*SUM('E Summary CWIP'!$BB$62:$BG$62)</f>
        <v>0</v>
      </c>
      <c r="AH75" s="286">
        <f t="shared" si="40"/>
        <v>246.04653751957116</v>
      </c>
      <c r="AI75" s="286">
        <f>Y75/Y$140*SUM('E Summary CWIP'!$BK$62:$BP$62)</f>
        <v>0</v>
      </c>
      <c r="AJ75" s="286">
        <f>Z75/Z$140*SUM('E Summary CWIP'!$BQ$62:$BV$62)</f>
        <v>0</v>
      </c>
      <c r="AK75" s="286">
        <f t="shared" si="41"/>
        <v>0</v>
      </c>
      <c r="AL75" s="286">
        <f>AB75/AB$140*'E Summary CWIP'!$CL$62</f>
        <v>0</v>
      </c>
      <c r="AM75" s="286">
        <f>AC75/AC$140*'E Summary CWIP'!$DA$62</f>
        <v>0</v>
      </c>
      <c r="AN75" s="286">
        <f>AD75/AD$140*'E Summary CWIP'!$DP$62</f>
        <v>0</v>
      </c>
      <c r="AO75" s="287">
        <f t="shared" si="52"/>
        <v>246.04653751957116</v>
      </c>
      <c r="AP75" s="319">
        <f t="shared" si="42"/>
        <v>3095.6928911659247</v>
      </c>
      <c r="AQ75" s="311">
        <f t="shared" si="43"/>
        <v>0</v>
      </c>
      <c r="AR75" s="311">
        <f t="shared" si="44"/>
        <v>3095.6928911659247</v>
      </c>
      <c r="AS75" s="311">
        <f t="shared" si="45"/>
        <v>0</v>
      </c>
      <c r="AT75" s="311">
        <f t="shared" si="46"/>
        <v>0</v>
      </c>
      <c r="AU75" s="311">
        <f t="shared" si="47"/>
        <v>0</v>
      </c>
      <c r="AV75" s="311">
        <f t="shared" si="48"/>
        <v>0</v>
      </c>
      <c r="AW75" s="311">
        <f t="shared" si="49"/>
        <v>0</v>
      </c>
      <c r="AX75" s="311">
        <f t="shared" si="50"/>
        <v>0</v>
      </c>
      <c r="AY75" s="306">
        <f t="shared" si="51"/>
        <v>3095.6928911659247</v>
      </c>
    </row>
    <row r="76" spans="1:51" ht="14.5">
      <c r="A76" s="44" t="s">
        <v>150</v>
      </c>
      <c r="B76" s="45" t="s">
        <v>154</v>
      </c>
      <c r="C76" s="50">
        <v>0</v>
      </c>
      <c r="D76" s="63">
        <v>13</v>
      </c>
      <c r="E76" s="72" t="s">
        <v>252</v>
      </c>
      <c r="F76" s="64" t="s">
        <v>258</v>
      </c>
      <c r="G76" s="386" t="s">
        <v>148</v>
      </c>
      <c r="H76" s="386" t="s">
        <v>180</v>
      </c>
      <c r="I76" s="386" t="s">
        <v>1048</v>
      </c>
      <c r="J76" s="148">
        <v>45809</v>
      </c>
      <c r="K76" s="206">
        <v>0</v>
      </c>
      <c r="L76" s="269">
        <v>93</v>
      </c>
      <c r="M76" s="265">
        <v>0</v>
      </c>
      <c r="N76" s="265">
        <v>93</v>
      </c>
      <c r="O76" s="265">
        <v>0</v>
      </c>
      <c r="P76" s="265">
        <v>0</v>
      </c>
      <c r="Q76" s="265">
        <v>0</v>
      </c>
      <c r="R76" s="265">
        <v>0</v>
      </c>
      <c r="S76" s="265">
        <v>0</v>
      </c>
      <c r="T76" s="265">
        <v>0</v>
      </c>
      <c r="U76" s="258">
        <f t="shared" si="38"/>
        <v>93</v>
      </c>
      <c r="V76" s="327">
        <f>L76*Inflation!$F$19</f>
        <v>94.988211788211785</v>
      </c>
      <c r="W76" s="328">
        <f>M76*Inflation!$F$19</f>
        <v>0</v>
      </c>
      <c r="X76" s="328">
        <f>N76*Inflation!$F$19</f>
        <v>94.988211788211785</v>
      </c>
      <c r="Y76" s="328">
        <f>O76*Inflation!$F$19*Inflation!$F$20</f>
        <v>0</v>
      </c>
      <c r="Z76" s="328">
        <f>P76*Inflation!$F$19*Inflation!$F$20</f>
        <v>0</v>
      </c>
      <c r="AA76" s="328">
        <f>Q76*Inflation!$F$19*Inflation!$F$20</f>
        <v>0</v>
      </c>
      <c r="AB76" s="328">
        <f>R76*Inflation!$F$19*Inflation!$F$20*Inflation!$F$21</f>
        <v>0</v>
      </c>
      <c r="AC76" s="328">
        <f>S76*Inflation!$F$19*Inflation!$F$20*Inflation!$F$21*Inflation!$F$22</f>
        <v>0</v>
      </c>
      <c r="AD76" s="328">
        <f>T76*Inflation!$F$19*Inflation!$F$20*Inflation!$F$21*Inflation!$F$22*Inflation!$F$23</f>
        <v>0</v>
      </c>
      <c r="AE76" s="326">
        <f t="shared" si="39"/>
        <v>94.988211788211785</v>
      </c>
      <c r="AF76" s="285">
        <f>V76/V$140*SUM('E Summary CWIP'!$AV$62:BA$62)</f>
        <v>8.201551250652372</v>
      </c>
      <c r="AG76" s="286">
        <f>W76/W$140*SUM('E Summary CWIP'!$BB$62:$BG$62)</f>
        <v>0</v>
      </c>
      <c r="AH76" s="286">
        <f t="shared" si="40"/>
        <v>8.201551250652372</v>
      </c>
      <c r="AI76" s="286">
        <f>Y76/Y$140*SUM('E Summary CWIP'!$BK$62:$BP$62)</f>
        <v>0</v>
      </c>
      <c r="AJ76" s="286">
        <f>Z76/Z$140*SUM('E Summary CWIP'!$BQ$62:$BV$62)</f>
        <v>0</v>
      </c>
      <c r="AK76" s="286">
        <f t="shared" si="41"/>
        <v>0</v>
      </c>
      <c r="AL76" s="286">
        <f>AB76/AB$140*'E Summary CWIP'!$CL$62</f>
        <v>0</v>
      </c>
      <c r="AM76" s="286">
        <f>AC76/AC$140*'E Summary CWIP'!$DA$62</f>
        <v>0</v>
      </c>
      <c r="AN76" s="286">
        <f>AD76/AD$140*'E Summary CWIP'!$DP$62</f>
        <v>0</v>
      </c>
      <c r="AO76" s="287">
        <f t="shared" si="52"/>
        <v>8.201551250652372</v>
      </c>
      <c r="AP76" s="319">
        <f t="shared" si="42"/>
        <v>103.18976303886416</v>
      </c>
      <c r="AQ76" s="311">
        <f t="shared" si="43"/>
        <v>0</v>
      </c>
      <c r="AR76" s="311">
        <f t="shared" si="44"/>
        <v>103.18976303886416</v>
      </c>
      <c r="AS76" s="311">
        <f t="shared" si="45"/>
        <v>0</v>
      </c>
      <c r="AT76" s="311">
        <f t="shared" si="46"/>
        <v>0</v>
      </c>
      <c r="AU76" s="311">
        <f t="shared" si="47"/>
        <v>0</v>
      </c>
      <c r="AV76" s="311">
        <f t="shared" si="48"/>
        <v>0</v>
      </c>
      <c r="AW76" s="311">
        <f t="shared" si="49"/>
        <v>0</v>
      </c>
      <c r="AX76" s="311">
        <f t="shared" si="50"/>
        <v>0</v>
      </c>
      <c r="AY76" s="306">
        <f t="shared" si="51"/>
        <v>103.18976303886416</v>
      </c>
    </row>
    <row r="77" spans="1:51" ht="14.5">
      <c r="A77" s="44" t="s">
        <v>150</v>
      </c>
      <c r="B77" s="45" t="s">
        <v>154</v>
      </c>
      <c r="C77" s="50">
        <v>0</v>
      </c>
      <c r="D77" s="63">
        <v>13</v>
      </c>
      <c r="E77" s="72" t="s">
        <v>252</v>
      </c>
      <c r="F77" s="64" t="s">
        <v>259</v>
      </c>
      <c r="G77" s="386" t="s">
        <v>148</v>
      </c>
      <c r="H77" s="386" t="s">
        <v>180</v>
      </c>
      <c r="I77" s="386" t="s">
        <v>1048</v>
      </c>
      <c r="J77" s="148">
        <v>46022</v>
      </c>
      <c r="K77" s="206">
        <v>0</v>
      </c>
      <c r="L77" s="269">
        <v>0</v>
      </c>
      <c r="M77" s="265">
        <v>279</v>
      </c>
      <c r="N77" s="265">
        <v>279</v>
      </c>
      <c r="O77" s="265">
        <v>0</v>
      </c>
      <c r="P77" s="265">
        <v>0</v>
      </c>
      <c r="Q77" s="265">
        <v>0</v>
      </c>
      <c r="R77" s="265">
        <v>0</v>
      </c>
      <c r="S77" s="265">
        <v>0</v>
      </c>
      <c r="T77" s="265">
        <v>0</v>
      </c>
      <c r="U77" s="258">
        <f t="shared" si="38"/>
        <v>279</v>
      </c>
      <c r="V77" s="327">
        <f>L77*Inflation!$F$19</f>
        <v>0</v>
      </c>
      <c r="W77" s="328">
        <f>M77*Inflation!$F$19</f>
        <v>284.96463536463534</v>
      </c>
      <c r="X77" s="328">
        <f>N77*Inflation!$F$19</f>
        <v>284.96463536463534</v>
      </c>
      <c r="Y77" s="328">
        <f>O77*Inflation!$F$19*Inflation!$F$20</f>
        <v>0</v>
      </c>
      <c r="Z77" s="328">
        <f>P77*Inflation!$F$19*Inflation!$F$20</f>
        <v>0</v>
      </c>
      <c r="AA77" s="328">
        <f>Q77*Inflation!$F$19*Inflation!$F$20</f>
        <v>0</v>
      </c>
      <c r="AB77" s="328">
        <f>R77*Inflation!$F$19*Inflation!$F$20*Inflation!$F$21</f>
        <v>0</v>
      </c>
      <c r="AC77" s="328">
        <f>S77*Inflation!$F$19*Inflation!$F$20*Inflation!$F$21*Inflation!$F$22</f>
        <v>0</v>
      </c>
      <c r="AD77" s="328">
        <f>T77*Inflation!$F$19*Inflation!$F$20*Inflation!$F$21*Inflation!$F$22*Inflation!$F$23</f>
        <v>0</v>
      </c>
      <c r="AE77" s="326">
        <f t="shared" si="39"/>
        <v>284.96463536463534</v>
      </c>
      <c r="AF77" s="285">
        <f>V77/V$140*SUM('E Summary CWIP'!$AV$62:BA$62)</f>
        <v>0</v>
      </c>
      <c r="AG77" s="286">
        <f>W77/W$140*SUM('E Summary CWIP'!$BB$62:$BG$62)</f>
        <v>16.330409488209831</v>
      </c>
      <c r="AH77" s="286">
        <f t="shared" si="40"/>
        <v>16.330409488209831</v>
      </c>
      <c r="AI77" s="286">
        <f>Y77/Y$140*SUM('E Summary CWIP'!$BK$62:$BP$62)</f>
        <v>0</v>
      </c>
      <c r="AJ77" s="286">
        <f>Z77/Z$140*SUM('E Summary CWIP'!$BQ$62:$BV$62)</f>
        <v>0</v>
      </c>
      <c r="AK77" s="286">
        <f t="shared" si="41"/>
        <v>0</v>
      </c>
      <c r="AL77" s="286">
        <f>AB77/AB$140*'E Summary CWIP'!$CL$62</f>
        <v>0</v>
      </c>
      <c r="AM77" s="286">
        <f>AC77/AC$140*'E Summary CWIP'!$DA$62</f>
        <v>0</v>
      </c>
      <c r="AN77" s="286">
        <f>AD77/AD$140*'E Summary CWIP'!$DP$62</f>
        <v>0</v>
      </c>
      <c r="AO77" s="287">
        <f t="shared" si="52"/>
        <v>16.330409488209831</v>
      </c>
      <c r="AP77" s="319">
        <f t="shared" si="42"/>
        <v>0</v>
      </c>
      <c r="AQ77" s="311">
        <f t="shared" si="43"/>
        <v>301.29504485284519</v>
      </c>
      <c r="AR77" s="311">
        <f t="shared" si="44"/>
        <v>301.29504485284519</v>
      </c>
      <c r="AS77" s="311">
        <f t="shared" si="45"/>
        <v>0</v>
      </c>
      <c r="AT77" s="311">
        <f t="shared" si="46"/>
        <v>0</v>
      </c>
      <c r="AU77" s="311">
        <f t="shared" si="47"/>
        <v>0</v>
      </c>
      <c r="AV77" s="311">
        <f t="shared" si="48"/>
        <v>0</v>
      </c>
      <c r="AW77" s="311">
        <f t="shared" si="49"/>
        <v>0</v>
      </c>
      <c r="AX77" s="311">
        <f t="shared" si="50"/>
        <v>0</v>
      </c>
      <c r="AY77" s="306">
        <f t="shared" si="51"/>
        <v>301.29504485284519</v>
      </c>
    </row>
    <row r="78" spans="1:51" ht="14.5">
      <c r="A78" s="44" t="s">
        <v>150</v>
      </c>
      <c r="B78" s="45" t="s">
        <v>150</v>
      </c>
      <c r="C78" s="50">
        <v>1500</v>
      </c>
      <c r="D78" s="63">
        <v>13</v>
      </c>
      <c r="E78" s="72" t="s">
        <v>252</v>
      </c>
      <c r="F78" s="64" t="s">
        <v>260</v>
      </c>
      <c r="G78" s="386" t="s">
        <v>148</v>
      </c>
      <c r="H78" s="386" t="s">
        <v>180</v>
      </c>
      <c r="I78" s="386" t="s">
        <v>1048</v>
      </c>
      <c r="J78" s="148">
        <v>45992</v>
      </c>
      <c r="K78" s="206">
        <v>0</v>
      </c>
      <c r="L78" s="269">
        <v>465</v>
      </c>
      <c r="M78" s="265">
        <v>930</v>
      </c>
      <c r="N78" s="265">
        <v>1395</v>
      </c>
      <c r="O78" s="265">
        <v>0</v>
      </c>
      <c r="P78" s="265">
        <v>0</v>
      </c>
      <c r="Q78" s="265">
        <v>0</v>
      </c>
      <c r="R78" s="265">
        <v>0</v>
      </c>
      <c r="S78" s="265">
        <v>0</v>
      </c>
      <c r="T78" s="265">
        <v>0</v>
      </c>
      <c r="U78" s="258">
        <f t="shared" si="38"/>
        <v>1395</v>
      </c>
      <c r="V78" s="327">
        <f>L78*Inflation!$F$19</f>
        <v>474.94105894105894</v>
      </c>
      <c r="W78" s="328">
        <f>M78*Inflation!$F$19</f>
        <v>949.88211788211788</v>
      </c>
      <c r="X78" s="328">
        <f>N78*Inflation!$F$19</f>
        <v>1424.8231768231767</v>
      </c>
      <c r="Y78" s="328">
        <f>O78*Inflation!$F$19*Inflation!$F$20</f>
        <v>0</v>
      </c>
      <c r="Z78" s="328">
        <f>P78*Inflation!$F$19*Inflation!$F$20</f>
        <v>0</v>
      </c>
      <c r="AA78" s="328">
        <f>Q78*Inflation!$F$19*Inflation!$F$20</f>
        <v>0</v>
      </c>
      <c r="AB78" s="328">
        <f>R78*Inflation!$F$19*Inflation!$F$20*Inflation!$F$21</f>
        <v>0</v>
      </c>
      <c r="AC78" s="328">
        <f>S78*Inflation!$F$19*Inflation!$F$20*Inflation!$F$21*Inflation!$F$22</f>
        <v>0</v>
      </c>
      <c r="AD78" s="328">
        <f>T78*Inflation!$F$19*Inflation!$F$20*Inflation!$F$21*Inflation!$F$22*Inflation!$F$23</f>
        <v>0</v>
      </c>
      <c r="AE78" s="326">
        <f t="shared" si="39"/>
        <v>1424.8231768231767</v>
      </c>
      <c r="AF78" s="285">
        <f>V78/V$140*SUM('E Summary CWIP'!$AV$62:BA$62)</f>
        <v>41.007756253261867</v>
      </c>
      <c r="AG78" s="286">
        <f>W78/W$140*SUM('E Summary CWIP'!$BB$62:$BG$62)</f>
        <v>54.434698294032778</v>
      </c>
      <c r="AH78" s="286">
        <f t="shared" si="40"/>
        <v>95.442454547294645</v>
      </c>
      <c r="AI78" s="286">
        <f>Y78/Y$140*SUM('E Summary CWIP'!$BK$62:$BP$62)</f>
        <v>0</v>
      </c>
      <c r="AJ78" s="286">
        <f>Z78/Z$140*SUM('E Summary CWIP'!$BQ$62:$BV$62)</f>
        <v>0</v>
      </c>
      <c r="AK78" s="286">
        <f t="shared" si="41"/>
        <v>0</v>
      </c>
      <c r="AL78" s="286">
        <f>AB78/AB$140*'E Summary CWIP'!$CL$62</f>
        <v>0</v>
      </c>
      <c r="AM78" s="286">
        <f>AC78/AC$140*'E Summary CWIP'!$DA$62</f>
        <v>0</v>
      </c>
      <c r="AN78" s="286">
        <f>AD78/AD$140*'E Summary CWIP'!$DP$62</f>
        <v>0</v>
      </c>
      <c r="AO78" s="287">
        <f t="shared" si="52"/>
        <v>95.442454547294645</v>
      </c>
      <c r="AP78" s="319">
        <f t="shared" si="42"/>
        <v>515.94881519432079</v>
      </c>
      <c r="AQ78" s="311">
        <f t="shared" si="43"/>
        <v>1004.3168161761506</v>
      </c>
      <c r="AR78" s="311">
        <f t="shared" si="44"/>
        <v>1520.2656313704713</v>
      </c>
      <c r="AS78" s="311">
        <f t="shared" si="45"/>
        <v>0</v>
      </c>
      <c r="AT78" s="311">
        <f t="shared" si="46"/>
        <v>0</v>
      </c>
      <c r="AU78" s="311">
        <f t="shared" si="47"/>
        <v>0</v>
      </c>
      <c r="AV78" s="311">
        <f t="shared" si="48"/>
        <v>0</v>
      </c>
      <c r="AW78" s="311">
        <f t="shared" si="49"/>
        <v>0</v>
      </c>
      <c r="AX78" s="311">
        <f t="shared" si="50"/>
        <v>0</v>
      </c>
      <c r="AY78" s="306">
        <f t="shared" si="51"/>
        <v>1520.2656313704713</v>
      </c>
    </row>
    <row r="79" spans="1:51" ht="14.5">
      <c r="A79" s="44" t="s">
        <v>150</v>
      </c>
      <c r="B79" s="45" t="s">
        <v>150</v>
      </c>
      <c r="C79" s="50">
        <v>1500</v>
      </c>
      <c r="D79" s="63">
        <v>13</v>
      </c>
      <c r="E79" s="72" t="s">
        <v>252</v>
      </c>
      <c r="F79" s="64" t="s">
        <v>261</v>
      </c>
      <c r="G79" s="386" t="s">
        <v>148</v>
      </c>
      <c r="H79" s="386" t="s">
        <v>180</v>
      </c>
      <c r="I79" s="386" t="s">
        <v>1048</v>
      </c>
      <c r="J79" s="148">
        <v>46022</v>
      </c>
      <c r="K79" s="206">
        <v>0</v>
      </c>
      <c r="L79" s="269">
        <v>465</v>
      </c>
      <c r="M79" s="265">
        <v>930</v>
      </c>
      <c r="N79" s="265">
        <v>1395</v>
      </c>
      <c r="O79" s="265">
        <v>0</v>
      </c>
      <c r="P79" s="265">
        <v>0</v>
      </c>
      <c r="Q79" s="265">
        <v>0</v>
      </c>
      <c r="R79" s="265">
        <v>0</v>
      </c>
      <c r="S79" s="265">
        <v>0</v>
      </c>
      <c r="T79" s="265">
        <v>0</v>
      </c>
      <c r="U79" s="258">
        <f t="shared" si="38"/>
        <v>1395</v>
      </c>
      <c r="V79" s="327">
        <f>L79*Inflation!$F$19</f>
        <v>474.94105894105894</v>
      </c>
      <c r="W79" s="328">
        <f>M79*Inflation!$F$19</f>
        <v>949.88211788211788</v>
      </c>
      <c r="X79" s="328">
        <f>N79*Inflation!$F$19</f>
        <v>1424.8231768231767</v>
      </c>
      <c r="Y79" s="328">
        <f>O79*Inflation!$F$19*Inflation!$F$20</f>
        <v>0</v>
      </c>
      <c r="Z79" s="328">
        <f>P79*Inflation!$F$19*Inflation!$F$20</f>
        <v>0</v>
      </c>
      <c r="AA79" s="328">
        <f>Q79*Inflation!$F$19*Inflation!$F$20</f>
        <v>0</v>
      </c>
      <c r="AB79" s="328">
        <f>R79*Inflation!$F$19*Inflation!$F$20*Inflation!$F$21</f>
        <v>0</v>
      </c>
      <c r="AC79" s="328">
        <f>S79*Inflation!$F$19*Inflation!$F$20*Inflation!$F$21*Inflation!$F$22</f>
        <v>0</v>
      </c>
      <c r="AD79" s="328">
        <f>T79*Inflation!$F$19*Inflation!$F$20*Inflation!$F$21*Inflation!$F$22*Inflation!$F$23</f>
        <v>0</v>
      </c>
      <c r="AE79" s="326">
        <f t="shared" si="39"/>
        <v>1424.8231768231767</v>
      </c>
      <c r="AF79" s="285">
        <f>V79/V$140*SUM('E Summary CWIP'!$AV$62:BA$62)</f>
        <v>41.007756253261867</v>
      </c>
      <c r="AG79" s="286">
        <f>W79/W$140*SUM('E Summary CWIP'!$BB$62:$BG$62)</f>
        <v>54.434698294032778</v>
      </c>
      <c r="AH79" s="286">
        <f t="shared" si="40"/>
        <v>95.442454547294645</v>
      </c>
      <c r="AI79" s="286">
        <f>Y79/Y$140*SUM('E Summary CWIP'!$BK$62:$BP$62)</f>
        <v>0</v>
      </c>
      <c r="AJ79" s="286">
        <f>Z79/Z$140*SUM('E Summary CWIP'!$BQ$62:$BV$62)</f>
        <v>0</v>
      </c>
      <c r="AK79" s="286">
        <f t="shared" si="41"/>
        <v>0</v>
      </c>
      <c r="AL79" s="286">
        <f>AB79/AB$140*'E Summary CWIP'!$CL$62</f>
        <v>0</v>
      </c>
      <c r="AM79" s="286">
        <f>AC79/AC$140*'E Summary CWIP'!$DA$62</f>
        <v>0</v>
      </c>
      <c r="AN79" s="286">
        <f>AD79/AD$140*'E Summary CWIP'!$DP$62</f>
        <v>0</v>
      </c>
      <c r="AO79" s="287">
        <f t="shared" si="52"/>
        <v>95.442454547294645</v>
      </c>
      <c r="AP79" s="319">
        <f t="shared" si="42"/>
        <v>515.94881519432079</v>
      </c>
      <c r="AQ79" s="311">
        <f t="shared" si="43"/>
        <v>1004.3168161761506</v>
      </c>
      <c r="AR79" s="311">
        <f t="shared" si="44"/>
        <v>1520.2656313704713</v>
      </c>
      <c r="AS79" s="311">
        <f t="shared" si="45"/>
        <v>0</v>
      </c>
      <c r="AT79" s="311">
        <f t="shared" si="46"/>
        <v>0</v>
      </c>
      <c r="AU79" s="311">
        <f t="shared" si="47"/>
        <v>0</v>
      </c>
      <c r="AV79" s="311">
        <f t="shared" si="48"/>
        <v>0</v>
      </c>
      <c r="AW79" s="311">
        <f t="shared" si="49"/>
        <v>0</v>
      </c>
      <c r="AX79" s="311">
        <f t="shared" si="50"/>
        <v>0</v>
      </c>
      <c r="AY79" s="306">
        <f t="shared" si="51"/>
        <v>1520.2656313704713</v>
      </c>
    </row>
    <row r="80" spans="1:51" ht="14.5">
      <c r="A80" s="44" t="s">
        <v>150</v>
      </c>
      <c r="B80" s="45" t="s">
        <v>154</v>
      </c>
      <c r="C80" s="50">
        <v>0</v>
      </c>
      <c r="D80" s="63">
        <v>13</v>
      </c>
      <c r="E80" s="72" t="s">
        <v>252</v>
      </c>
      <c r="F80" s="64" t="s">
        <v>262</v>
      </c>
      <c r="G80" s="386" t="s">
        <v>148</v>
      </c>
      <c r="H80" s="386" t="s">
        <v>180</v>
      </c>
      <c r="I80" s="386" t="s">
        <v>1048</v>
      </c>
      <c r="J80" s="148">
        <v>45992</v>
      </c>
      <c r="K80" s="206">
        <v>0</v>
      </c>
      <c r="L80" s="269">
        <v>93</v>
      </c>
      <c r="M80" s="265">
        <v>93</v>
      </c>
      <c r="N80" s="265">
        <v>186</v>
      </c>
      <c r="O80" s="265">
        <v>0</v>
      </c>
      <c r="P80" s="265">
        <v>0</v>
      </c>
      <c r="Q80" s="265">
        <v>0</v>
      </c>
      <c r="R80" s="265">
        <v>0</v>
      </c>
      <c r="S80" s="265">
        <v>0</v>
      </c>
      <c r="T80" s="265">
        <v>0</v>
      </c>
      <c r="U80" s="258">
        <f t="shared" si="38"/>
        <v>186</v>
      </c>
      <c r="V80" s="327">
        <f>L80*Inflation!$F$19</f>
        <v>94.988211788211785</v>
      </c>
      <c r="W80" s="328">
        <f>M80*Inflation!$F$19</f>
        <v>94.988211788211785</v>
      </c>
      <c r="X80" s="328">
        <f>N80*Inflation!$F$19</f>
        <v>189.97642357642357</v>
      </c>
      <c r="Y80" s="328">
        <f>O80*Inflation!$F$19*Inflation!$F$20</f>
        <v>0</v>
      </c>
      <c r="Z80" s="328">
        <f>P80*Inflation!$F$19*Inflation!$F$20</f>
        <v>0</v>
      </c>
      <c r="AA80" s="328">
        <f>Q80*Inflation!$F$19*Inflation!$F$20</f>
        <v>0</v>
      </c>
      <c r="AB80" s="328">
        <f>R80*Inflation!$F$19*Inflation!$F$20*Inflation!$F$21</f>
        <v>0</v>
      </c>
      <c r="AC80" s="328">
        <f>S80*Inflation!$F$19*Inflation!$F$20*Inflation!$F$21*Inflation!$F$22</f>
        <v>0</v>
      </c>
      <c r="AD80" s="328">
        <f>T80*Inflation!$F$19*Inflation!$F$20*Inflation!$F$21*Inflation!$F$22*Inflation!$F$23</f>
        <v>0</v>
      </c>
      <c r="AE80" s="326">
        <f t="shared" si="39"/>
        <v>189.97642357642357</v>
      </c>
      <c r="AF80" s="285">
        <f>V80/V$140*SUM('E Summary CWIP'!$AV$62:BA$62)</f>
        <v>8.201551250652372</v>
      </c>
      <c r="AG80" s="286">
        <f>W80/W$140*SUM('E Summary CWIP'!$BB$62:$BG$62)</f>
        <v>5.4434698294032779</v>
      </c>
      <c r="AH80" s="286">
        <f t="shared" si="40"/>
        <v>13.645021080055649</v>
      </c>
      <c r="AI80" s="286">
        <f>Y80/Y$140*SUM('E Summary CWIP'!$BK$62:$BP$62)</f>
        <v>0</v>
      </c>
      <c r="AJ80" s="286">
        <f>Z80/Z$140*SUM('E Summary CWIP'!$BQ$62:$BV$62)</f>
        <v>0</v>
      </c>
      <c r="AK80" s="286">
        <f t="shared" si="41"/>
        <v>0</v>
      </c>
      <c r="AL80" s="286">
        <f>AB80/AB$140*'E Summary CWIP'!$CL$62</f>
        <v>0</v>
      </c>
      <c r="AM80" s="286">
        <f>AC80/AC$140*'E Summary CWIP'!$DA$62</f>
        <v>0</v>
      </c>
      <c r="AN80" s="286">
        <f>AD80/AD$140*'E Summary CWIP'!$DP$62</f>
        <v>0</v>
      </c>
      <c r="AO80" s="287">
        <f t="shared" si="52"/>
        <v>13.645021080055649</v>
      </c>
      <c r="AP80" s="319">
        <f t="shared" si="42"/>
        <v>103.18976303886416</v>
      </c>
      <c r="AQ80" s="311">
        <f t="shared" si="43"/>
        <v>100.43168161761507</v>
      </c>
      <c r="AR80" s="311">
        <f t="shared" si="44"/>
        <v>203.62144465647921</v>
      </c>
      <c r="AS80" s="311">
        <f t="shared" si="45"/>
        <v>0</v>
      </c>
      <c r="AT80" s="311">
        <f t="shared" si="46"/>
        <v>0</v>
      </c>
      <c r="AU80" s="311">
        <f t="shared" si="47"/>
        <v>0</v>
      </c>
      <c r="AV80" s="311">
        <f t="shared" si="48"/>
        <v>0</v>
      </c>
      <c r="AW80" s="311">
        <f t="shared" si="49"/>
        <v>0</v>
      </c>
      <c r="AX80" s="311">
        <f t="shared" si="50"/>
        <v>0</v>
      </c>
      <c r="AY80" s="306">
        <f t="shared" si="51"/>
        <v>203.62144465647921</v>
      </c>
    </row>
    <row r="81" spans="1:51" ht="14.5">
      <c r="A81" s="44" t="s">
        <v>150</v>
      </c>
      <c r="B81" s="45" t="s">
        <v>154</v>
      </c>
      <c r="C81" s="50">
        <v>0</v>
      </c>
      <c r="D81" s="63">
        <v>13</v>
      </c>
      <c r="E81" s="72" t="s">
        <v>252</v>
      </c>
      <c r="F81" s="64" t="s">
        <v>263</v>
      </c>
      <c r="G81" s="386" t="s">
        <v>148</v>
      </c>
      <c r="H81" s="386" t="s">
        <v>180</v>
      </c>
      <c r="I81" s="386" t="s">
        <v>1048</v>
      </c>
      <c r="J81" s="148">
        <v>45992</v>
      </c>
      <c r="K81" s="206">
        <v>0</v>
      </c>
      <c r="L81" s="269">
        <v>23.25</v>
      </c>
      <c r="M81" s="265">
        <v>46.5</v>
      </c>
      <c r="N81" s="265">
        <v>69.75</v>
      </c>
      <c r="O81" s="265">
        <v>0</v>
      </c>
      <c r="P81" s="265">
        <v>0</v>
      </c>
      <c r="Q81" s="265">
        <v>0</v>
      </c>
      <c r="R81" s="265">
        <v>0</v>
      </c>
      <c r="S81" s="265">
        <v>0</v>
      </c>
      <c r="T81" s="265">
        <v>0</v>
      </c>
      <c r="U81" s="258">
        <f t="shared" si="38"/>
        <v>69.75</v>
      </c>
      <c r="V81" s="327">
        <f>L81*Inflation!$F$19</f>
        <v>23.747052947052946</v>
      </c>
      <c r="W81" s="328">
        <f>M81*Inflation!$F$19</f>
        <v>47.494105894105893</v>
      </c>
      <c r="X81" s="328">
        <f>N81*Inflation!$F$19</f>
        <v>71.241158841158835</v>
      </c>
      <c r="Y81" s="328">
        <f>O81*Inflation!$F$19*Inflation!$F$20</f>
        <v>0</v>
      </c>
      <c r="Z81" s="328">
        <f>P81*Inflation!$F$19*Inflation!$F$20</f>
        <v>0</v>
      </c>
      <c r="AA81" s="328">
        <f>Q81*Inflation!$F$19*Inflation!$F$20</f>
        <v>0</v>
      </c>
      <c r="AB81" s="328">
        <f>R81*Inflation!$F$19*Inflation!$F$20*Inflation!$F$21</f>
        <v>0</v>
      </c>
      <c r="AC81" s="328">
        <f>S81*Inflation!$F$19*Inflation!$F$20*Inflation!$F$21*Inflation!$F$22</f>
        <v>0</v>
      </c>
      <c r="AD81" s="328">
        <f>T81*Inflation!$F$19*Inflation!$F$20*Inflation!$F$21*Inflation!$F$22*Inflation!$F$23</f>
        <v>0</v>
      </c>
      <c r="AE81" s="326">
        <f t="shared" si="39"/>
        <v>71.241158841158835</v>
      </c>
      <c r="AF81" s="285">
        <f>V81/V$140*SUM('E Summary CWIP'!$AV$62:BA$62)</f>
        <v>2.050387812663093</v>
      </c>
      <c r="AG81" s="286">
        <f>W81/W$140*SUM('E Summary CWIP'!$BB$62:$BG$62)</f>
        <v>2.721734914701639</v>
      </c>
      <c r="AH81" s="286">
        <f t="shared" si="40"/>
        <v>4.7721227273647315</v>
      </c>
      <c r="AI81" s="286">
        <f>Y81/Y$140*SUM('E Summary CWIP'!$BK$62:$BP$62)</f>
        <v>0</v>
      </c>
      <c r="AJ81" s="286">
        <f>Z81/Z$140*SUM('E Summary CWIP'!$BQ$62:$BV$62)</f>
        <v>0</v>
      </c>
      <c r="AK81" s="286">
        <f t="shared" si="41"/>
        <v>0</v>
      </c>
      <c r="AL81" s="286">
        <f>AB81/AB$140*'E Summary CWIP'!$CL$62</f>
        <v>0</v>
      </c>
      <c r="AM81" s="286">
        <f>AC81/AC$140*'E Summary CWIP'!$DA$62</f>
        <v>0</v>
      </c>
      <c r="AN81" s="286">
        <f>AD81/AD$140*'E Summary CWIP'!$DP$62</f>
        <v>0</v>
      </c>
      <c r="AO81" s="287">
        <f t="shared" si="52"/>
        <v>4.7721227273647315</v>
      </c>
      <c r="AP81" s="319">
        <f t="shared" si="42"/>
        <v>25.797440759716039</v>
      </c>
      <c r="AQ81" s="311">
        <f t="shared" si="43"/>
        <v>50.215840808807535</v>
      </c>
      <c r="AR81" s="311">
        <f t="shared" si="44"/>
        <v>76.013281568523567</v>
      </c>
      <c r="AS81" s="311">
        <f t="shared" si="45"/>
        <v>0</v>
      </c>
      <c r="AT81" s="311">
        <f t="shared" si="46"/>
        <v>0</v>
      </c>
      <c r="AU81" s="311">
        <f t="shared" si="47"/>
        <v>0</v>
      </c>
      <c r="AV81" s="311">
        <f t="shared" si="48"/>
        <v>0</v>
      </c>
      <c r="AW81" s="311">
        <f t="shared" si="49"/>
        <v>0</v>
      </c>
      <c r="AX81" s="311">
        <f t="shared" si="50"/>
        <v>0</v>
      </c>
      <c r="AY81" s="306">
        <f t="shared" si="51"/>
        <v>76.013281568523567</v>
      </c>
    </row>
    <row r="82" spans="1:51" ht="14.5">
      <c r="A82" s="44" t="s">
        <v>150</v>
      </c>
      <c r="B82" s="45" t="s">
        <v>154</v>
      </c>
      <c r="C82" s="50">
        <v>0</v>
      </c>
      <c r="D82" s="63">
        <v>13</v>
      </c>
      <c r="E82" s="72" t="s">
        <v>252</v>
      </c>
      <c r="F82" s="64" t="s">
        <v>264</v>
      </c>
      <c r="G82" s="386" t="s">
        <v>148</v>
      </c>
      <c r="H82" s="386" t="s">
        <v>180</v>
      </c>
      <c r="I82" s="386" t="s">
        <v>1048</v>
      </c>
      <c r="J82" s="148">
        <v>45992</v>
      </c>
      <c r="K82" s="206">
        <v>0</v>
      </c>
      <c r="L82" s="269">
        <v>23.25</v>
      </c>
      <c r="M82" s="265">
        <v>46.5</v>
      </c>
      <c r="N82" s="265">
        <v>69.75</v>
      </c>
      <c r="O82" s="265">
        <v>0</v>
      </c>
      <c r="P82" s="265">
        <v>0</v>
      </c>
      <c r="Q82" s="265">
        <v>0</v>
      </c>
      <c r="R82" s="265">
        <v>0</v>
      </c>
      <c r="S82" s="265">
        <v>0</v>
      </c>
      <c r="T82" s="265">
        <v>0</v>
      </c>
      <c r="U82" s="258">
        <f t="shared" si="38"/>
        <v>69.75</v>
      </c>
      <c r="V82" s="327">
        <f>L82*Inflation!$F$19</f>
        <v>23.747052947052946</v>
      </c>
      <c r="W82" s="328">
        <f>M82*Inflation!$F$19</f>
        <v>47.494105894105893</v>
      </c>
      <c r="X82" s="328">
        <f>N82*Inflation!$F$19</f>
        <v>71.241158841158835</v>
      </c>
      <c r="Y82" s="328">
        <f>O82*Inflation!$F$19*Inflation!$F$20</f>
        <v>0</v>
      </c>
      <c r="Z82" s="328">
        <f>P82*Inflation!$F$19*Inflation!$F$20</f>
        <v>0</v>
      </c>
      <c r="AA82" s="328">
        <f>Q82*Inflation!$F$19*Inflation!$F$20</f>
        <v>0</v>
      </c>
      <c r="AB82" s="328">
        <f>R82*Inflation!$F$19*Inflation!$F$20*Inflation!$F$21</f>
        <v>0</v>
      </c>
      <c r="AC82" s="328">
        <f>S82*Inflation!$F$19*Inflation!$F$20*Inflation!$F$21*Inflation!$F$22</f>
        <v>0</v>
      </c>
      <c r="AD82" s="328">
        <f>T82*Inflation!$F$19*Inflation!$F$20*Inflation!$F$21*Inflation!$F$22*Inflation!$F$23</f>
        <v>0</v>
      </c>
      <c r="AE82" s="326">
        <f t="shared" si="39"/>
        <v>71.241158841158835</v>
      </c>
      <c r="AF82" s="285">
        <f>V82/V$140*SUM('E Summary CWIP'!$AV$62:BA$62)</f>
        <v>2.050387812663093</v>
      </c>
      <c r="AG82" s="286">
        <f>W82/W$140*SUM('E Summary CWIP'!$BB$62:$BG$62)</f>
        <v>2.721734914701639</v>
      </c>
      <c r="AH82" s="286">
        <f t="shared" si="40"/>
        <v>4.7721227273647315</v>
      </c>
      <c r="AI82" s="286">
        <f>Y82/Y$140*SUM('E Summary CWIP'!$BK$62:$BP$62)</f>
        <v>0</v>
      </c>
      <c r="AJ82" s="286">
        <f>Z82/Z$140*SUM('E Summary CWIP'!$BQ$62:$BV$62)</f>
        <v>0</v>
      </c>
      <c r="AK82" s="286">
        <f t="shared" si="41"/>
        <v>0</v>
      </c>
      <c r="AL82" s="286">
        <f>AB82/AB$140*'E Summary CWIP'!$CL$62</f>
        <v>0</v>
      </c>
      <c r="AM82" s="286">
        <f>AC82/AC$140*'E Summary CWIP'!$DA$62</f>
        <v>0</v>
      </c>
      <c r="AN82" s="286">
        <f>AD82/AD$140*'E Summary CWIP'!$DP$62</f>
        <v>0</v>
      </c>
      <c r="AO82" s="287">
        <f t="shared" si="52"/>
        <v>4.7721227273647315</v>
      </c>
      <c r="AP82" s="319">
        <f t="shared" si="42"/>
        <v>25.797440759716039</v>
      </c>
      <c r="AQ82" s="311">
        <f t="shared" si="43"/>
        <v>50.215840808807535</v>
      </c>
      <c r="AR82" s="311">
        <f t="shared" si="44"/>
        <v>76.013281568523567</v>
      </c>
      <c r="AS82" s="311">
        <f t="shared" si="45"/>
        <v>0</v>
      </c>
      <c r="AT82" s="311">
        <f t="shared" si="46"/>
        <v>0</v>
      </c>
      <c r="AU82" s="311">
        <f t="shared" si="47"/>
        <v>0</v>
      </c>
      <c r="AV82" s="311">
        <f t="shared" si="48"/>
        <v>0</v>
      </c>
      <c r="AW82" s="311">
        <f t="shared" si="49"/>
        <v>0</v>
      </c>
      <c r="AX82" s="311">
        <f t="shared" si="50"/>
        <v>0</v>
      </c>
      <c r="AY82" s="306">
        <f t="shared" si="51"/>
        <v>76.013281568523567</v>
      </c>
    </row>
    <row r="83" spans="1:51" ht="14.5">
      <c r="A83" s="44" t="s">
        <v>150</v>
      </c>
      <c r="B83" s="45" t="s">
        <v>154</v>
      </c>
      <c r="C83" s="50">
        <v>0</v>
      </c>
      <c r="D83" s="63">
        <v>13</v>
      </c>
      <c r="E83" s="72" t="s">
        <v>252</v>
      </c>
      <c r="F83" s="64" t="s">
        <v>265</v>
      </c>
      <c r="G83" s="386" t="s">
        <v>148</v>
      </c>
      <c r="H83" s="386" t="s">
        <v>180</v>
      </c>
      <c r="I83" s="386" t="s">
        <v>1048</v>
      </c>
      <c r="J83" s="148">
        <v>45992</v>
      </c>
      <c r="K83" s="206">
        <v>0</v>
      </c>
      <c r="L83" s="269">
        <v>0</v>
      </c>
      <c r="M83" s="265">
        <v>139.5</v>
      </c>
      <c r="N83" s="265">
        <v>139.5</v>
      </c>
      <c r="O83" s="265">
        <v>0</v>
      </c>
      <c r="P83" s="265">
        <v>0</v>
      </c>
      <c r="Q83" s="265">
        <v>0</v>
      </c>
      <c r="R83" s="265">
        <v>0</v>
      </c>
      <c r="S83" s="265">
        <v>0</v>
      </c>
      <c r="T83" s="265">
        <v>0</v>
      </c>
      <c r="U83" s="258">
        <f t="shared" si="38"/>
        <v>139.5</v>
      </c>
      <c r="V83" s="327">
        <f>L83*Inflation!$F$19</f>
        <v>0</v>
      </c>
      <c r="W83" s="328">
        <f>M83*Inflation!$F$19</f>
        <v>142.48231768231767</v>
      </c>
      <c r="X83" s="328">
        <f>N83*Inflation!$F$19</f>
        <v>142.48231768231767</v>
      </c>
      <c r="Y83" s="328">
        <f>O83*Inflation!$F$19*Inflation!$F$20</f>
        <v>0</v>
      </c>
      <c r="Z83" s="328">
        <f>P83*Inflation!$F$19*Inflation!$F$20</f>
        <v>0</v>
      </c>
      <c r="AA83" s="328">
        <f>Q83*Inflation!$F$19*Inflation!$F$20</f>
        <v>0</v>
      </c>
      <c r="AB83" s="328">
        <f>R83*Inflation!$F$19*Inflation!$F$20*Inflation!$F$21</f>
        <v>0</v>
      </c>
      <c r="AC83" s="328">
        <f>S83*Inflation!$F$19*Inflation!$F$20*Inflation!$F$21*Inflation!$F$22</f>
        <v>0</v>
      </c>
      <c r="AD83" s="328">
        <f>T83*Inflation!$F$19*Inflation!$F$20*Inflation!$F$21*Inflation!$F$22*Inflation!$F$23</f>
        <v>0</v>
      </c>
      <c r="AE83" s="326">
        <f t="shared" si="39"/>
        <v>142.48231768231767</v>
      </c>
      <c r="AF83" s="285">
        <f>V83/V$140*SUM('E Summary CWIP'!$AV$62:BA$62)</f>
        <v>0</v>
      </c>
      <c r="AG83" s="286">
        <f>W83/W$140*SUM('E Summary CWIP'!$BB$62:$BG$62)</f>
        <v>8.1652047441049156</v>
      </c>
      <c r="AH83" s="286">
        <f t="shared" si="40"/>
        <v>8.1652047441049156</v>
      </c>
      <c r="AI83" s="286">
        <f>Y83/Y$140*SUM('E Summary CWIP'!$BK$62:$BP$62)</f>
        <v>0</v>
      </c>
      <c r="AJ83" s="286">
        <f>Z83/Z$140*SUM('E Summary CWIP'!$BQ$62:$BV$62)</f>
        <v>0</v>
      </c>
      <c r="AK83" s="286">
        <f t="shared" si="41"/>
        <v>0</v>
      </c>
      <c r="AL83" s="286">
        <f>AB83/AB$140*'E Summary CWIP'!$CL$62</f>
        <v>0</v>
      </c>
      <c r="AM83" s="286">
        <f>AC83/AC$140*'E Summary CWIP'!$DA$62</f>
        <v>0</v>
      </c>
      <c r="AN83" s="286">
        <f>AD83/AD$140*'E Summary CWIP'!$DP$62</f>
        <v>0</v>
      </c>
      <c r="AO83" s="287">
        <f t="shared" si="52"/>
        <v>8.1652047441049156</v>
      </c>
      <c r="AP83" s="319">
        <f t="shared" si="42"/>
        <v>0</v>
      </c>
      <c r="AQ83" s="311">
        <f t="shared" si="43"/>
        <v>150.6475224264226</v>
      </c>
      <c r="AR83" s="311">
        <f t="shared" si="44"/>
        <v>150.6475224264226</v>
      </c>
      <c r="AS83" s="311">
        <f t="shared" si="45"/>
        <v>0</v>
      </c>
      <c r="AT83" s="311">
        <f t="shared" si="46"/>
        <v>0</v>
      </c>
      <c r="AU83" s="311">
        <f t="shared" si="47"/>
        <v>0</v>
      </c>
      <c r="AV83" s="311">
        <f t="shared" si="48"/>
        <v>0</v>
      </c>
      <c r="AW83" s="311">
        <f t="shared" si="49"/>
        <v>0</v>
      </c>
      <c r="AX83" s="311">
        <f t="shared" si="50"/>
        <v>0</v>
      </c>
      <c r="AY83" s="306">
        <f t="shared" si="51"/>
        <v>150.6475224264226</v>
      </c>
    </row>
    <row r="84" spans="1:51" ht="14.5">
      <c r="A84" s="44" t="s">
        <v>150</v>
      </c>
      <c r="B84" s="45" t="s">
        <v>154</v>
      </c>
      <c r="C84" s="50">
        <v>0</v>
      </c>
      <c r="D84" s="63">
        <v>13</v>
      </c>
      <c r="E84" s="72" t="s">
        <v>252</v>
      </c>
      <c r="F84" s="64" t="s">
        <v>266</v>
      </c>
      <c r="G84" s="386" t="s">
        <v>148</v>
      </c>
      <c r="H84" s="386" t="s">
        <v>180</v>
      </c>
      <c r="I84" s="386" t="s">
        <v>1048</v>
      </c>
      <c r="J84" s="148">
        <v>46357</v>
      </c>
      <c r="K84" s="206">
        <v>0</v>
      </c>
      <c r="L84" s="269">
        <v>0</v>
      </c>
      <c r="M84" s="265">
        <v>0</v>
      </c>
      <c r="N84" s="265">
        <v>0</v>
      </c>
      <c r="O84" s="265">
        <v>139.5</v>
      </c>
      <c r="P84" s="265">
        <v>139.5</v>
      </c>
      <c r="Q84" s="265">
        <v>279</v>
      </c>
      <c r="R84" s="265">
        <v>0</v>
      </c>
      <c r="S84" s="265">
        <v>0</v>
      </c>
      <c r="T84" s="265">
        <v>0</v>
      </c>
      <c r="U84" s="258">
        <f t="shared" si="38"/>
        <v>279</v>
      </c>
      <c r="V84" s="327">
        <f>L84*Inflation!$F$19</f>
        <v>0</v>
      </c>
      <c r="W84" s="328">
        <f>M84*Inflation!$F$19</f>
        <v>0</v>
      </c>
      <c r="X84" s="328">
        <f>N84*Inflation!$F$19</f>
        <v>0</v>
      </c>
      <c r="Y84" s="328">
        <f>O84*Inflation!$F$19*Inflation!$F$20</f>
        <v>145.47466933066934</v>
      </c>
      <c r="Z84" s="328">
        <f>P84*Inflation!$F$19*Inflation!$F$20</f>
        <v>145.47466933066934</v>
      </c>
      <c r="AA84" s="328">
        <f>Q84*Inflation!$F$19*Inflation!$F$20</f>
        <v>290.94933866133869</v>
      </c>
      <c r="AB84" s="328">
        <f>R84*Inflation!$F$19*Inflation!$F$20*Inflation!$F$21</f>
        <v>0</v>
      </c>
      <c r="AC84" s="328">
        <f>S84*Inflation!$F$19*Inflation!$F$20*Inflation!$F$21*Inflation!$F$22</f>
        <v>0</v>
      </c>
      <c r="AD84" s="328">
        <f>T84*Inflation!$F$19*Inflation!$F$20*Inflation!$F$21*Inflation!$F$22*Inflation!$F$23</f>
        <v>0</v>
      </c>
      <c r="AE84" s="326">
        <f t="shared" si="39"/>
        <v>290.94933866133869</v>
      </c>
      <c r="AF84" s="285">
        <f>V84/V$140*SUM('E Summary CWIP'!$AV$62:BA$62)</f>
        <v>0</v>
      </c>
      <c r="AG84" s="286">
        <f>W84/W$140*SUM('E Summary CWIP'!$BB$62:$BG$62)</f>
        <v>0</v>
      </c>
      <c r="AH84" s="286">
        <f t="shared" si="40"/>
        <v>0</v>
      </c>
      <c r="AI84" s="286">
        <f>Y84/Y$140*SUM('E Summary CWIP'!$BK$62:$BP$62)</f>
        <v>7.0794561186068998</v>
      </c>
      <c r="AJ84" s="286">
        <f>Z84/Z$140*SUM('E Summary CWIP'!$BQ$62:$BV$62)</f>
        <v>7.9082329147524435</v>
      </c>
      <c r="AK84" s="286">
        <f t="shared" si="41"/>
        <v>14.987689033359343</v>
      </c>
      <c r="AL84" s="286">
        <f>AB84/AB$140*'E Summary CWIP'!$CL$62</f>
        <v>0</v>
      </c>
      <c r="AM84" s="286">
        <f>AC84/AC$140*'E Summary CWIP'!$DA$62</f>
        <v>0</v>
      </c>
      <c r="AN84" s="286">
        <f>AD84/AD$140*'E Summary CWIP'!$DP$62</f>
        <v>0</v>
      </c>
      <c r="AO84" s="287">
        <f t="shared" si="52"/>
        <v>14.987689033359343</v>
      </c>
      <c r="AP84" s="319">
        <f t="shared" si="42"/>
        <v>0</v>
      </c>
      <c r="AQ84" s="311">
        <f t="shared" si="43"/>
        <v>0</v>
      </c>
      <c r="AR84" s="311">
        <f t="shared" si="44"/>
        <v>0</v>
      </c>
      <c r="AS84" s="311">
        <f t="shared" si="45"/>
        <v>152.55412544927626</v>
      </c>
      <c r="AT84" s="311">
        <f t="shared" si="46"/>
        <v>153.38290224542177</v>
      </c>
      <c r="AU84" s="311">
        <f t="shared" si="47"/>
        <v>305.93702769469803</v>
      </c>
      <c r="AV84" s="311">
        <f t="shared" si="48"/>
        <v>0</v>
      </c>
      <c r="AW84" s="311">
        <f t="shared" si="49"/>
        <v>0</v>
      </c>
      <c r="AX84" s="311">
        <f t="shared" si="50"/>
        <v>0</v>
      </c>
      <c r="AY84" s="306">
        <f t="shared" si="51"/>
        <v>305.93702769469803</v>
      </c>
    </row>
    <row r="85" spans="1:51" ht="14.5">
      <c r="A85" s="44" t="s">
        <v>150</v>
      </c>
      <c r="B85" s="45" t="s">
        <v>150</v>
      </c>
      <c r="C85" s="50">
        <v>600</v>
      </c>
      <c r="D85" s="63">
        <v>13</v>
      </c>
      <c r="E85" s="72" t="s">
        <v>252</v>
      </c>
      <c r="F85" s="64" t="s">
        <v>267</v>
      </c>
      <c r="G85" s="386" t="s">
        <v>148</v>
      </c>
      <c r="H85" s="386" t="s">
        <v>180</v>
      </c>
      <c r="I85" s="386" t="s">
        <v>1048</v>
      </c>
      <c r="J85" s="148">
        <v>46357</v>
      </c>
      <c r="K85" s="206">
        <v>0</v>
      </c>
      <c r="L85" s="269">
        <v>0</v>
      </c>
      <c r="M85" s="265">
        <v>0</v>
      </c>
      <c r="N85" s="265">
        <v>0</v>
      </c>
      <c r="O85" s="265">
        <v>279</v>
      </c>
      <c r="P85" s="265">
        <v>279</v>
      </c>
      <c r="Q85" s="265">
        <v>558</v>
      </c>
      <c r="R85" s="265">
        <v>0</v>
      </c>
      <c r="S85" s="265">
        <v>0</v>
      </c>
      <c r="T85" s="265">
        <v>0</v>
      </c>
      <c r="U85" s="258">
        <f t="shared" si="38"/>
        <v>558</v>
      </c>
      <c r="V85" s="327">
        <f>L85*Inflation!$F$19</f>
        <v>0</v>
      </c>
      <c r="W85" s="328">
        <f>M85*Inflation!$F$19</f>
        <v>0</v>
      </c>
      <c r="X85" s="328">
        <f>N85*Inflation!$F$19</f>
        <v>0</v>
      </c>
      <c r="Y85" s="328">
        <f>O85*Inflation!$F$19*Inflation!$F$20</f>
        <v>290.94933866133869</v>
      </c>
      <c r="Z85" s="328">
        <f>P85*Inflation!$F$19*Inflation!$F$20</f>
        <v>290.94933866133869</v>
      </c>
      <c r="AA85" s="328">
        <f>Q85*Inflation!$F$19*Inflation!$F$20</f>
        <v>581.89867732267737</v>
      </c>
      <c r="AB85" s="328">
        <f>R85*Inflation!$F$19*Inflation!$F$20*Inflation!$F$21</f>
        <v>0</v>
      </c>
      <c r="AC85" s="328">
        <f>S85*Inflation!$F$19*Inflation!$F$20*Inflation!$F$21*Inflation!$F$22</f>
        <v>0</v>
      </c>
      <c r="AD85" s="328">
        <f>T85*Inflation!$F$19*Inflation!$F$20*Inflation!$F$21*Inflation!$F$22*Inflation!$F$23</f>
        <v>0</v>
      </c>
      <c r="AE85" s="326">
        <f t="shared" si="39"/>
        <v>581.89867732267737</v>
      </c>
      <c r="AF85" s="285">
        <f>V85/V$140*SUM('E Summary CWIP'!$AV$62:BA$62)</f>
        <v>0</v>
      </c>
      <c r="AG85" s="286">
        <f>W85/W$140*SUM('E Summary CWIP'!$BB$62:$BG$62)</f>
        <v>0</v>
      </c>
      <c r="AH85" s="286">
        <f t="shared" si="40"/>
        <v>0</v>
      </c>
      <c r="AI85" s="286">
        <f>Y85/Y$140*SUM('E Summary CWIP'!$BK$62:$BP$62)</f>
        <v>14.1589122372138</v>
      </c>
      <c r="AJ85" s="286">
        <f>Z85/Z$140*SUM('E Summary CWIP'!$BQ$62:$BV$62)</f>
        <v>15.816465829504887</v>
      </c>
      <c r="AK85" s="286">
        <f t="shared" si="41"/>
        <v>29.975378066718687</v>
      </c>
      <c r="AL85" s="286">
        <f>AB85/AB$140*'E Summary CWIP'!$CL$62</f>
        <v>0</v>
      </c>
      <c r="AM85" s="286">
        <f>AC85/AC$140*'E Summary CWIP'!$DA$62</f>
        <v>0</v>
      </c>
      <c r="AN85" s="286">
        <f>AD85/AD$140*'E Summary CWIP'!$DP$62</f>
        <v>0</v>
      </c>
      <c r="AO85" s="287">
        <f t="shared" si="52"/>
        <v>29.975378066718687</v>
      </c>
      <c r="AP85" s="319">
        <f t="shared" si="42"/>
        <v>0</v>
      </c>
      <c r="AQ85" s="311">
        <f t="shared" si="43"/>
        <v>0</v>
      </c>
      <c r="AR85" s="311">
        <f t="shared" si="44"/>
        <v>0</v>
      </c>
      <c r="AS85" s="311">
        <f t="shared" si="45"/>
        <v>305.10825089855251</v>
      </c>
      <c r="AT85" s="311">
        <f t="shared" si="46"/>
        <v>306.76580449084355</v>
      </c>
      <c r="AU85" s="311">
        <f t="shared" si="47"/>
        <v>611.87405538939606</v>
      </c>
      <c r="AV85" s="311">
        <f t="shared" si="48"/>
        <v>0</v>
      </c>
      <c r="AW85" s="311">
        <f t="shared" si="49"/>
        <v>0</v>
      </c>
      <c r="AX85" s="311">
        <f t="shared" si="50"/>
        <v>0</v>
      </c>
      <c r="AY85" s="306">
        <f t="shared" si="51"/>
        <v>611.87405538939606</v>
      </c>
    </row>
    <row r="86" spans="1:51" ht="14.5">
      <c r="A86" s="44" t="s">
        <v>150</v>
      </c>
      <c r="B86" s="45" t="s">
        <v>150</v>
      </c>
      <c r="C86" s="50">
        <v>2150</v>
      </c>
      <c r="D86" s="63">
        <v>13</v>
      </c>
      <c r="E86" s="72" t="s">
        <v>252</v>
      </c>
      <c r="F86" s="64" t="s">
        <v>268</v>
      </c>
      <c r="G86" s="386" t="s">
        <v>148</v>
      </c>
      <c r="H86" s="386" t="s">
        <v>180</v>
      </c>
      <c r="I86" s="386" t="s">
        <v>1048</v>
      </c>
      <c r="J86" s="148">
        <v>46357</v>
      </c>
      <c r="K86" s="206">
        <v>0</v>
      </c>
      <c r="L86" s="269">
        <v>465</v>
      </c>
      <c r="M86" s="265">
        <v>1395</v>
      </c>
      <c r="N86" s="265">
        <v>1860</v>
      </c>
      <c r="O86" s="265">
        <v>0</v>
      </c>
      <c r="P86" s="265">
        <v>139.5</v>
      </c>
      <c r="Q86" s="265">
        <v>139.5</v>
      </c>
      <c r="R86" s="265">
        <v>0</v>
      </c>
      <c r="S86" s="265">
        <v>0</v>
      </c>
      <c r="T86" s="265">
        <v>0</v>
      </c>
      <c r="U86" s="258">
        <f t="shared" si="38"/>
        <v>1999.5</v>
      </c>
      <c r="V86" s="327">
        <f>L86*Inflation!$F$19</f>
        <v>474.94105894105894</v>
      </c>
      <c r="W86" s="328">
        <f>M86*Inflation!$F$19</f>
        <v>1424.8231768231767</v>
      </c>
      <c r="X86" s="328">
        <f>N86*Inflation!$F$19</f>
        <v>1899.7642357642358</v>
      </c>
      <c r="Y86" s="328">
        <f>O86*Inflation!$F$19*Inflation!$F$20</f>
        <v>0</v>
      </c>
      <c r="Z86" s="328">
        <f>P86*Inflation!$F$19*Inflation!$F$20</f>
        <v>145.47466933066934</v>
      </c>
      <c r="AA86" s="328">
        <f>Q86*Inflation!$F$19*Inflation!$F$20</f>
        <v>145.47466933066934</v>
      </c>
      <c r="AB86" s="328">
        <f>R86*Inflation!$F$19*Inflation!$F$20*Inflation!$F$21</f>
        <v>0</v>
      </c>
      <c r="AC86" s="328">
        <f>S86*Inflation!$F$19*Inflation!$F$20*Inflation!$F$21*Inflation!$F$22</f>
        <v>0</v>
      </c>
      <c r="AD86" s="328">
        <f>T86*Inflation!$F$19*Inflation!$F$20*Inflation!$F$21*Inflation!$F$22*Inflation!$F$23</f>
        <v>0</v>
      </c>
      <c r="AE86" s="326">
        <f t="shared" si="39"/>
        <v>2045.238905094905</v>
      </c>
      <c r="AF86" s="285">
        <f>V86/V$140*SUM('E Summary CWIP'!$AV$62:BA$62)</f>
        <v>41.007756253261867</v>
      </c>
      <c r="AG86" s="286">
        <f>W86/W$140*SUM('E Summary CWIP'!$BB$62:$BG$62)</f>
        <v>81.652047441049163</v>
      </c>
      <c r="AH86" s="286">
        <f t="shared" si="40"/>
        <v>122.65980369431102</v>
      </c>
      <c r="AI86" s="286">
        <f>Y86/Y$140*SUM('E Summary CWIP'!$BK$62:$BP$62)</f>
        <v>0</v>
      </c>
      <c r="AJ86" s="286">
        <f>Z86/Z$140*SUM('E Summary CWIP'!$BQ$62:$BV$62)</f>
        <v>7.9082329147524435</v>
      </c>
      <c r="AK86" s="286">
        <f t="shared" si="41"/>
        <v>7.9082329147524435</v>
      </c>
      <c r="AL86" s="286">
        <f>AB86/AB$140*'E Summary CWIP'!$CL$62</f>
        <v>0</v>
      </c>
      <c r="AM86" s="286">
        <f>AC86/AC$140*'E Summary CWIP'!$DA$62</f>
        <v>0</v>
      </c>
      <c r="AN86" s="286">
        <f>AD86/AD$140*'E Summary CWIP'!$DP$62</f>
        <v>0</v>
      </c>
      <c r="AO86" s="287">
        <f t="shared" si="52"/>
        <v>130.56803660906345</v>
      </c>
      <c r="AP86" s="319">
        <f t="shared" si="42"/>
        <v>515.94881519432079</v>
      </c>
      <c r="AQ86" s="311">
        <f t="shared" si="43"/>
        <v>1506.475224264226</v>
      </c>
      <c r="AR86" s="311">
        <f t="shared" si="44"/>
        <v>2022.4240394585468</v>
      </c>
      <c r="AS86" s="311">
        <f t="shared" si="45"/>
        <v>0</v>
      </c>
      <c r="AT86" s="311">
        <f t="shared" si="46"/>
        <v>153.38290224542177</v>
      </c>
      <c r="AU86" s="311">
        <f t="shared" si="47"/>
        <v>153.38290224542177</v>
      </c>
      <c r="AV86" s="311">
        <f t="shared" si="48"/>
        <v>0</v>
      </c>
      <c r="AW86" s="311">
        <f t="shared" si="49"/>
        <v>0</v>
      </c>
      <c r="AX86" s="311">
        <f t="shared" si="50"/>
        <v>0</v>
      </c>
      <c r="AY86" s="306">
        <f t="shared" si="51"/>
        <v>2175.8069417039687</v>
      </c>
    </row>
    <row r="87" spans="1:51" ht="14.5">
      <c r="A87" s="44" t="s">
        <v>150</v>
      </c>
      <c r="B87" s="45" t="s">
        <v>154</v>
      </c>
      <c r="C87" s="50">
        <v>0</v>
      </c>
      <c r="D87" s="63">
        <v>13</v>
      </c>
      <c r="E87" s="72" t="s">
        <v>252</v>
      </c>
      <c r="F87" s="64" t="s">
        <v>269</v>
      </c>
      <c r="G87" s="386" t="s">
        <v>148</v>
      </c>
      <c r="H87" s="386" t="s">
        <v>180</v>
      </c>
      <c r="I87" s="386" t="s">
        <v>1048</v>
      </c>
      <c r="J87" s="148">
        <v>46357</v>
      </c>
      <c r="K87" s="206">
        <v>0</v>
      </c>
      <c r="L87" s="269">
        <v>0</v>
      </c>
      <c r="M87" s="265">
        <v>0</v>
      </c>
      <c r="N87" s="265">
        <v>0</v>
      </c>
      <c r="O87" s="265">
        <v>83.7</v>
      </c>
      <c r="P87" s="265">
        <v>83.7</v>
      </c>
      <c r="Q87" s="265">
        <v>167.4</v>
      </c>
      <c r="R87" s="265">
        <v>0</v>
      </c>
      <c r="S87" s="265">
        <v>0</v>
      </c>
      <c r="T87" s="265">
        <v>0</v>
      </c>
      <c r="U87" s="258">
        <f t="shared" si="38"/>
        <v>167.4</v>
      </c>
      <c r="V87" s="327">
        <f>L87*Inflation!$F$19</f>
        <v>0</v>
      </c>
      <c r="W87" s="328">
        <f>M87*Inflation!$F$19</f>
        <v>0</v>
      </c>
      <c r="X87" s="328">
        <f>N87*Inflation!$F$19</f>
        <v>0</v>
      </c>
      <c r="Y87" s="328">
        <f>O87*Inflation!$F$19*Inflation!$F$20</f>
        <v>87.284801598401614</v>
      </c>
      <c r="Z87" s="328">
        <f>P87*Inflation!$F$19*Inflation!$F$20</f>
        <v>87.284801598401614</v>
      </c>
      <c r="AA87" s="328">
        <f>Q87*Inflation!$F$19*Inflation!$F$20</f>
        <v>174.56960319680323</v>
      </c>
      <c r="AB87" s="328">
        <f>R87*Inflation!$F$19*Inflation!$F$20*Inflation!$F$21</f>
        <v>0</v>
      </c>
      <c r="AC87" s="328">
        <f>S87*Inflation!$F$19*Inflation!$F$20*Inflation!$F$21*Inflation!$F$22</f>
        <v>0</v>
      </c>
      <c r="AD87" s="328">
        <f>T87*Inflation!$F$19*Inflation!$F$20*Inflation!$F$21*Inflation!$F$22*Inflation!$F$23</f>
        <v>0</v>
      </c>
      <c r="AE87" s="326">
        <f t="shared" si="39"/>
        <v>174.56960319680323</v>
      </c>
      <c r="AF87" s="285">
        <f>V87/V$140*SUM('E Summary CWIP'!$AV$62:BA$62)</f>
        <v>0</v>
      </c>
      <c r="AG87" s="286">
        <f>W87/W$140*SUM('E Summary CWIP'!$BB$62:$BG$62)</f>
        <v>0</v>
      </c>
      <c r="AH87" s="286">
        <f t="shared" si="40"/>
        <v>0</v>
      </c>
      <c r="AI87" s="286">
        <f>Y87/Y$140*SUM('E Summary CWIP'!$BK$62:$BP$62)</f>
        <v>4.2476736711641401</v>
      </c>
      <c r="AJ87" s="286">
        <f>Z87/Z$140*SUM('E Summary CWIP'!$BQ$62:$BV$62)</f>
        <v>4.7449397488514666</v>
      </c>
      <c r="AK87" s="286">
        <f t="shared" si="41"/>
        <v>8.9926134200156067</v>
      </c>
      <c r="AL87" s="286">
        <f>AB87/AB$140*'E Summary CWIP'!$CL$62</f>
        <v>0</v>
      </c>
      <c r="AM87" s="286">
        <f>AC87/AC$140*'E Summary CWIP'!$DA$62</f>
        <v>0</v>
      </c>
      <c r="AN87" s="286">
        <f>AD87/AD$140*'E Summary CWIP'!$DP$62</f>
        <v>0</v>
      </c>
      <c r="AO87" s="287">
        <f t="shared" si="52"/>
        <v>8.9926134200156067</v>
      </c>
      <c r="AP87" s="319">
        <f t="shared" si="42"/>
        <v>0</v>
      </c>
      <c r="AQ87" s="311">
        <f t="shared" si="43"/>
        <v>0</v>
      </c>
      <c r="AR87" s="311">
        <f t="shared" si="44"/>
        <v>0</v>
      </c>
      <c r="AS87" s="311">
        <f t="shared" si="45"/>
        <v>91.532475269565751</v>
      </c>
      <c r="AT87" s="311">
        <f t="shared" si="46"/>
        <v>92.029741347253079</v>
      </c>
      <c r="AU87" s="311">
        <f t="shared" si="47"/>
        <v>183.56221661681883</v>
      </c>
      <c r="AV87" s="311">
        <f t="shared" si="48"/>
        <v>0</v>
      </c>
      <c r="AW87" s="311">
        <f t="shared" si="49"/>
        <v>0</v>
      </c>
      <c r="AX87" s="311">
        <f t="shared" si="50"/>
        <v>0</v>
      </c>
      <c r="AY87" s="306">
        <f t="shared" si="51"/>
        <v>183.56221661681883</v>
      </c>
    </row>
    <row r="88" spans="1:51" ht="14.5">
      <c r="A88" s="44" t="s">
        <v>150</v>
      </c>
      <c r="B88" s="45" t="s">
        <v>150</v>
      </c>
      <c r="C88" s="50">
        <v>11000</v>
      </c>
      <c r="D88" s="63">
        <v>13</v>
      </c>
      <c r="E88" s="72" t="s">
        <v>252</v>
      </c>
      <c r="F88" s="64" t="s">
        <v>270</v>
      </c>
      <c r="G88" s="386" t="s">
        <v>148</v>
      </c>
      <c r="H88" s="386" t="s">
        <v>180</v>
      </c>
      <c r="I88" s="386" t="s">
        <v>1048</v>
      </c>
      <c r="J88" s="148">
        <v>46357</v>
      </c>
      <c r="K88" s="206">
        <v>0</v>
      </c>
      <c r="L88" s="269">
        <v>279</v>
      </c>
      <c r="M88" s="265">
        <v>3441</v>
      </c>
      <c r="N88" s="265">
        <v>3720</v>
      </c>
      <c r="O88" s="265">
        <v>3255</v>
      </c>
      <c r="P88" s="265">
        <v>3255</v>
      </c>
      <c r="Q88" s="265">
        <v>6510</v>
      </c>
      <c r="R88" s="265">
        <v>0</v>
      </c>
      <c r="S88" s="265">
        <v>0</v>
      </c>
      <c r="T88" s="265">
        <v>0</v>
      </c>
      <c r="U88" s="258">
        <f t="shared" si="38"/>
        <v>10230</v>
      </c>
      <c r="V88" s="327">
        <f>L88*Inflation!$F$19</f>
        <v>284.96463536463534</v>
      </c>
      <c r="W88" s="328">
        <f>M88*Inflation!$F$19</f>
        <v>3514.5638361638362</v>
      </c>
      <c r="X88" s="328">
        <f>N88*Inflation!$F$19</f>
        <v>3799.5284715284715</v>
      </c>
      <c r="Y88" s="328">
        <f>O88*Inflation!$F$19*Inflation!$F$20</f>
        <v>3394.4089510489516</v>
      </c>
      <c r="Z88" s="328">
        <f>P88*Inflation!$F$19*Inflation!$F$20</f>
        <v>3394.4089510489516</v>
      </c>
      <c r="AA88" s="328">
        <f>Q88*Inflation!$F$19*Inflation!$F$20</f>
        <v>6788.8179020979032</v>
      </c>
      <c r="AB88" s="328">
        <f>R88*Inflation!$F$19*Inflation!$F$20*Inflation!$F$21</f>
        <v>0</v>
      </c>
      <c r="AC88" s="328">
        <f>S88*Inflation!$F$19*Inflation!$F$20*Inflation!$F$21*Inflation!$F$22</f>
        <v>0</v>
      </c>
      <c r="AD88" s="328">
        <f>T88*Inflation!$F$19*Inflation!$F$20*Inflation!$F$21*Inflation!$F$22*Inflation!$F$23</f>
        <v>0</v>
      </c>
      <c r="AE88" s="326">
        <f t="shared" si="39"/>
        <v>10588.346373626375</v>
      </c>
      <c r="AF88" s="285">
        <f>V88/V$140*SUM('E Summary CWIP'!$AV$62:BA$62)</f>
        <v>24.604653751957116</v>
      </c>
      <c r="AG88" s="286">
        <f>W88/W$140*SUM('E Summary CWIP'!$BB$62:$BG$62)</f>
        <v>201.40838368792126</v>
      </c>
      <c r="AH88" s="286">
        <f t="shared" si="40"/>
        <v>226.01303743987836</v>
      </c>
      <c r="AI88" s="286">
        <f>Y88/Y$140*SUM('E Summary CWIP'!$BK$62:$BP$62)</f>
        <v>165.18730943416099</v>
      </c>
      <c r="AJ88" s="286">
        <f>Z88/Z$140*SUM('E Summary CWIP'!$BQ$62:$BV$62)</f>
        <v>184.52543467755703</v>
      </c>
      <c r="AK88" s="286">
        <f t="shared" si="41"/>
        <v>349.71274411171805</v>
      </c>
      <c r="AL88" s="286">
        <f>AB88/AB$140*'E Summary CWIP'!$CL$62</f>
        <v>0</v>
      </c>
      <c r="AM88" s="286">
        <f>AC88/AC$140*'E Summary CWIP'!$DA$62</f>
        <v>0</v>
      </c>
      <c r="AN88" s="286">
        <f>AD88/AD$140*'E Summary CWIP'!$DP$62</f>
        <v>0</v>
      </c>
      <c r="AO88" s="287">
        <f t="shared" si="52"/>
        <v>575.72578155159636</v>
      </c>
      <c r="AP88" s="319">
        <f t="shared" si="42"/>
        <v>309.56928911659247</v>
      </c>
      <c r="AQ88" s="311">
        <f t="shared" si="43"/>
        <v>3715.9722198517575</v>
      </c>
      <c r="AR88" s="311">
        <f t="shared" si="44"/>
        <v>4025.5415089683497</v>
      </c>
      <c r="AS88" s="311">
        <f t="shared" si="45"/>
        <v>3559.5962604831125</v>
      </c>
      <c r="AT88" s="311">
        <f t="shared" si="46"/>
        <v>3578.9343857265085</v>
      </c>
      <c r="AU88" s="311">
        <f t="shared" si="47"/>
        <v>7138.5306462096214</v>
      </c>
      <c r="AV88" s="311">
        <f t="shared" si="48"/>
        <v>0</v>
      </c>
      <c r="AW88" s="311">
        <f t="shared" si="49"/>
        <v>0</v>
      </c>
      <c r="AX88" s="311">
        <f t="shared" si="50"/>
        <v>0</v>
      </c>
      <c r="AY88" s="306">
        <f t="shared" si="51"/>
        <v>11164.072155177972</v>
      </c>
    </row>
    <row r="89" spans="1:51" ht="14.5">
      <c r="A89" s="44" t="s">
        <v>150</v>
      </c>
      <c r="B89" s="45" t="s">
        <v>154</v>
      </c>
      <c r="C89" s="50">
        <v>0</v>
      </c>
      <c r="D89" s="63">
        <v>13</v>
      </c>
      <c r="E89" s="72" t="s">
        <v>252</v>
      </c>
      <c r="F89" s="64" t="s">
        <v>271</v>
      </c>
      <c r="G89" s="386" t="s">
        <v>148</v>
      </c>
      <c r="H89" s="386" t="s">
        <v>180</v>
      </c>
      <c r="I89" s="386" t="s">
        <v>1048</v>
      </c>
      <c r="J89" s="148">
        <v>46357</v>
      </c>
      <c r="K89" s="206">
        <v>0</v>
      </c>
      <c r="L89" s="269">
        <v>0</v>
      </c>
      <c r="M89" s="265">
        <v>0</v>
      </c>
      <c r="N89" s="265">
        <v>0</v>
      </c>
      <c r="O89" s="265">
        <v>74.400000000000006</v>
      </c>
      <c r="P89" s="265">
        <v>74.400000000000006</v>
      </c>
      <c r="Q89" s="265">
        <v>148.80000000000001</v>
      </c>
      <c r="R89" s="265">
        <v>0</v>
      </c>
      <c r="S89" s="265">
        <v>0</v>
      </c>
      <c r="T89" s="265">
        <v>0</v>
      </c>
      <c r="U89" s="258">
        <f t="shared" si="38"/>
        <v>148.80000000000001</v>
      </c>
      <c r="V89" s="327">
        <f>L89*Inflation!$F$19</f>
        <v>0</v>
      </c>
      <c r="W89" s="328">
        <f>M89*Inflation!$F$19</f>
        <v>0</v>
      </c>
      <c r="X89" s="328">
        <f>N89*Inflation!$F$19</f>
        <v>0</v>
      </c>
      <c r="Y89" s="328">
        <f>O89*Inflation!$F$19*Inflation!$F$20</f>
        <v>77.586490309690333</v>
      </c>
      <c r="Z89" s="328">
        <f>P89*Inflation!$F$19*Inflation!$F$20</f>
        <v>77.586490309690333</v>
      </c>
      <c r="AA89" s="328">
        <f>Q89*Inflation!$F$19*Inflation!$F$20</f>
        <v>155.17298061938067</v>
      </c>
      <c r="AB89" s="328">
        <f>R89*Inflation!$F$19*Inflation!$F$20*Inflation!$F$21</f>
        <v>0</v>
      </c>
      <c r="AC89" s="328">
        <f>S89*Inflation!$F$19*Inflation!$F$20*Inflation!$F$21*Inflation!$F$22</f>
        <v>0</v>
      </c>
      <c r="AD89" s="328">
        <f>T89*Inflation!$F$19*Inflation!$F$20*Inflation!$F$21*Inflation!$F$22*Inflation!$F$23</f>
        <v>0</v>
      </c>
      <c r="AE89" s="326">
        <f t="shared" si="39"/>
        <v>155.17298061938067</v>
      </c>
      <c r="AF89" s="285">
        <f>V89/V$140*SUM('E Summary CWIP'!$AV$62:BA$62)</f>
        <v>0</v>
      </c>
      <c r="AG89" s="286">
        <f>W89/W$140*SUM('E Summary CWIP'!$BB$62:$BG$62)</f>
        <v>0</v>
      </c>
      <c r="AH89" s="286">
        <f t="shared" si="40"/>
        <v>0</v>
      </c>
      <c r="AI89" s="286">
        <f>Y89/Y$140*SUM('E Summary CWIP'!$BK$62:$BP$62)</f>
        <v>3.7757099299236807</v>
      </c>
      <c r="AJ89" s="286">
        <f>Z89/Z$140*SUM('E Summary CWIP'!$BQ$62:$BV$62)</f>
        <v>4.217724221201304</v>
      </c>
      <c r="AK89" s="286">
        <f t="shared" si="41"/>
        <v>7.9934341511249851</v>
      </c>
      <c r="AL89" s="286">
        <f>AB89/AB$140*'E Summary CWIP'!$CL$62</f>
        <v>0</v>
      </c>
      <c r="AM89" s="286">
        <f>AC89/AC$140*'E Summary CWIP'!$DA$62</f>
        <v>0</v>
      </c>
      <c r="AN89" s="286">
        <f>AD89/AD$140*'E Summary CWIP'!$DP$62</f>
        <v>0</v>
      </c>
      <c r="AO89" s="287">
        <f t="shared" si="52"/>
        <v>7.9934341511249851</v>
      </c>
      <c r="AP89" s="319">
        <f t="shared" si="42"/>
        <v>0</v>
      </c>
      <c r="AQ89" s="311">
        <f t="shared" si="43"/>
        <v>0</v>
      </c>
      <c r="AR89" s="311">
        <f t="shared" si="44"/>
        <v>0</v>
      </c>
      <c r="AS89" s="311">
        <f t="shared" si="45"/>
        <v>81.362200239614012</v>
      </c>
      <c r="AT89" s="311">
        <f t="shared" si="46"/>
        <v>81.804214530891642</v>
      </c>
      <c r="AU89" s="311">
        <f t="shared" si="47"/>
        <v>163.16641477050564</v>
      </c>
      <c r="AV89" s="311">
        <f t="shared" si="48"/>
        <v>0</v>
      </c>
      <c r="AW89" s="311">
        <f t="shared" si="49"/>
        <v>0</v>
      </c>
      <c r="AX89" s="311">
        <f t="shared" si="50"/>
        <v>0</v>
      </c>
      <c r="AY89" s="306">
        <f t="shared" si="51"/>
        <v>163.16641477050564</v>
      </c>
    </row>
    <row r="90" spans="1:51" ht="14.5">
      <c r="A90" s="44" t="s">
        <v>150</v>
      </c>
      <c r="B90" s="45" t="s">
        <v>150</v>
      </c>
      <c r="C90" s="50">
        <v>1500</v>
      </c>
      <c r="D90" s="63">
        <v>13</v>
      </c>
      <c r="E90" s="72" t="s">
        <v>252</v>
      </c>
      <c r="F90" s="64" t="s">
        <v>272</v>
      </c>
      <c r="G90" s="386" t="s">
        <v>148</v>
      </c>
      <c r="H90" s="386" t="s">
        <v>180</v>
      </c>
      <c r="I90" s="386" t="s">
        <v>1048</v>
      </c>
      <c r="J90" s="148">
        <v>46357</v>
      </c>
      <c r="K90" s="206">
        <v>0</v>
      </c>
      <c r="L90" s="269">
        <v>0</v>
      </c>
      <c r="M90" s="265">
        <v>0</v>
      </c>
      <c r="N90" s="265">
        <v>0</v>
      </c>
      <c r="O90" s="265">
        <v>465</v>
      </c>
      <c r="P90" s="265">
        <v>930</v>
      </c>
      <c r="Q90" s="265">
        <v>1395</v>
      </c>
      <c r="R90" s="265">
        <v>0</v>
      </c>
      <c r="S90" s="265">
        <v>0</v>
      </c>
      <c r="T90" s="265">
        <v>0</v>
      </c>
      <c r="U90" s="258">
        <f t="shared" si="38"/>
        <v>1395</v>
      </c>
      <c r="V90" s="327">
        <f>L90*Inflation!$F$19</f>
        <v>0</v>
      </c>
      <c r="W90" s="328">
        <f>M90*Inflation!$F$19</f>
        <v>0</v>
      </c>
      <c r="X90" s="328">
        <f>N90*Inflation!$F$19</f>
        <v>0</v>
      </c>
      <c r="Y90" s="328">
        <f>O90*Inflation!$F$19*Inflation!$F$20</f>
        <v>484.91556443556453</v>
      </c>
      <c r="Z90" s="328">
        <f>P90*Inflation!$F$19*Inflation!$F$20</f>
        <v>969.83112887112907</v>
      </c>
      <c r="AA90" s="328">
        <f>Q90*Inflation!$F$19*Inflation!$F$20</f>
        <v>1454.7466933066935</v>
      </c>
      <c r="AB90" s="328">
        <f>R90*Inflation!$F$19*Inflation!$F$20*Inflation!$F$21</f>
        <v>0</v>
      </c>
      <c r="AC90" s="328">
        <f>S90*Inflation!$F$19*Inflation!$F$20*Inflation!$F$21*Inflation!$F$22</f>
        <v>0</v>
      </c>
      <c r="AD90" s="328">
        <f>T90*Inflation!$F$19*Inflation!$F$20*Inflation!$F$21*Inflation!$F$22*Inflation!$F$23</f>
        <v>0</v>
      </c>
      <c r="AE90" s="326">
        <f t="shared" si="39"/>
        <v>1454.7466933066935</v>
      </c>
      <c r="AF90" s="285">
        <f>V90/V$140*SUM('E Summary CWIP'!$AV$62:BA$62)</f>
        <v>0</v>
      </c>
      <c r="AG90" s="286">
        <f>W90/W$140*SUM('E Summary CWIP'!$BB$62:$BG$62)</f>
        <v>0</v>
      </c>
      <c r="AH90" s="286">
        <f t="shared" si="40"/>
        <v>0</v>
      </c>
      <c r="AI90" s="286">
        <f>Y90/Y$140*SUM('E Summary CWIP'!$BK$62:$BP$62)</f>
        <v>23.598187062023001</v>
      </c>
      <c r="AJ90" s="286">
        <f>Z90/Z$140*SUM('E Summary CWIP'!$BQ$62:$BV$62)</f>
        <v>52.721552765016305</v>
      </c>
      <c r="AK90" s="286">
        <f t="shared" si="41"/>
        <v>76.319739827039314</v>
      </c>
      <c r="AL90" s="286">
        <f>AB90/AB$140*'E Summary CWIP'!$CL$62</f>
        <v>0</v>
      </c>
      <c r="AM90" s="286">
        <f>AC90/AC$140*'E Summary CWIP'!$DA$62</f>
        <v>0</v>
      </c>
      <c r="AN90" s="286">
        <f>AD90/AD$140*'E Summary CWIP'!$DP$62</f>
        <v>0</v>
      </c>
      <c r="AO90" s="287">
        <f t="shared" si="52"/>
        <v>76.319739827039314</v>
      </c>
      <c r="AP90" s="319">
        <f t="shared" si="42"/>
        <v>0</v>
      </c>
      <c r="AQ90" s="311">
        <f t="shared" si="43"/>
        <v>0</v>
      </c>
      <c r="AR90" s="311">
        <f t="shared" si="44"/>
        <v>0</v>
      </c>
      <c r="AS90" s="311">
        <f t="shared" si="45"/>
        <v>508.51375149758752</v>
      </c>
      <c r="AT90" s="311">
        <f t="shared" si="46"/>
        <v>1022.5526816361454</v>
      </c>
      <c r="AU90" s="311">
        <f t="shared" si="47"/>
        <v>1531.0664331337327</v>
      </c>
      <c r="AV90" s="311">
        <f t="shared" si="48"/>
        <v>0</v>
      </c>
      <c r="AW90" s="311">
        <f t="shared" si="49"/>
        <v>0</v>
      </c>
      <c r="AX90" s="311">
        <f t="shared" si="50"/>
        <v>0</v>
      </c>
      <c r="AY90" s="306">
        <f t="shared" si="51"/>
        <v>1531.0664331337327</v>
      </c>
    </row>
    <row r="91" spans="1:51" ht="14.5">
      <c r="A91" s="44" t="s">
        <v>150</v>
      </c>
      <c r="B91" s="45" t="s">
        <v>154</v>
      </c>
      <c r="C91" s="50">
        <v>0</v>
      </c>
      <c r="D91" s="63">
        <v>13</v>
      </c>
      <c r="E91" s="72" t="s">
        <v>252</v>
      </c>
      <c r="F91" s="64" t="s">
        <v>273</v>
      </c>
      <c r="G91" s="386" t="s">
        <v>148</v>
      </c>
      <c r="H91" s="386" t="s">
        <v>180</v>
      </c>
      <c r="I91" s="386" t="s">
        <v>1048</v>
      </c>
      <c r="J91" s="148">
        <v>46357</v>
      </c>
      <c r="K91" s="206">
        <v>0</v>
      </c>
      <c r="L91" s="269">
        <v>0</v>
      </c>
      <c r="M91" s="265">
        <v>0</v>
      </c>
      <c r="N91" s="265">
        <v>0</v>
      </c>
      <c r="O91" s="265">
        <v>167.4</v>
      </c>
      <c r="P91" s="265">
        <v>167.4</v>
      </c>
      <c r="Q91" s="265">
        <v>334.8</v>
      </c>
      <c r="R91" s="265">
        <v>0</v>
      </c>
      <c r="S91" s="265">
        <v>0</v>
      </c>
      <c r="T91" s="265">
        <v>0</v>
      </c>
      <c r="U91" s="258">
        <f t="shared" si="38"/>
        <v>334.8</v>
      </c>
      <c r="V91" s="327">
        <f>L91*Inflation!$F$19</f>
        <v>0</v>
      </c>
      <c r="W91" s="328">
        <f>M91*Inflation!$F$19</f>
        <v>0</v>
      </c>
      <c r="X91" s="328">
        <f>N91*Inflation!$F$19</f>
        <v>0</v>
      </c>
      <c r="Y91" s="328">
        <f>O91*Inflation!$F$19*Inflation!$F$20</f>
        <v>174.56960319680323</v>
      </c>
      <c r="Z91" s="328">
        <f>P91*Inflation!$F$19*Inflation!$F$20</f>
        <v>174.56960319680323</v>
      </c>
      <c r="AA91" s="328">
        <f>Q91*Inflation!$F$19*Inflation!$F$20</f>
        <v>349.13920639360646</v>
      </c>
      <c r="AB91" s="328">
        <f>R91*Inflation!$F$19*Inflation!$F$20*Inflation!$F$21</f>
        <v>0</v>
      </c>
      <c r="AC91" s="328">
        <f>S91*Inflation!$F$19*Inflation!$F$20*Inflation!$F$21*Inflation!$F$22</f>
        <v>0</v>
      </c>
      <c r="AD91" s="328">
        <f>T91*Inflation!$F$19*Inflation!$F$20*Inflation!$F$21*Inflation!$F$22*Inflation!$F$23</f>
        <v>0</v>
      </c>
      <c r="AE91" s="326">
        <f t="shared" si="39"/>
        <v>349.13920639360646</v>
      </c>
      <c r="AF91" s="285">
        <f>V91/V$140*SUM('E Summary CWIP'!$AV$62:BA$62)</f>
        <v>0</v>
      </c>
      <c r="AG91" s="286">
        <f>W91/W$140*SUM('E Summary CWIP'!$BB$62:$BG$62)</f>
        <v>0</v>
      </c>
      <c r="AH91" s="286">
        <f t="shared" si="40"/>
        <v>0</v>
      </c>
      <c r="AI91" s="286">
        <f>Y91/Y$140*SUM('E Summary CWIP'!$BK$62:$BP$62)</f>
        <v>8.4953473423282801</v>
      </c>
      <c r="AJ91" s="286">
        <f>Z91/Z$140*SUM('E Summary CWIP'!$BQ$62:$BV$62)</f>
        <v>9.4898794977029333</v>
      </c>
      <c r="AK91" s="286">
        <f t="shared" si="41"/>
        <v>17.985226840031213</v>
      </c>
      <c r="AL91" s="286">
        <f>AB91/AB$140*'E Summary CWIP'!$CL$62</f>
        <v>0</v>
      </c>
      <c r="AM91" s="286">
        <f>AC91/AC$140*'E Summary CWIP'!$DA$62</f>
        <v>0</v>
      </c>
      <c r="AN91" s="286">
        <f>AD91/AD$140*'E Summary CWIP'!$DP$62</f>
        <v>0</v>
      </c>
      <c r="AO91" s="287">
        <f t="shared" si="52"/>
        <v>17.985226840031213</v>
      </c>
      <c r="AP91" s="319">
        <f t="shared" si="42"/>
        <v>0</v>
      </c>
      <c r="AQ91" s="311">
        <f t="shared" si="43"/>
        <v>0</v>
      </c>
      <c r="AR91" s="311">
        <f t="shared" si="44"/>
        <v>0</v>
      </c>
      <c r="AS91" s="311">
        <f t="shared" si="45"/>
        <v>183.0649505391315</v>
      </c>
      <c r="AT91" s="311">
        <f t="shared" si="46"/>
        <v>184.05948269450616</v>
      </c>
      <c r="AU91" s="311">
        <f t="shared" si="47"/>
        <v>367.12443323363766</v>
      </c>
      <c r="AV91" s="311">
        <f t="shared" si="48"/>
        <v>0</v>
      </c>
      <c r="AW91" s="311">
        <f t="shared" si="49"/>
        <v>0</v>
      </c>
      <c r="AX91" s="311">
        <f t="shared" si="50"/>
        <v>0</v>
      </c>
      <c r="AY91" s="306">
        <f t="shared" si="51"/>
        <v>367.12443323363766</v>
      </c>
    </row>
    <row r="92" spans="1:51" ht="14.5">
      <c r="A92" s="44" t="s">
        <v>150</v>
      </c>
      <c r="B92" s="45" t="s">
        <v>150</v>
      </c>
      <c r="C92" s="50">
        <v>800</v>
      </c>
      <c r="D92" s="63">
        <v>13</v>
      </c>
      <c r="E92" s="72" t="s">
        <v>252</v>
      </c>
      <c r="F92" s="64" t="s">
        <v>274</v>
      </c>
      <c r="G92" s="386" t="s">
        <v>148</v>
      </c>
      <c r="H92" s="386" t="s">
        <v>180</v>
      </c>
      <c r="I92" s="386" t="s">
        <v>1048</v>
      </c>
      <c r="J92" s="148">
        <v>46357</v>
      </c>
      <c r="K92" s="206">
        <v>0</v>
      </c>
      <c r="L92" s="269">
        <v>0</v>
      </c>
      <c r="M92" s="265">
        <v>0</v>
      </c>
      <c r="N92" s="265">
        <v>0</v>
      </c>
      <c r="O92" s="265">
        <v>372</v>
      </c>
      <c r="P92" s="265">
        <v>372</v>
      </c>
      <c r="Q92" s="265">
        <v>744</v>
      </c>
      <c r="R92" s="265">
        <v>0</v>
      </c>
      <c r="S92" s="265">
        <v>0</v>
      </c>
      <c r="T92" s="265">
        <v>0</v>
      </c>
      <c r="U92" s="258">
        <f t="shared" si="38"/>
        <v>744</v>
      </c>
      <c r="V92" s="327">
        <f>L92*Inflation!$F$19</f>
        <v>0</v>
      </c>
      <c r="W92" s="328">
        <f>M92*Inflation!$F$19</f>
        <v>0</v>
      </c>
      <c r="X92" s="328">
        <f>N92*Inflation!$F$19</f>
        <v>0</v>
      </c>
      <c r="Y92" s="328">
        <f>O92*Inflation!$F$19*Inflation!$F$20</f>
        <v>387.93245154845158</v>
      </c>
      <c r="Z92" s="328">
        <f>P92*Inflation!$F$19*Inflation!$F$20</f>
        <v>387.93245154845158</v>
      </c>
      <c r="AA92" s="328">
        <f>Q92*Inflation!$F$19*Inflation!$F$20</f>
        <v>775.86490309690316</v>
      </c>
      <c r="AB92" s="328">
        <f>R92*Inflation!$F$19*Inflation!$F$20*Inflation!$F$21</f>
        <v>0</v>
      </c>
      <c r="AC92" s="328">
        <f>S92*Inflation!$F$19*Inflation!$F$20*Inflation!$F$21*Inflation!$F$22</f>
        <v>0</v>
      </c>
      <c r="AD92" s="328">
        <f>T92*Inflation!$F$19*Inflation!$F$20*Inflation!$F$21*Inflation!$F$22*Inflation!$F$23</f>
        <v>0</v>
      </c>
      <c r="AE92" s="326">
        <f t="shared" si="39"/>
        <v>775.86490309690316</v>
      </c>
      <c r="AF92" s="285">
        <f>V92/V$140*SUM('E Summary CWIP'!$AV$62:BA$62)</f>
        <v>0</v>
      </c>
      <c r="AG92" s="286">
        <f>W92/W$140*SUM('E Summary CWIP'!$BB$62:$BG$62)</f>
        <v>0</v>
      </c>
      <c r="AH92" s="286">
        <f t="shared" si="40"/>
        <v>0</v>
      </c>
      <c r="AI92" s="286">
        <f>Y92/Y$140*SUM('E Summary CWIP'!$BK$62:$BP$62)</f>
        <v>18.878549649618396</v>
      </c>
      <c r="AJ92" s="286">
        <f>Z92/Z$140*SUM('E Summary CWIP'!$BQ$62:$BV$62)</f>
        <v>21.088621106006517</v>
      </c>
      <c r="AK92" s="286">
        <f t="shared" si="41"/>
        <v>39.967170755624913</v>
      </c>
      <c r="AL92" s="286">
        <f>AB92/AB$140*'E Summary CWIP'!$CL$62</f>
        <v>0</v>
      </c>
      <c r="AM92" s="286">
        <f>AC92/AC$140*'E Summary CWIP'!$DA$62</f>
        <v>0</v>
      </c>
      <c r="AN92" s="286">
        <f>AD92/AD$140*'E Summary CWIP'!$DP$62</f>
        <v>0</v>
      </c>
      <c r="AO92" s="287">
        <f t="shared" si="52"/>
        <v>39.967170755624913</v>
      </c>
      <c r="AP92" s="319">
        <f t="shared" si="42"/>
        <v>0</v>
      </c>
      <c r="AQ92" s="311">
        <f t="shared" si="43"/>
        <v>0</v>
      </c>
      <c r="AR92" s="311">
        <f t="shared" si="44"/>
        <v>0</v>
      </c>
      <c r="AS92" s="311">
        <f t="shared" si="45"/>
        <v>406.81100119806996</v>
      </c>
      <c r="AT92" s="311">
        <f t="shared" si="46"/>
        <v>409.02107265445812</v>
      </c>
      <c r="AU92" s="311">
        <f t="shared" si="47"/>
        <v>815.83207385252808</v>
      </c>
      <c r="AV92" s="311">
        <f t="shared" si="48"/>
        <v>0</v>
      </c>
      <c r="AW92" s="311">
        <f t="shared" si="49"/>
        <v>0</v>
      </c>
      <c r="AX92" s="311">
        <f t="shared" si="50"/>
        <v>0</v>
      </c>
      <c r="AY92" s="306">
        <f t="shared" si="51"/>
        <v>815.83207385252808</v>
      </c>
    </row>
    <row r="93" spans="1:51" ht="14.5">
      <c r="A93" s="44" t="s">
        <v>150</v>
      </c>
      <c r="B93" s="45" t="s">
        <v>154</v>
      </c>
      <c r="C93" s="50">
        <v>0</v>
      </c>
      <c r="D93" s="63">
        <v>13</v>
      </c>
      <c r="E93" s="72" t="s">
        <v>252</v>
      </c>
      <c r="F93" s="64" t="s">
        <v>275</v>
      </c>
      <c r="G93" s="386" t="s">
        <v>148</v>
      </c>
      <c r="H93" s="386" t="s">
        <v>180</v>
      </c>
      <c r="I93" s="386" t="s">
        <v>1048</v>
      </c>
      <c r="J93" s="148">
        <v>46357</v>
      </c>
      <c r="K93" s="206">
        <v>0</v>
      </c>
      <c r="L93" s="269">
        <v>0</v>
      </c>
      <c r="M93" s="265">
        <v>0</v>
      </c>
      <c r="N93" s="265">
        <v>0</v>
      </c>
      <c r="O93" s="265">
        <v>120.9</v>
      </c>
      <c r="P93" s="265">
        <v>120.9</v>
      </c>
      <c r="Q93" s="265">
        <v>241.8</v>
      </c>
      <c r="R93" s="265">
        <v>0</v>
      </c>
      <c r="S93" s="265">
        <v>0</v>
      </c>
      <c r="T93" s="265">
        <v>0</v>
      </c>
      <c r="U93" s="258">
        <f t="shared" si="38"/>
        <v>241.8</v>
      </c>
      <c r="V93" s="327">
        <f>L93*Inflation!$F$19</f>
        <v>0</v>
      </c>
      <c r="W93" s="328">
        <f>M93*Inflation!$F$19</f>
        <v>0</v>
      </c>
      <c r="X93" s="328">
        <f>N93*Inflation!$F$19</f>
        <v>0</v>
      </c>
      <c r="Y93" s="328">
        <f>O93*Inflation!$F$19*Inflation!$F$20</f>
        <v>126.07804675324677</v>
      </c>
      <c r="Z93" s="328">
        <f>P93*Inflation!$F$19*Inflation!$F$20</f>
        <v>126.07804675324677</v>
      </c>
      <c r="AA93" s="328">
        <f>Q93*Inflation!$F$19*Inflation!$F$20</f>
        <v>252.15609350649353</v>
      </c>
      <c r="AB93" s="328">
        <f>R93*Inflation!$F$19*Inflation!$F$20*Inflation!$F$21</f>
        <v>0</v>
      </c>
      <c r="AC93" s="328">
        <f>S93*Inflation!$F$19*Inflation!$F$20*Inflation!$F$21*Inflation!$F$22</f>
        <v>0</v>
      </c>
      <c r="AD93" s="328">
        <f>T93*Inflation!$F$19*Inflation!$F$20*Inflation!$F$21*Inflation!$F$22*Inflation!$F$23</f>
        <v>0</v>
      </c>
      <c r="AE93" s="326">
        <f t="shared" si="39"/>
        <v>252.15609350649353</v>
      </c>
      <c r="AF93" s="285">
        <f>V93/V$140*SUM('E Summary CWIP'!$AV$62:BA$62)</f>
        <v>0</v>
      </c>
      <c r="AG93" s="286">
        <f>W93/W$140*SUM('E Summary CWIP'!$BB$62:$BG$62)</f>
        <v>0</v>
      </c>
      <c r="AH93" s="286">
        <f t="shared" si="40"/>
        <v>0</v>
      </c>
      <c r="AI93" s="286">
        <f>Y93/Y$140*SUM('E Summary CWIP'!$BK$62:$BP$62)</f>
        <v>6.1355286361259793</v>
      </c>
      <c r="AJ93" s="286">
        <f>Z93/Z$140*SUM('E Summary CWIP'!$BQ$62:$BV$62)</f>
        <v>6.8538018594521191</v>
      </c>
      <c r="AK93" s="286">
        <f t="shared" si="41"/>
        <v>12.989330495578098</v>
      </c>
      <c r="AL93" s="286">
        <f>AB93/AB$140*'E Summary CWIP'!$CL$62</f>
        <v>0</v>
      </c>
      <c r="AM93" s="286">
        <f>AC93/AC$140*'E Summary CWIP'!$DA$62</f>
        <v>0</v>
      </c>
      <c r="AN93" s="286">
        <f>AD93/AD$140*'E Summary CWIP'!$DP$62</f>
        <v>0</v>
      </c>
      <c r="AO93" s="287">
        <f t="shared" si="52"/>
        <v>12.989330495578098</v>
      </c>
      <c r="AP93" s="319">
        <f t="shared" si="42"/>
        <v>0</v>
      </c>
      <c r="AQ93" s="311">
        <f t="shared" si="43"/>
        <v>0</v>
      </c>
      <c r="AR93" s="311">
        <f t="shared" si="44"/>
        <v>0</v>
      </c>
      <c r="AS93" s="311">
        <f t="shared" si="45"/>
        <v>132.21357538937275</v>
      </c>
      <c r="AT93" s="311">
        <f t="shared" si="46"/>
        <v>132.9318486126989</v>
      </c>
      <c r="AU93" s="311">
        <f t="shared" si="47"/>
        <v>265.14542400207165</v>
      </c>
      <c r="AV93" s="311">
        <f t="shared" si="48"/>
        <v>0</v>
      </c>
      <c r="AW93" s="311">
        <f t="shared" si="49"/>
        <v>0</v>
      </c>
      <c r="AX93" s="311">
        <f t="shared" si="50"/>
        <v>0</v>
      </c>
      <c r="AY93" s="306">
        <f t="shared" si="51"/>
        <v>265.14542400207165</v>
      </c>
    </row>
    <row r="94" spans="1:51" ht="14.5">
      <c r="A94" s="44" t="s">
        <v>150</v>
      </c>
      <c r="B94" s="45" t="s">
        <v>150</v>
      </c>
      <c r="C94" s="50">
        <v>1200</v>
      </c>
      <c r="D94" s="63">
        <v>13</v>
      </c>
      <c r="E94" s="72" t="s">
        <v>252</v>
      </c>
      <c r="F94" s="64" t="s">
        <v>276</v>
      </c>
      <c r="G94" s="386" t="s">
        <v>148</v>
      </c>
      <c r="H94" s="386" t="s">
        <v>180</v>
      </c>
      <c r="I94" s="386" t="s">
        <v>1048</v>
      </c>
      <c r="J94" s="148">
        <v>46357</v>
      </c>
      <c r="K94" s="206">
        <v>0</v>
      </c>
      <c r="L94" s="269">
        <v>0</v>
      </c>
      <c r="M94" s="265">
        <v>1116</v>
      </c>
      <c r="N94" s="265">
        <v>1116</v>
      </c>
      <c r="O94" s="265">
        <v>0</v>
      </c>
      <c r="P94" s="265">
        <v>0</v>
      </c>
      <c r="Q94" s="265">
        <v>0</v>
      </c>
      <c r="R94" s="265">
        <v>0</v>
      </c>
      <c r="S94" s="265">
        <v>0</v>
      </c>
      <c r="T94" s="265">
        <v>0</v>
      </c>
      <c r="U94" s="258">
        <f t="shared" si="38"/>
        <v>1116</v>
      </c>
      <c r="V94" s="327">
        <f>L94*Inflation!$F$19</f>
        <v>0</v>
      </c>
      <c r="W94" s="328">
        <f>M94*Inflation!$F$19</f>
        <v>1139.8585414585414</v>
      </c>
      <c r="X94" s="328">
        <f>N94*Inflation!$F$19</f>
        <v>1139.8585414585414</v>
      </c>
      <c r="Y94" s="328">
        <f>O94*Inflation!$F$19*Inflation!$F$20</f>
        <v>0</v>
      </c>
      <c r="Z94" s="328">
        <f>P94*Inflation!$F$19*Inflation!$F$20</f>
        <v>0</v>
      </c>
      <c r="AA94" s="328">
        <f>Q94*Inflation!$F$19*Inflation!$F$20</f>
        <v>0</v>
      </c>
      <c r="AB94" s="328">
        <f>R94*Inflation!$F$19*Inflation!$F$20*Inflation!$F$21</f>
        <v>0</v>
      </c>
      <c r="AC94" s="328">
        <f>S94*Inflation!$F$19*Inflation!$F$20*Inflation!$F$21*Inflation!$F$22</f>
        <v>0</v>
      </c>
      <c r="AD94" s="328">
        <f>T94*Inflation!$F$19*Inflation!$F$20*Inflation!$F$21*Inflation!$F$22*Inflation!$F$23</f>
        <v>0</v>
      </c>
      <c r="AE94" s="326">
        <f t="shared" si="39"/>
        <v>1139.8585414585414</v>
      </c>
      <c r="AF94" s="285">
        <f>V94/V$140*SUM('E Summary CWIP'!$AV$62:BA$62)</f>
        <v>0</v>
      </c>
      <c r="AG94" s="286">
        <f>W94/W$140*SUM('E Summary CWIP'!$BB$62:$BG$62)</f>
        <v>65.321637952839325</v>
      </c>
      <c r="AH94" s="286">
        <f t="shared" si="40"/>
        <v>65.321637952839325</v>
      </c>
      <c r="AI94" s="286">
        <f>Y94/Y$140*SUM('E Summary CWIP'!$BK$62:$BP$62)</f>
        <v>0</v>
      </c>
      <c r="AJ94" s="286">
        <f>Z94/Z$140*SUM('E Summary CWIP'!$BQ$62:$BV$62)</f>
        <v>0</v>
      </c>
      <c r="AK94" s="286">
        <f t="shared" si="41"/>
        <v>0</v>
      </c>
      <c r="AL94" s="286">
        <f>AB94/AB$140*'E Summary CWIP'!$CL$62</f>
        <v>0</v>
      </c>
      <c r="AM94" s="286">
        <f>AC94/AC$140*'E Summary CWIP'!$DA$62</f>
        <v>0</v>
      </c>
      <c r="AN94" s="286">
        <f>AD94/AD$140*'E Summary CWIP'!$DP$62</f>
        <v>0</v>
      </c>
      <c r="AO94" s="287">
        <f t="shared" si="52"/>
        <v>65.321637952839325</v>
      </c>
      <c r="AP94" s="319">
        <f t="shared" si="42"/>
        <v>0</v>
      </c>
      <c r="AQ94" s="311">
        <f t="shared" si="43"/>
        <v>1205.1801794113808</v>
      </c>
      <c r="AR94" s="311">
        <f t="shared" si="44"/>
        <v>1205.1801794113808</v>
      </c>
      <c r="AS94" s="311">
        <f t="shared" si="45"/>
        <v>0</v>
      </c>
      <c r="AT94" s="311">
        <f t="shared" si="46"/>
        <v>0</v>
      </c>
      <c r="AU94" s="311">
        <f t="shared" si="47"/>
        <v>0</v>
      </c>
      <c r="AV94" s="311">
        <f t="shared" si="48"/>
        <v>0</v>
      </c>
      <c r="AW94" s="311">
        <f t="shared" si="49"/>
        <v>0</v>
      </c>
      <c r="AX94" s="311">
        <f t="shared" si="50"/>
        <v>0</v>
      </c>
      <c r="AY94" s="306">
        <f t="shared" si="51"/>
        <v>1205.1801794113808</v>
      </c>
    </row>
    <row r="95" spans="1:51" ht="14.5">
      <c r="A95" s="44" t="s">
        <v>150</v>
      </c>
      <c r="B95" s="45" t="s">
        <v>150</v>
      </c>
      <c r="C95" s="50">
        <v>850</v>
      </c>
      <c r="D95" s="63">
        <v>13</v>
      </c>
      <c r="E95" s="72" t="s">
        <v>252</v>
      </c>
      <c r="F95" s="64" t="s">
        <v>277</v>
      </c>
      <c r="G95" s="386" t="s">
        <v>148</v>
      </c>
      <c r="H95" s="386" t="s">
        <v>180</v>
      </c>
      <c r="I95" s="386" t="s">
        <v>1048</v>
      </c>
      <c r="J95" s="148">
        <v>46722</v>
      </c>
      <c r="K95" s="206">
        <v>0</v>
      </c>
      <c r="L95" s="269">
        <v>0</v>
      </c>
      <c r="M95" s="265">
        <v>0</v>
      </c>
      <c r="N95" s="265">
        <v>0</v>
      </c>
      <c r="O95" s="265">
        <v>0</v>
      </c>
      <c r="P95" s="265">
        <v>0</v>
      </c>
      <c r="Q95" s="265">
        <v>0</v>
      </c>
      <c r="R95" s="265">
        <v>790.5</v>
      </c>
      <c r="S95" s="265">
        <v>0</v>
      </c>
      <c r="T95" s="265">
        <v>0</v>
      </c>
      <c r="U95" s="258">
        <f t="shared" si="38"/>
        <v>790.5</v>
      </c>
      <c r="V95" s="327">
        <f>L95*Inflation!$F$19</f>
        <v>0</v>
      </c>
      <c r="W95" s="328">
        <f>M95*Inflation!$F$19</f>
        <v>0</v>
      </c>
      <c r="X95" s="328">
        <f>N95*Inflation!$F$19</f>
        <v>0</v>
      </c>
      <c r="Y95" s="328">
        <f>O95*Inflation!$F$19*Inflation!$F$20</f>
        <v>0</v>
      </c>
      <c r="Z95" s="328">
        <f>P95*Inflation!$F$19*Inflation!$F$20</f>
        <v>0</v>
      </c>
      <c r="AA95" s="328">
        <f>Q95*Inflation!$F$19*Inflation!$F$20</f>
        <v>0</v>
      </c>
      <c r="AB95" s="328">
        <f>R95*Inflation!$F$19*Inflation!$F$20*Inflation!$F$21</f>
        <v>840.01799400599418</v>
      </c>
      <c r="AC95" s="328">
        <f>S95*Inflation!$F$19*Inflation!$F$20*Inflation!$F$21*Inflation!$F$22</f>
        <v>0</v>
      </c>
      <c r="AD95" s="328">
        <f>T95*Inflation!$F$19*Inflation!$F$20*Inflation!$F$21*Inflation!$F$22*Inflation!$F$23</f>
        <v>0</v>
      </c>
      <c r="AE95" s="326">
        <f t="shared" si="39"/>
        <v>840.01799400599418</v>
      </c>
      <c r="AF95" s="285">
        <f>V95/V$140*SUM('E Summary CWIP'!$AV$62:BA$62)</f>
        <v>0</v>
      </c>
      <c r="AG95" s="286">
        <f>W95/W$140*SUM('E Summary CWIP'!$BB$62:$BG$62)</f>
        <v>0</v>
      </c>
      <c r="AH95" s="286">
        <f t="shared" si="40"/>
        <v>0</v>
      </c>
      <c r="AI95" s="286">
        <f>Y95/Y$140*SUM('E Summary CWIP'!$BK$62:$BP$62)</f>
        <v>0</v>
      </c>
      <c r="AJ95" s="286">
        <f>Z95/Z$140*SUM('E Summary CWIP'!$BQ$62:$BV$62)</f>
        <v>0</v>
      </c>
      <c r="AK95" s="286">
        <f t="shared" si="41"/>
        <v>0</v>
      </c>
      <c r="AL95" s="286">
        <f>AB95/AB$140*'E Summary CWIP'!$CL$62</f>
        <v>50.300229692164329</v>
      </c>
      <c r="AM95" s="286">
        <f>AC95/AC$140*'E Summary CWIP'!$DA$62</f>
        <v>0</v>
      </c>
      <c r="AN95" s="286">
        <f>AD95/AD$140*'E Summary CWIP'!$DP$62</f>
        <v>0</v>
      </c>
      <c r="AO95" s="287">
        <f t="shared" si="52"/>
        <v>50.300229692164329</v>
      </c>
      <c r="AP95" s="319">
        <f t="shared" si="42"/>
        <v>0</v>
      </c>
      <c r="AQ95" s="311">
        <f t="shared" si="43"/>
        <v>0</v>
      </c>
      <c r="AR95" s="311">
        <f t="shared" si="44"/>
        <v>0</v>
      </c>
      <c r="AS95" s="311">
        <f t="shared" si="45"/>
        <v>0</v>
      </c>
      <c r="AT95" s="311">
        <f t="shared" si="46"/>
        <v>0</v>
      </c>
      <c r="AU95" s="311">
        <f t="shared" si="47"/>
        <v>0</v>
      </c>
      <c r="AV95" s="311">
        <f t="shared" si="48"/>
        <v>890.31822369815848</v>
      </c>
      <c r="AW95" s="311">
        <f t="shared" si="49"/>
        <v>0</v>
      </c>
      <c r="AX95" s="311">
        <f t="shared" si="50"/>
        <v>0</v>
      </c>
      <c r="AY95" s="306">
        <f t="shared" si="51"/>
        <v>890.31822369815848</v>
      </c>
    </row>
    <row r="96" spans="1:51" ht="14.5">
      <c r="A96" s="44" t="s">
        <v>150</v>
      </c>
      <c r="B96" s="45" t="s">
        <v>150</v>
      </c>
      <c r="C96" s="50">
        <v>2150</v>
      </c>
      <c r="D96" s="63">
        <v>13</v>
      </c>
      <c r="E96" s="72" t="s">
        <v>252</v>
      </c>
      <c r="F96" s="64" t="s">
        <v>278</v>
      </c>
      <c r="G96" s="386" t="s">
        <v>148</v>
      </c>
      <c r="H96" s="386" t="s">
        <v>180</v>
      </c>
      <c r="I96" s="386" t="s">
        <v>1048</v>
      </c>
      <c r="J96" s="148">
        <v>46752</v>
      </c>
      <c r="K96" s="206">
        <v>0</v>
      </c>
      <c r="L96" s="269">
        <v>0</v>
      </c>
      <c r="M96" s="265">
        <v>0</v>
      </c>
      <c r="N96" s="265">
        <v>0</v>
      </c>
      <c r="O96" s="265">
        <v>93</v>
      </c>
      <c r="P96" s="265">
        <v>93</v>
      </c>
      <c r="Q96" s="265">
        <v>186</v>
      </c>
      <c r="R96" s="265">
        <v>1813.5</v>
      </c>
      <c r="S96" s="265">
        <v>0</v>
      </c>
      <c r="T96" s="265">
        <v>0</v>
      </c>
      <c r="U96" s="258">
        <f t="shared" si="38"/>
        <v>1999.5</v>
      </c>
      <c r="V96" s="327">
        <f>L96*Inflation!$F$19</f>
        <v>0</v>
      </c>
      <c r="W96" s="328">
        <f>M96*Inflation!$F$19</f>
        <v>0</v>
      </c>
      <c r="X96" s="328">
        <f>N96*Inflation!$F$19</f>
        <v>0</v>
      </c>
      <c r="Y96" s="328">
        <f>O96*Inflation!$F$19*Inflation!$F$20</f>
        <v>96.983112887112895</v>
      </c>
      <c r="Z96" s="328">
        <f>P96*Inflation!$F$19*Inflation!$F$20</f>
        <v>96.983112887112895</v>
      </c>
      <c r="AA96" s="328">
        <f>Q96*Inflation!$F$19*Inflation!$F$20</f>
        <v>193.96622577422579</v>
      </c>
      <c r="AB96" s="328">
        <f>R96*Inflation!$F$19*Inflation!$F$20*Inflation!$F$21</f>
        <v>1927.100103896104</v>
      </c>
      <c r="AC96" s="328">
        <f>S96*Inflation!$F$19*Inflation!$F$20*Inflation!$F$21*Inflation!$F$22</f>
        <v>0</v>
      </c>
      <c r="AD96" s="328">
        <f>T96*Inflation!$F$19*Inflation!$F$20*Inflation!$F$21*Inflation!$F$22*Inflation!$F$23</f>
        <v>0</v>
      </c>
      <c r="AE96" s="326">
        <f t="shared" si="39"/>
        <v>2121.0663296703297</v>
      </c>
      <c r="AF96" s="285">
        <f>V96/V$140*SUM('E Summary CWIP'!$AV$62:BA$62)</f>
        <v>0</v>
      </c>
      <c r="AG96" s="286">
        <f>W96/W$140*SUM('E Summary CWIP'!$BB$62:$BG$62)</f>
        <v>0</v>
      </c>
      <c r="AH96" s="286">
        <f t="shared" si="40"/>
        <v>0</v>
      </c>
      <c r="AI96" s="286">
        <f>Y96/Y$140*SUM('E Summary CWIP'!$BK$62:$BP$62)</f>
        <v>4.719637412404599</v>
      </c>
      <c r="AJ96" s="286">
        <f>Z96/Z$140*SUM('E Summary CWIP'!$BQ$62:$BV$62)</f>
        <v>5.2721552765016293</v>
      </c>
      <c r="AK96" s="286">
        <f t="shared" si="41"/>
        <v>9.9917926889062283</v>
      </c>
      <c r="AL96" s="286">
        <f>AB96/AB$140*'E Summary CWIP'!$CL$62</f>
        <v>115.39464458790637</v>
      </c>
      <c r="AM96" s="286">
        <f>AC96/AC$140*'E Summary CWIP'!$DA$62</f>
        <v>0</v>
      </c>
      <c r="AN96" s="286">
        <f>AD96/AD$140*'E Summary CWIP'!$DP$62</f>
        <v>0</v>
      </c>
      <c r="AO96" s="287">
        <f t="shared" si="52"/>
        <v>125.3864372768126</v>
      </c>
      <c r="AP96" s="319">
        <f t="shared" si="42"/>
        <v>0</v>
      </c>
      <c r="AQ96" s="311">
        <f t="shared" si="43"/>
        <v>0</v>
      </c>
      <c r="AR96" s="311">
        <f t="shared" si="44"/>
        <v>0</v>
      </c>
      <c r="AS96" s="311">
        <f t="shared" si="45"/>
        <v>101.70275029951749</v>
      </c>
      <c r="AT96" s="311">
        <f t="shared" si="46"/>
        <v>102.25526816361453</v>
      </c>
      <c r="AU96" s="311">
        <f t="shared" si="47"/>
        <v>203.95801846313202</v>
      </c>
      <c r="AV96" s="311">
        <f t="shared" si="48"/>
        <v>2042.4947484840104</v>
      </c>
      <c r="AW96" s="311">
        <f t="shared" si="49"/>
        <v>0</v>
      </c>
      <c r="AX96" s="311">
        <f t="shared" si="50"/>
        <v>0</v>
      </c>
      <c r="AY96" s="306">
        <f t="shared" si="51"/>
        <v>2246.4527669471427</v>
      </c>
    </row>
    <row r="97" spans="1:51" ht="14.5">
      <c r="A97" s="44" t="s">
        <v>150</v>
      </c>
      <c r="B97" s="45" t="s">
        <v>154</v>
      </c>
      <c r="C97" s="50">
        <v>0</v>
      </c>
      <c r="D97" s="63">
        <v>13</v>
      </c>
      <c r="E97" s="72" t="s">
        <v>252</v>
      </c>
      <c r="F97" s="64" t="s">
        <v>279</v>
      </c>
      <c r="G97" s="386" t="s">
        <v>148</v>
      </c>
      <c r="H97" s="386" t="s">
        <v>180</v>
      </c>
      <c r="I97" s="386" t="s">
        <v>1048</v>
      </c>
      <c r="J97" s="148">
        <v>46722</v>
      </c>
      <c r="K97" s="206">
        <v>0</v>
      </c>
      <c r="L97" s="269">
        <v>0</v>
      </c>
      <c r="M97" s="265">
        <v>0</v>
      </c>
      <c r="N97" s="265">
        <v>0</v>
      </c>
      <c r="O97" s="265">
        <v>0</v>
      </c>
      <c r="P97" s="265">
        <v>0</v>
      </c>
      <c r="Q97" s="265">
        <v>0</v>
      </c>
      <c r="R97" s="265">
        <v>139.5</v>
      </c>
      <c r="S97" s="265">
        <v>0</v>
      </c>
      <c r="T97" s="265">
        <v>0</v>
      </c>
      <c r="U97" s="258">
        <f t="shared" si="38"/>
        <v>139.5</v>
      </c>
      <c r="V97" s="327">
        <f>L97*Inflation!$F$19</f>
        <v>0</v>
      </c>
      <c r="W97" s="328">
        <f>M97*Inflation!$F$19</f>
        <v>0</v>
      </c>
      <c r="X97" s="328">
        <f>N97*Inflation!$F$19</f>
        <v>0</v>
      </c>
      <c r="Y97" s="328">
        <f>O97*Inflation!$F$19*Inflation!$F$20</f>
        <v>0</v>
      </c>
      <c r="Z97" s="328">
        <f>P97*Inflation!$F$19*Inflation!$F$20</f>
        <v>0</v>
      </c>
      <c r="AA97" s="328">
        <f>Q97*Inflation!$F$19*Inflation!$F$20</f>
        <v>0</v>
      </c>
      <c r="AB97" s="328">
        <f>R97*Inflation!$F$19*Inflation!$F$20*Inflation!$F$21</f>
        <v>148.23846953046953</v>
      </c>
      <c r="AC97" s="328">
        <f>S97*Inflation!$F$19*Inflation!$F$20*Inflation!$F$21*Inflation!$F$22</f>
        <v>0</v>
      </c>
      <c r="AD97" s="328">
        <f>T97*Inflation!$F$19*Inflation!$F$20*Inflation!$F$21*Inflation!$F$22*Inflation!$F$23</f>
        <v>0</v>
      </c>
      <c r="AE97" s="326">
        <f t="shared" si="39"/>
        <v>148.23846953046953</v>
      </c>
      <c r="AF97" s="285">
        <f>V97/V$140*SUM('E Summary CWIP'!$AV$62:BA$62)</f>
        <v>0</v>
      </c>
      <c r="AG97" s="286">
        <f>W97/W$140*SUM('E Summary CWIP'!$BB$62:$BG$62)</f>
        <v>0</v>
      </c>
      <c r="AH97" s="286">
        <f t="shared" si="40"/>
        <v>0</v>
      </c>
      <c r="AI97" s="286">
        <f>Y97/Y$140*SUM('E Summary CWIP'!$BK$62:$BP$62)</f>
        <v>0</v>
      </c>
      <c r="AJ97" s="286">
        <f>Z97/Z$140*SUM('E Summary CWIP'!$BQ$62:$BV$62)</f>
        <v>0</v>
      </c>
      <c r="AK97" s="286">
        <f t="shared" si="41"/>
        <v>0</v>
      </c>
      <c r="AL97" s="286">
        <f>AB97/AB$140*'E Summary CWIP'!$CL$62</f>
        <v>8.8765111221466437</v>
      </c>
      <c r="AM97" s="286">
        <f>AC97/AC$140*'E Summary CWIP'!$DA$62</f>
        <v>0</v>
      </c>
      <c r="AN97" s="286">
        <f>AD97/AD$140*'E Summary CWIP'!$DP$62</f>
        <v>0</v>
      </c>
      <c r="AO97" s="287">
        <f t="shared" si="52"/>
        <v>8.8765111221466437</v>
      </c>
      <c r="AP97" s="319">
        <f t="shared" si="42"/>
        <v>0</v>
      </c>
      <c r="AQ97" s="311">
        <f t="shared" si="43"/>
        <v>0</v>
      </c>
      <c r="AR97" s="311">
        <f t="shared" si="44"/>
        <v>0</v>
      </c>
      <c r="AS97" s="311">
        <f t="shared" si="45"/>
        <v>0</v>
      </c>
      <c r="AT97" s="311">
        <f t="shared" si="46"/>
        <v>0</v>
      </c>
      <c r="AU97" s="311">
        <f t="shared" si="47"/>
        <v>0</v>
      </c>
      <c r="AV97" s="311">
        <f t="shared" si="48"/>
        <v>157.11498065261617</v>
      </c>
      <c r="AW97" s="311">
        <f t="shared" si="49"/>
        <v>0</v>
      </c>
      <c r="AX97" s="311">
        <f t="shared" si="50"/>
        <v>0</v>
      </c>
      <c r="AY97" s="306">
        <f t="shared" si="51"/>
        <v>157.11498065261617</v>
      </c>
    </row>
    <row r="98" spans="1:51" ht="14.5">
      <c r="A98" s="44" t="s">
        <v>150</v>
      </c>
      <c r="B98" s="45" t="s">
        <v>150</v>
      </c>
      <c r="C98" s="50">
        <v>1900</v>
      </c>
      <c r="D98" s="63">
        <v>13</v>
      </c>
      <c r="E98" s="72" t="s">
        <v>252</v>
      </c>
      <c r="F98" s="64" t="s">
        <v>280</v>
      </c>
      <c r="G98" s="386" t="s">
        <v>148</v>
      </c>
      <c r="H98" s="386" t="s">
        <v>180</v>
      </c>
      <c r="I98" s="386" t="s">
        <v>1048</v>
      </c>
      <c r="J98" s="148">
        <v>46722</v>
      </c>
      <c r="K98" s="206">
        <v>0</v>
      </c>
      <c r="L98" s="269">
        <v>0</v>
      </c>
      <c r="M98" s="265">
        <v>0</v>
      </c>
      <c r="N98" s="265">
        <v>0</v>
      </c>
      <c r="O98" s="265">
        <v>93</v>
      </c>
      <c r="P98" s="265">
        <v>93</v>
      </c>
      <c r="Q98" s="265">
        <v>186</v>
      </c>
      <c r="R98" s="265">
        <v>1581</v>
      </c>
      <c r="S98" s="265">
        <v>0</v>
      </c>
      <c r="T98" s="265">
        <v>0</v>
      </c>
      <c r="U98" s="258">
        <f t="shared" si="38"/>
        <v>1767</v>
      </c>
      <c r="V98" s="327">
        <f>L98*Inflation!$F$19</f>
        <v>0</v>
      </c>
      <c r="W98" s="328">
        <f>M98*Inflation!$F$19</f>
        <v>0</v>
      </c>
      <c r="X98" s="328">
        <f>N98*Inflation!$F$19</f>
        <v>0</v>
      </c>
      <c r="Y98" s="328">
        <f>O98*Inflation!$F$19*Inflation!$F$20</f>
        <v>96.983112887112895</v>
      </c>
      <c r="Z98" s="328">
        <f>P98*Inflation!$F$19*Inflation!$F$20</f>
        <v>96.983112887112895</v>
      </c>
      <c r="AA98" s="328">
        <f>Q98*Inflation!$F$19*Inflation!$F$20</f>
        <v>193.96622577422579</v>
      </c>
      <c r="AB98" s="328">
        <f>R98*Inflation!$F$19*Inflation!$F$20*Inflation!$F$21</f>
        <v>1680.0359880119884</v>
      </c>
      <c r="AC98" s="328">
        <f>S98*Inflation!$F$19*Inflation!$F$20*Inflation!$F$21*Inflation!$F$22</f>
        <v>0</v>
      </c>
      <c r="AD98" s="328">
        <f>T98*Inflation!$F$19*Inflation!$F$20*Inflation!$F$21*Inflation!$F$22*Inflation!$F$23</f>
        <v>0</v>
      </c>
      <c r="AE98" s="326">
        <f t="shared" si="39"/>
        <v>1874.0022137862143</v>
      </c>
      <c r="AF98" s="285">
        <f>V98/V$140*SUM('E Summary CWIP'!$AV$62:BA$62)</f>
        <v>0</v>
      </c>
      <c r="AG98" s="286">
        <f>W98/W$140*SUM('E Summary CWIP'!$BB$62:$BG$62)</f>
        <v>0</v>
      </c>
      <c r="AH98" s="286">
        <f t="shared" si="40"/>
        <v>0</v>
      </c>
      <c r="AI98" s="286">
        <f>Y98/Y$140*SUM('E Summary CWIP'!$BK$62:$BP$62)</f>
        <v>4.719637412404599</v>
      </c>
      <c r="AJ98" s="286">
        <f>Z98/Z$140*SUM('E Summary CWIP'!$BQ$62:$BV$62)</f>
        <v>5.2721552765016293</v>
      </c>
      <c r="AK98" s="286">
        <f t="shared" si="41"/>
        <v>9.9917926889062283</v>
      </c>
      <c r="AL98" s="286">
        <f>AB98/AB$140*'E Summary CWIP'!$CL$62</f>
        <v>100.60045938432866</v>
      </c>
      <c r="AM98" s="286">
        <f>AC98/AC$140*'E Summary CWIP'!$DA$62</f>
        <v>0</v>
      </c>
      <c r="AN98" s="286">
        <f>AD98/AD$140*'E Summary CWIP'!$DP$62</f>
        <v>0</v>
      </c>
      <c r="AO98" s="287">
        <f t="shared" si="52"/>
        <v>110.59225207323489</v>
      </c>
      <c r="AP98" s="319">
        <f t="shared" si="42"/>
        <v>0</v>
      </c>
      <c r="AQ98" s="311">
        <f t="shared" si="43"/>
        <v>0</v>
      </c>
      <c r="AR98" s="311">
        <f t="shared" si="44"/>
        <v>0</v>
      </c>
      <c r="AS98" s="311">
        <f t="shared" si="45"/>
        <v>101.70275029951749</v>
      </c>
      <c r="AT98" s="311">
        <f t="shared" si="46"/>
        <v>102.25526816361453</v>
      </c>
      <c r="AU98" s="311">
        <f t="shared" si="47"/>
        <v>203.95801846313202</v>
      </c>
      <c r="AV98" s="311">
        <f t="shared" si="48"/>
        <v>1780.636447396317</v>
      </c>
      <c r="AW98" s="311">
        <f t="shared" si="49"/>
        <v>0</v>
      </c>
      <c r="AX98" s="311">
        <f t="shared" si="50"/>
        <v>0</v>
      </c>
      <c r="AY98" s="306">
        <f t="shared" si="51"/>
        <v>1984.594465859449</v>
      </c>
    </row>
    <row r="99" spans="1:51" ht="14.5">
      <c r="A99" s="44" t="s">
        <v>150</v>
      </c>
      <c r="B99" s="45" t="s">
        <v>154</v>
      </c>
      <c r="C99" s="50">
        <v>0</v>
      </c>
      <c r="D99" s="63">
        <v>13</v>
      </c>
      <c r="E99" s="72" t="s">
        <v>252</v>
      </c>
      <c r="F99" s="64" t="s">
        <v>281</v>
      </c>
      <c r="G99" s="386" t="s">
        <v>148</v>
      </c>
      <c r="H99" s="386" t="s">
        <v>180</v>
      </c>
      <c r="I99" s="386" t="s">
        <v>1048</v>
      </c>
      <c r="J99" s="148">
        <v>46722</v>
      </c>
      <c r="K99" s="206">
        <v>0</v>
      </c>
      <c r="L99" s="269">
        <v>0</v>
      </c>
      <c r="M99" s="265">
        <v>0</v>
      </c>
      <c r="N99" s="265">
        <v>0</v>
      </c>
      <c r="O99" s="265">
        <v>0</v>
      </c>
      <c r="P99" s="265">
        <v>0</v>
      </c>
      <c r="Q99" s="265">
        <v>0</v>
      </c>
      <c r="R99" s="265">
        <v>148.80000000000001</v>
      </c>
      <c r="S99" s="265">
        <v>0</v>
      </c>
      <c r="T99" s="265">
        <v>0</v>
      </c>
      <c r="U99" s="258">
        <f t="shared" si="38"/>
        <v>148.80000000000001</v>
      </c>
      <c r="V99" s="327">
        <f>L99*Inflation!$F$19</f>
        <v>0</v>
      </c>
      <c r="W99" s="328">
        <f>M99*Inflation!$F$19</f>
        <v>0</v>
      </c>
      <c r="X99" s="328">
        <f>N99*Inflation!$F$19</f>
        <v>0</v>
      </c>
      <c r="Y99" s="328">
        <f>O99*Inflation!$F$19*Inflation!$F$20</f>
        <v>0</v>
      </c>
      <c r="Z99" s="328">
        <f>P99*Inflation!$F$19*Inflation!$F$20</f>
        <v>0</v>
      </c>
      <c r="AA99" s="328">
        <f>Q99*Inflation!$F$19*Inflation!$F$20</f>
        <v>0</v>
      </c>
      <c r="AB99" s="328">
        <f>R99*Inflation!$F$19*Inflation!$F$20*Inflation!$F$21</f>
        <v>158.1210341658342</v>
      </c>
      <c r="AC99" s="328">
        <f>S99*Inflation!$F$19*Inflation!$F$20*Inflation!$F$21*Inflation!$F$22</f>
        <v>0</v>
      </c>
      <c r="AD99" s="328">
        <f>T99*Inflation!$F$19*Inflation!$F$20*Inflation!$F$21*Inflation!$F$22*Inflation!$F$23</f>
        <v>0</v>
      </c>
      <c r="AE99" s="326">
        <f t="shared" si="39"/>
        <v>158.1210341658342</v>
      </c>
      <c r="AF99" s="285">
        <f>V99/V$140*SUM('E Summary CWIP'!$AV$62:BA$62)</f>
        <v>0</v>
      </c>
      <c r="AG99" s="286">
        <f>W99/W$140*SUM('E Summary CWIP'!$BB$62:$BG$62)</f>
        <v>0</v>
      </c>
      <c r="AH99" s="286">
        <f t="shared" si="40"/>
        <v>0</v>
      </c>
      <c r="AI99" s="286">
        <f>Y99/Y$140*SUM('E Summary CWIP'!$BK$62:$BP$62)</f>
        <v>0</v>
      </c>
      <c r="AJ99" s="286">
        <f>Z99/Z$140*SUM('E Summary CWIP'!$BQ$62:$BV$62)</f>
        <v>0</v>
      </c>
      <c r="AK99" s="286">
        <f t="shared" si="41"/>
        <v>0</v>
      </c>
      <c r="AL99" s="286">
        <f>AB99/AB$140*'E Summary CWIP'!$CL$62</f>
        <v>9.4682785302897567</v>
      </c>
      <c r="AM99" s="286">
        <f>AC99/AC$140*'E Summary CWIP'!$DA$62</f>
        <v>0</v>
      </c>
      <c r="AN99" s="286">
        <f>AD99/AD$140*'E Summary CWIP'!$DP$62</f>
        <v>0</v>
      </c>
      <c r="AO99" s="287">
        <f t="shared" si="52"/>
        <v>9.4682785302897567</v>
      </c>
      <c r="AP99" s="319">
        <f t="shared" si="42"/>
        <v>0</v>
      </c>
      <c r="AQ99" s="311">
        <f t="shared" si="43"/>
        <v>0</v>
      </c>
      <c r="AR99" s="311">
        <f t="shared" si="44"/>
        <v>0</v>
      </c>
      <c r="AS99" s="311">
        <f t="shared" si="45"/>
        <v>0</v>
      </c>
      <c r="AT99" s="311">
        <f t="shared" si="46"/>
        <v>0</v>
      </c>
      <c r="AU99" s="311">
        <f t="shared" si="47"/>
        <v>0</v>
      </c>
      <c r="AV99" s="311">
        <f t="shared" si="48"/>
        <v>167.58931269612395</v>
      </c>
      <c r="AW99" s="311">
        <f t="shared" si="49"/>
        <v>0</v>
      </c>
      <c r="AX99" s="311">
        <f t="shared" si="50"/>
        <v>0</v>
      </c>
      <c r="AY99" s="306">
        <f t="shared" si="51"/>
        <v>167.58931269612395</v>
      </c>
    </row>
    <row r="100" spans="1:51" ht="14.5">
      <c r="A100" s="44" t="s">
        <v>150</v>
      </c>
      <c r="B100" s="45" t="s">
        <v>150</v>
      </c>
      <c r="C100" s="50">
        <v>3000</v>
      </c>
      <c r="D100" s="63">
        <v>13</v>
      </c>
      <c r="E100" s="72" t="s">
        <v>252</v>
      </c>
      <c r="F100" s="64" t="s">
        <v>282</v>
      </c>
      <c r="G100" s="386" t="s">
        <v>148</v>
      </c>
      <c r="H100" s="386" t="s">
        <v>180</v>
      </c>
      <c r="I100" s="386" t="s">
        <v>1048</v>
      </c>
      <c r="J100" s="148">
        <v>46722</v>
      </c>
      <c r="K100" s="206">
        <v>0</v>
      </c>
      <c r="L100" s="269">
        <v>0</v>
      </c>
      <c r="M100" s="265">
        <v>0</v>
      </c>
      <c r="N100" s="265">
        <v>0</v>
      </c>
      <c r="O100" s="265">
        <v>0</v>
      </c>
      <c r="P100" s="265">
        <v>1860</v>
      </c>
      <c r="Q100" s="265">
        <v>1860</v>
      </c>
      <c r="R100" s="265">
        <v>930</v>
      </c>
      <c r="S100" s="265">
        <v>0</v>
      </c>
      <c r="T100" s="265">
        <v>0</v>
      </c>
      <c r="U100" s="258">
        <f t="shared" si="38"/>
        <v>2790</v>
      </c>
      <c r="V100" s="327">
        <f>L100*Inflation!$F$19</f>
        <v>0</v>
      </c>
      <c r="W100" s="328">
        <f>M100*Inflation!$F$19</f>
        <v>0</v>
      </c>
      <c r="X100" s="328">
        <f>N100*Inflation!$F$19</f>
        <v>0</v>
      </c>
      <c r="Y100" s="328">
        <f>O100*Inflation!$F$19*Inflation!$F$20</f>
        <v>0</v>
      </c>
      <c r="Z100" s="328">
        <f>P100*Inflation!$F$19*Inflation!$F$20</f>
        <v>1939.6622577422581</v>
      </c>
      <c r="AA100" s="328">
        <f>Q100*Inflation!$F$19*Inflation!$F$20</f>
        <v>1939.6622577422581</v>
      </c>
      <c r="AB100" s="328">
        <f>R100*Inflation!$F$19*Inflation!$F$20*Inflation!$F$21</f>
        <v>988.25646353646368</v>
      </c>
      <c r="AC100" s="328">
        <f>S100*Inflation!$F$19*Inflation!$F$20*Inflation!$F$21*Inflation!$F$22</f>
        <v>0</v>
      </c>
      <c r="AD100" s="328">
        <f>T100*Inflation!$F$19*Inflation!$F$20*Inflation!$F$21*Inflation!$F$22*Inflation!$F$23</f>
        <v>0</v>
      </c>
      <c r="AE100" s="326">
        <f t="shared" si="39"/>
        <v>2927.9187212787219</v>
      </c>
      <c r="AF100" s="285">
        <f>V100/V$140*SUM('E Summary CWIP'!$AV$62:BA$62)</f>
        <v>0</v>
      </c>
      <c r="AG100" s="286">
        <f>W100/W$140*SUM('E Summary CWIP'!$BB$62:$BG$62)</f>
        <v>0</v>
      </c>
      <c r="AH100" s="286">
        <f t="shared" si="40"/>
        <v>0</v>
      </c>
      <c r="AI100" s="286">
        <f>Y100/Y$140*SUM('E Summary CWIP'!$BK$62:$BP$62)</f>
        <v>0</v>
      </c>
      <c r="AJ100" s="286">
        <f>Z100/Z$140*SUM('E Summary CWIP'!$BQ$62:$BV$62)</f>
        <v>105.44310553003261</v>
      </c>
      <c r="AK100" s="286">
        <f t="shared" si="41"/>
        <v>105.44310553003261</v>
      </c>
      <c r="AL100" s="286">
        <f>AB100/AB$140*'E Summary CWIP'!$CL$62</f>
        <v>59.176740814310975</v>
      </c>
      <c r="AM100" s="286">
        <f>AC100/AC$140*'E Summary CWIP'!$DA$62</f>
        <v>0</v>
      </c>
      <c r="AN100" s="286">
        <f>AD100/AD$140*'E Summary CWIP'!$DP$62</f>
        <v>0</v>
      </c>
      <c r="AO100" s="287">
        <f t="shared" si="52"/>
        <v>164.61984634434359</v>
      </c>
      <c r="AP100" s="319">
        <f t="shared" si="42"/>
        <v>0</v>
      </c>
      <c r="AQ100" s="311">
        <f t="shared" si="43"/>
        <v>0</v>
      </c>
      <c r="AR100" s="311">
        <f t="shared" si="44"/>
        <v>0</v>
      </c>
      <c r="AS100" s="311">
        <f t="shared" si="45"/>
        <v>0</v>
      </c>
      <c r="AT100" s="311">
        <f t="shared" si="46"/>
        <v>2045.1053632722908</v>
      </c>
      <c r="AU100" s="311">
        <f t="shared" si="47"/>
        <v>2045.1053632722908</v>
      </c>
      <c r="AV100" s="311">
        <f t="shared" si="48"/>
        <v>1047.4332043507748</v>
      </c>
      <c r="AW100" s="311">
        <f t="shared" si="49"/>
        <v>0</v>
      </c>
      <c r="AX100" s="311">
        <f t="shared" si="50"/>
        <v>0</v>
      </c>
      <c r="AY100" s="306">
        <f t="shared" si="51"/>
        <v>3092.5385676230653</v>
      </c>
    </row>
    <row r="101" spans="1:51" ht="14.5">
      <c r="A101" s="44" t="s">
        <v>150</v>
      </c>
      <c r="B101" s="45" t="s">
        <v>150</v>
      </c>
      <c r="C101" s="50">
        <v>1000</v>
      </c>
      <c r="D101" s="63">
        <v>13</v>
      </c>
      <c r="E101" s="72" t="s">
        <v>252</v>
      </c>
      <c r="F101" s="64" t="s">
        <v>283</v>
      </c>
      <c r="G101" s="386" t="s">
        <v>148</v>
      </c>
      <c r="H101" s="386" t="s">
        <v>180</v>
      </c>
      <c r="I101" s="386" t="s">
        <v>1048</v>
      </c>
      <c r="J101" s="148">
        <v>46722</v>
      </c>
      <c r="K101" s="206">
        <v>0</v>
      </c>
      <c r="L101" s="269">
        <v>0</v>
      </c>
      <c r="M101" s="265">
        <v>0</v>
      </c>
      <c r="N101" s="265">
        <v>0</v>
      </c>
      <c r="O101" s="265">
        <v>23.25</v>
      </c>
      <c r="P101" s="265">
        <v>69.75</v>
      </c>
      <c r="Q101" s="265">
        <v>93</v>
      </c>
      <c r="R101" s="265">
        <v>837</v>
      </c>
      <c r="S101" s="265">
        <v>0</v>
      </c>
      <c r="T101" s="265">
        <v>0</v>
      </c>
      <c r="U101" s="258">
        <f t="shared" si="38"/>
        <v>930</v>
      </c>
      <c r="V101" s="327">
        <f>L101*Inflation!$F$19</f>
        <v>0</v>
      </c>
      <c r="W101" s="328">
        <f>M101*Inflation!$F$19</f>
        <v>0</v>
      </c>
      <c r="X101" s="328">
        <f>N101*Inflation!$F$19</f>
        <v>0</v>
      </c>
      <c r="Y101" s="328">
        <f>O101*Inflation!$F$19*Inflation!$F$20</f>
        <v>24.245778221778224</v>
      </c>
      <c r="Z101" s="328">
        <f>P101*Inflation!$F$19*Inflation!$F$20</f>
        <v>72.737334665334672</v>
      </c>
      <c r="AA101" s="328">
        <f>Q101*Inflation!$F$19*Inflation!$F$20</f>
        <v>96.983112887112895</v>
      </c>
      <c r="AB101" s="328">
        <f>R101*Inflation!$F$19*Inflation!$F$20*Inflation!$F$21</f>
        <v>889.43081718281724</v>
      </c>
      <c r="AC101" s="328">
        <f>S101*Inflation!$F$19*Inflation!$F$20*Inflation!$F$21*Inflation!$F$22</f>
        <v>0</v>
      </c>
      <c r="AD101" s="328">
        <f>T101*Inflation!$F$19*Inflation!$F$20*Inflation!$F$21*Inflation!$F$22*Inflation!$F$23</f>
        <v>0</v>
      </c>
      <c r="AE101" s="326">
        <f t="shared" ref="AE101:AE132" si="53">SUM(AD101,AC101,AB101,AA101,X101)</f>
        <v>986.41393006993007</v>
      </c>
      <c r="AF101" s="285">
        <f>V101/V$140*SUM('E Summary CWIP'!$AV$62:BA$62)</f>
        <v>0</v>
      </c>
      <c r="AG101" s="286">
        <f>W101/W$140*SUM('E Summary CWIP'!$BB$62:$BG$62)</f>
        <v>0</v>
      </c>
      <c r="AH101" s="286">
        <f t="shared" ref="AH101:AH132" si="54">AG101+AF101</f>
        <v>0</v>
      </c>
      <c r="AI101" s="286">
        <f>Y101/Y$140*SUM('E Summary CWIP'!$BK$62:$BP$62)</f>
        <v>1.1799093531011497</v>
      </c>
      <c r="AJ101" s="286">
        <f>Z101/Z$140*SUM('E Summary CWIP'!$BQ$62:$BV$62)</f>
        <v>3.9541164573762217</v>
      </c>
      <c r="AK101" s="286">
        <f t="shared" ref="AK101:AK132" si="55">AJ101+AI101</f>
        <v>5.1340258104773717</v>
      </c>
      <c r="AL101" s="286">
        <f>AB101/AB$140*'E Summary CWIP'!$CL$62</f>
        <v>53.259066732879873</v>
      </c>
      <c r="AM101" s="286">
        <f>AC101/AC$140*'E Summary CWIP'!$DA$62</f>
        <v>0</v>
      </c>
      <c r="AN101" s="286">
        <f>AD101/AD$140*'E Summary CWIP'!$DP$62</f>
        <v>0</v>
      </c>
      <c r="AO101" s="287">
        <f t="shared" si="52"/>
        <v>58.393092543357241</v>
      </c>
      <c r="AP101" s="319">
        <f t="shared" si="42"/>
        <v>0</v>
      </c>
      <c r="AQ101" s="311">
        <f t="shared" si="43"/>
        <v>0</v>
      </c>
      <c r="AR101" s="311">
        <f t="shared" si="44"/>
        <v>0</v>
      </c>
      <c r="AS101" s="311">
        <f t="shared" si="45"/>
        <v>25.425687574879372</v>
      </c>
      <c r="AT101" s="311">
        <f t="shared" si="46"/>
        <v>76.691451122710887</v>
      </c>
      <c r="AU101" s="311">
        <f t="shared" si="47"/>
        <v>102.11713869759026</v>
      </c>
      <c r="AV101" s="311">
        <f t="shared" si="48"/>
        <v>942.68988391569712</v>
      </c>
      <c r="AW101" s="311">
        <f t="shared" si="49"/>
        <v>0</v>
      </c>
      <c r="AX101" s="311">
        <f t="shared" si="50"/>
        <v>0</v>
      </c>
      <c r="AY101" s="306">
        <f t="shared" si="51"/>
        <v>1044.8070226132875</v>
      </c>
    </row>
    <row r="102" spans="1:51" ht="14.5">
      <c r="A102" s="44" t="s">
        <v>150</v>
      </c>
      <c r="B102" s="45" t="s">
        <v>150</v>
      </c>
      <c r="C102" s="50">
        <v>600</v>
      </c>
      <c r="D102" s="63">
        <v>13</v>
      </c>
      <c r="E102" s="72" t="s">
        <v>252</v>
      </c>
      <c r="F102" s="64" t="s">
        <v>1094</v>
      </c>
      <c r="G102" s="386" t="s">
        <v>148</v>
      </c>
      <c r="H102" s="386" t="s">
        <v>180</v>
      </c>
      <c r="I102" s="386" t="s">
        <v>1048</v>
      </c>
      <c r="J102" s="148">
        <v>46722</v>
      </c>
      <c r="K102" s="206">
        <v>0</v>
      </c>
      <c r="L102" s="269">
        <v>0</v>
      </c>
      <c r="M102" s="265">
        <v>0</v>
      </c>
      <c r="N102" s="265">
        <v>0</v>
      </c>
      <c r="O102" s="265">
        <v>0</v>
      </c>
      <c r="P102" s="265">
        <v>0</v>
      </c>
      <c r="Q102" s="265">
        <v>0</v>
      </c>
      <c r="R102" s="265">
        <v>558</v>
      </c>
      <c r="S102" s="265">
        <v>0</v>
      </c>
      <c r="T102" s="265">
        <v>0</v>
      </c>
      <c r="U102" s="258">
        <f t="shared" si="38"/>
        <v>558</v>
      </c>
      <c r="V102" s="327">
        <f>L102*Inflation!$F$19</f>
        <v>0</v>
      </c>
      <c r="W102" s="328">
        <f>M102*Inflation!$F$19</f>
        <v>0</v>
      </c>
      <c r="X102" s="328">
        <f>N102*Inflation!$F$19</f>
        <v>0</v>
      </c>
      <c r="Y102" s="328">
        <f>O102*Inflation!$F$19*Inflation!$F$20</f>
        <v>0</v>
      </c>
      <c r="Z102" s="328">
        <f>P102*Inflation!$F$19*Inflation!$F$20</f>
        <v>0</v>
      </c>
      <c r="AA102" s="328">
        <f>Q102*Inflation!$F$19*Inflation!$F$20</f>
        <v>0</v>
      </c>
      <c r="AB102" s="328">
        <f>R102*Inflation!$F$19*Inflation!$F$20*Inflation!$F$21</f>
        <v>592.95387812187812</v>
      </c>
      <c r="AC102" s="328">
        <f>S102*Inflation!$F$19*Inflation!$F$20*Inflation!$F$21*Inflation!$F$22</f>
        <v>0</v>
      </c>
      <c r="AD102" s="328">
        <f>T102*Inflation!$F$19*Inflation!$F$20*Inflation!$F$21*Inflation!$F$22*Inflation!$F$23</f>
        <v>0</v>
      </c>
      <c r="AE102" s="326">
        <f t="shared" si="53"/>
        <v>592.95387812187812</v>
      </c>
      <c r="AF102" s="285">
        <f>V102/V$140*SUM('E Summary CWIP'!$AV$62:BA$62)</f>
        <v>0</v>
      </c>
      <c r="AG102" s="286">
        <f>W102/W$140*SUM('E Summary CWIP'!$BB$62:$BG$62)</f>
        <v>0</v>
      </c>
      <c r="AH102" s="286">
        <f t="shared" si="54"/>
        <v>0</v>
      </c>
      <c r="AI102" s="286">
        <f>Y102/Y$140*SUM('E Summary CWIP'!$BK$62:$BP$62)</f>
        <v>0</v>
      </c>
      <c r="AJ102" s="286">
        <f>Z102/Z$140*SUM('E Summary CWIP'!$BQ$62:$BV$62)</f>
        <v>0</v>
      </c>
      <c r="AK102" s="286">
        <f t="shared" si="55"/>
        <v>0</v>
      </c>
      <c r="AL102" s="286">
        <f>AB102/AB$140*'E Summary CWIP'!$CL$62</f>
        <v>35.506044488586575</v>
      </c>
      <c r="AM102" s="286">
        <f>AC102/AC$140*'E Summary CWIP'!$DA$62</f>
        <v>0</v>
      </c>
      <c r="AN102" s="286">
        <f>AD102/AD$140*'E Summary CWIP'!$DP$62</f>
        <v>0</v>
      </c>
      <c r="AO102" s="287">
        <f t="shared" si="52"/>
        <v>35.506044488586575</v>
      </c>
      <c r="AP102" s="319">
        <f t="shared" si="42"/>
        <v>0</v>
      </c>
      <c r="AQ102" s="311">
        <f t="shared" si="43"/>
        <v>0</v>
      </c>
      <c r="AR102" s="311">
        <f t="shared" si="44"/>
        <v>0</v>
      </c>
      <c r="AS102" s="311">
        <f t="shared" si="45"/>
        <v>0</v>
      </c>
      <c r="AT102" s="311">
        <f t="shared" si="46"/>
        <v>0</v>
      </c>
      <c r="AU102" s="311">
        <f t="shared" si="47"/>
        <v>0</v>
      </c>
      <c r="AV102" s="311">
        <f t="shared" si="48"/>
        <v>628.45992261046467</v>
      </c>
      <c r="AW102" s="311">
        <f t="shared" si="49"/>
        <v>0</v>
      </c>
      <c r="AX102" s="311">
        <f t="shared" si="50"/>
        <v>0</v>
      </c>
      <c r="AY102" s="306">
        <f t="shared" si="51"/>
        <v>628.45992261046467</v>
      </c>
    </row>
    <row r="103" spans="1:51" ht="14.5">
      <c r="A103" s="44" t="s">
        <v>150</v>
      </c>
      <c r="B103" s="45" t="s">
        <v>150</v>
      </c>
      <c r="C103" s="50">
        <v>4100</v>
      </c>
      <c r="D103" s="63">
        <v>13</v>
      </c>
      <c r="E103" s="72" t="s">
        <v>252</v>
      </c>
      <c r="F103" s="64" t="s">
        <v>284</v>
      </c>
      <c r="G103" s="386" t="s">
        <v>148</v>
      </c>
      <c r="H103" s="386" t="s">
        <v>180</v>
      </c>
      <c r="I103" s="386" t="s">
        <v>1048</v>
      </c>
      <c r="J103" s="148">
        <v>46905</v>
      </c>
      <c r="K103" s="206">
        <v>0</v>
      </c>
      <c r="L103" s="269">
        <v>46.5</v>
      </c>
      <c r="M103" s="265">
        <v>46.5</v>
      </c>
      <c r="N103" s="265">
        <v>93</v>
      </c>
      <c r="O103" s="265">
        <v>0</v>
      </c>
      <c r="P103" s="265">
        <v>0</v>
      </c>
      <c r="Q103" s="265">
        <v>0</v>
      </c>
      <c r="R103" s="265">
        <v>2790</v>
      </c>
      <c r="S103" s="265">
        <v>930</v>
      </c>
      <c r="T103" s="265">
        <v>0</v>
      </c>
      <c r="U103" s="258">
        <f t="shared" si="38"/>
        <v>3813</v>
      </c>
      <c r="V103" s="327">
        <f>L103*Inflation!$F$19</f>
        <v>47.494105894105893</v>
      </c>
      <c r="W103" s="328">
        <f>M103*Inflation!$F$19</f>
        <v>47.494105894105893</v>
      </c>
      <c r="X103" s="328">
        <f>N103*Inflation!$F$19</f>
        <v>94.988211788211785</v>
      </c>
      <c r="Y103" s="328">
        <f>O103*Inflation!$F$19*Inflation!$F$20</f>
        <v>0</v>
      </c>
      <c r="Z103" s="328">
        <f>P103*Inflation!$F$19*Inflation!$F$20</f>
        <v>0</v>
      </c>
      <c r="AA103" s="328">
        <f>Q103*Inflation!$F$19*Inflation!$F$20</f>
        <v>0</v>
      </c>
      <c r="AB103" s="328">
        <f>R103*Inflation!$F$19*Inflation!$F$20*Inflation!$F$21</f>
        <v>2964.7693906093909</v>
      </c>
      <c r="AC103" s="328">
        <f>S103*Inflation!$F$19*Inflation!$F$20*Inflation!$F$21*Inflation!$F$22</f>
        <v>1007.0311288711291</v>
      </c>
      <c r="AD103" s="328">
        <f>T103*Inflation!$F$19*Inflation!$F$20*Inflation!$F$21*Inflation!$F$22*Inflation!$F$23</f>
        <v>0</v>
      </c>
      <c r="AE103" s="326">
        <f t="shared" si="53"/>
        <v>4066.7887312687317</v>
      </c>
      <c r="AF103" s="285">
        <f>V103/V$140*SUM('E Summary CWIP'!$AV$62:BA$62)</f>
        <v>4.100775625326186</v>
      </c>
      <c r="AG103" s="286">
        <f>W103/W$140*SUM('E Summary CWIP'!$BB$62:$BG$62)</f>
        <v>2.721734914701639</v>
      </c>
      <c r="AH103" s="286">
        <f t="shared" si="54"/>
        <v>6.8225105400278245</v>
      </c>
      <c r="AI103" s="286">
        <f>Y103/Y$140*SUM('E Summary CWIP'!$BK$62:$BP$62)</f>
        <v>0</v>
      </c>
      <c r="AJ103" s="286">
        <f>Z103/Z$140*SUM('E Summary CWIP'!$BQ$62:$BV$62)</f>
        <v>0</v>
      </c>
      <c r="AK103" s="286">
        <f t="shared" si="55"/>
        <v>0</v>
      </c>
      <c r="AL103" s="286">
        <f>AB103/AB$140*'E Summary CWIP'!$CL$62</f>
        <v>177.53022244293291</v>
      </c>
      <c r="AM103" s="286">
        <f>AC103/AC$140*'E Summary CWIP'!$DA$62</f>
        <v>91.521071477745295</v>
      </c>
      <c r="AN103" s="286">
        <f>AD103/AD$140*'E Summary CWIP'!$DP$62</f>
        <v>0</v>
      </c>
      <c r="AO103" s="287">
        <f t="shared" si="52"/>
        <v>275.87380446070603</v>
      </c>
      <c r="AP103" s="319">
        <f t="shared" si="42"/>
        <v>51.594881519432079</v>
      </c>
      <c r="AQ103" s="311">
        <f t="shared" si="43"/>
        <v>50.215840808807535</v>
      </c>
      <c r="AR103" s="311">
        <f t="shared" si="44"/>
        <v>101.81072232823961</v>
      </c>
      <c r="AS103" s="311">
        <f t="shared" si="45"/>
        <v>0</v>
      </c>
      <c r="AT103" s="311">
        <f t="shared" si="46"/>
        <v>0</v>
      </c>
      <c r="AU103" s="311">
        <f t="shared" si="47"/>
        <v>0</v>
      </c>
      <c r="AV103" s="311">
        <f t="shared" si="48"/>
        <v>3142.2996130523238</v>
      </c>
      <c r="AW103" s="311">
        <f t="shared" si="49"/>
        <v>1098.5522003488745</v>
      </c>
      <c r="AX103" s="311">
        <f t="shared" si="50"/>
        <v>0</v>
      </c>
      <c r="AY103" s="306">
        <f t="shared" si="51"/>
        <v>4342.6625357294379</v>
      </c>
    </row>
    <row r="104" spans="1:51" ht="14.5">
      <c r="A104" s="44" t="s">
        <v>150</v>
      </c>
      <c r="B104" s="45" t="s">
        <v>150</v>
      </c>
      <c r="C104" s="50">
        <v>4500</v>
      </c>
      <c r="D104" s="63">
        <v>13</v>
      </c>
      <c r="E104" s="72" t="s">
        <v>252</v>
      </c>
      <c r="F104" s="64" t="s">
        <v>285</v>
      </c>
      <c r="G104" s="386" t="s">
        <v>148</v>
      </c>
      <c r="H104" s="386" t="s">
        <v>180</v>
      </c>
      <c r="I104" s="386" t="s">
        <v>1048</v>
      </c>
      <c r="J104" s="148">
        <v>47088</v>
      </c>
      <c r="K104" s="206">
        <v>0</v>
      </c>
      <c r="L104" s="269">
        <v>0</v>
      </c>
      <c r="M104" s="265">
        <v>0</v>
      </c>
      <c r="N104" s="265">
        <v>0</v>
      </c>
      <c r="O104" s="265">
        <v>0</v>
      </c>
      <c r="P104" s="265">
        <v>0</v>
      </c>
      <c r="Q104" s="265">
        <v>0</v>
      </c>
      <c r="R104" s="265">
        <v>465</v>
      </c>
      <c r="S104" s="265">
        <v>3720</v>
      </c>
      <c r="T104" s="265">
        <v>0</v>
      </c>
      <c r="U104" s="258">
        <f t="shared" si="38"/>
        <v>4185</v>
      </c>
      <c r="V104" s="327">
        <f>L104*Inflation!$F$19</f>
        <v>0</v>
      </c>
      <c r="W104" s="328">
        <f>M104*Inflation!$F$19</f>
        <v>0</v>
      </c>
      <c r="X104" s="328">
        <f>N104*Inflation!$F$19</f>
        <v>0</v>
      </c>
      <c r="Y104" s="328">
        <f>O104*Inflation!$F$19*Inflation!$F$20</f>
        <v>0</v>
      </c>
      <c r="Z104" s="328">
        <f>P104*Inflation!$F$19*Inflation!$F$20</f>
        <v>0</v>
      </c>
      <c r="AA104" s="328">
        <f>Q104*Inflation!$F$19*Inflation!$F$20</f>
        <v>0</v>
      </c>
      <c r="AB104" s="328">
        <f>R104*Inflation!$F$19*Inflation!$F$20*Inflation!$F$21</f>
        <v>494.12823176823184</v>
      </c>
      <c r="AC104" s="328">
        <f>S104*Inflation!$F$19*Inflation!$F$20*Inflation!$F$21*Inflation!$F$22</f>
        <v>4028.1245154845165</v>
      </c>
      <c r="AD104" s="328">
        <f>T104*Inflation!$F$19*Inflation!$F$20*Inflation!$F$21*Inflation!$F$22*Inflation!$F$23</f>
        <v>0</v>
      </c>
      <c r="AE104" s="326">
        <f t="shared" si="53"/>
        <v>4522.2527472527481</v>
      </c>
      <c r="AF104" s="285">
        <f>V104/V$140*SUM('E Summary CWIP'!$AV$62:BA$62)</f>
        <v>0</v>
      </c>
      <c r="AG104" s="286">
        <f>W104/W$140*SUM('E Summary CWIP'!$BB$62:$BG$62)</f>
        <v>0</v>
      </c>
      <c r="AH104" s="286">
        <f t="shared" si="54"/>
        <v>0</v>
      </c>
      <c r="AI104" s="286">
        <f>Y104/Y$140*SUM('E Summary CWIP'!$BK$62:$BP$62)</f>
        <v>0</v>
      </c>
      <c r="AJ104" s="286">
        <f>Z104/Z$140*SUM('E Summary CWIP'!$BQ$62:$BV$62)</f>
        <v>0</v>
      </c>
      <c r="AK104" s="286">
        <f t="shared" si="55"/>
        <v>0</v>
      </c>
      <c r="AL104" s="286">
        <f>AB104/AB$140*'E Summary CWIP'!$CL$62</f>
        <v>29.588370407155487</v>
      </c>
      <c r="AM104" s="286">
        <f>AC104/AC$140*'E Summary CWIP'!$DA$62</f>
        <v>366.08428591098118</v>
      </c>
      <c r="AN104" s="286">
        <f>AD104/AD$140*'E Summary CWIP'!$DP$62</f>
        <v>0</v>
      </c>
      <c r="AO104" s="287">
        <f t="shared" si="52"/>
        <v>395.67265631813666</v>
      </c>
      <c r="AP104" s="319">
        <f t="shared" si="42"/>
        <v>0</v>
      </c>
      <c r="AQ104" s="311">
        <f t="shared" si="43"/>
        <v>0</v>
      </c>
      <c r="AR104" s="311">
        <f t="shared" si="44"/>
        <v>0</v>
      </c>
      <c r="AS104" s="311">
        <f t="shared" si="45"/>
        <v>0</v>
      </c>
      <c r="AT104" s="311">
        <f t="shared" si="46"/>
        <v>0</v>
      </c>
      <c r="AU104" s="311">
        <f t="shared" si="47"/>
        <v>0</v>
      </c>
      <c r="AV104" s="311">
        <f t="shared" si="48"/>
        <v>523.71660217538738</v>
      </c>
      <c r="AW104" s="311">
        <f t="shared" si="49"/>
        <v>4394.2088013954981</v>
      </c>
      <c r="AX104" s="311">
        <f t="shared" si="50"/>
        <v>0</v>
      </c>
      <c r="AY104" s="306">
        <f t="shared" si="51"/>
        <v>4917.9254035708855</v>
      </c>
    </row>
    <row r="105" spans="1:51" ht="14.5">
      <c r="A105" s="44" t="s">
        <v>150</v>
      </c>
      <c r="B105" s="45" t="s">
        <v>150</v>
      </c>
      <c r="C105" s="50">
        <v>1000</v>
      </c>
      <c r="D105" s="63">
        <v>13</v>
      </c>
      <c r="E105" s="72" t="s">
        <v>252</v>
      </c>
      <c r="F105" s="64" t="s">
        <v>286</v>
      </c>
      <c r="G105" s="386" t="s">
        <v>148</v>
      </c>
      <c r="H105" s="386" t="s">
        <v>180</v>
      </c>
      <c r="I105" s="386" t="s">
        <v>1048</v>
      </c>
      <c r="J105" s="148">
        <v>47088</v>
      </c>
      <c r="K105" s="206">
        <v>0</v>
      </c>
      <c r="L105" s="269">
        <v>0</v>
      </c>
      <c r="M105" s="265">
        <v>0</v>
      </c>
      <c r="N105" s="265">
        <v>0</v>
      </c>
      <c r="O105" s="265">
        <v>0</v>
      </c>
      <c r="P105" s="265">
        <v>0</v>
      </c>
      <c r="Q105" s="265">
        <v>0</v>
      </c>
      <c r="R105" s="265">
        <v>93</v>
      </c>
      <c r="S105" s="265">
        <v>837</v>
      </c>
      <c r="T105" s="265">
        <v>0</v>
      </c>
      <c r="U105" s="258">
        <f t="shared" si="38"/>
        <v>930</v>
      </c>
      <c r="V105" s="327">
        <f>L105*Inflation!$F$19</f>
        <v>0</v>
      </c>
      <c r="W105" s="328">
        <f>M105*Inflation!$F$19</f>
        <v>0</v>
      </c>
      <c r="X105" s="328">
        <f>N105*Inflation!$F$19</f>
        <v>0</v>
      </c>
      <c r="Y105" s="328">
        <f>O105*Inflation!$F$19*Inflation!$F$20</f>
        <v>0</v>
      </c>
      <c r="Z105" s="328">
        <f>P105*Inflation!$F$19*Inflation!$F$20</f>
        <v>0</v>
      </c>
      <c r="AA105" s="328">
        <f>Q105*Inflation!$F$19*Inflation!$F$20</f>
        <v>0</v>
      </c>
      <c r="AB105" s="328">
        <f>R105*Inflation!$F$19*Inflation!$F$20*Inflation!$F$21</f>
        <v>98.825646353646363</v>
      </c>
      <c r="AC105" s="328">
        <f>S105*Inflation!$F$19*Inflation!$F$20*Inflation!$F$21*Inflation!$F$22</f>
        <v>906.32801598401613</v>
      </c>
      <c r="AD105" s="328">
        <f>T105*Inflation!$F$19*Inflation!$F$20*Inflation!$F$21*Inflation!$F$22*Inflation!$F$23</f>
        <v>0</v>
      </c>
      <c r="AE105" s="326">
        <f t="shared" si="53"/>
        <v>1005.1536623376625</v>
      </c>
      <c r="AF105" s="285">
        <f>V105/V$140*SUM('E Summary CWIP'!$AV$62:BA$62)</f>
        <v>0</v>
      </c>
      <c r="AG105" s="286">
        <f>W105/W$140*SUM('E Summary CWIP'!$BB$62:$BG$62)</f>
        <v>0</v>
      </c>
      <c r="AH105" s="286">
        <f t="shared" si="54"/>
        <v>0</v>
      </c>
      <c r="AI105" s="286">
        <f>Y105/Y$140*SUM('E Summary CWIP'!$BK$62:$BP$62)</f>
        <v>0</v>
      </c>
      <c r="AJ105" s="286">
        <f>Z105/Z$140*SUM('E Summary CWIP'!$BQ$62:$BV$62)</f>
        <v>0</v>
      </c>
      <c r="AK105" s="286">
        <f t="shared" si="55"/>
        <v>0</v>
      </c>
      <c r="AL105" s="286">
        <f>AB105/AB$140*'E Summary CWIP'!$CL$62</f>
        <v>5.9176740814310973</v>
      </c>
      <c r="AM105" s="286">
        <f>AC105/AC$140*'E Summary CWIP'!$DA$62</f>
        <v>82.368964329970765</v>
      </c>
      <c r="AN105" s="286">
        <f>AD105/AD$140*'E Summary CWIP'!$DP$62</f>
        <v>0</v>
      </c>
      <c r="AO105" s="287">
        <f t="shared" si="52"/>
        <v>88.286638411401867</v>
      </c>
      <c r="AP105" s="319">
        <f t="shared" si="42"/>
        <v>0</v>
      </c>
      <c r="AQ105" s="311">
        <f t="shared" si="43"/>
        <v>0</v>
      </c>
      <c r="AR105" s="311">
        <f t="shared" si="44"/>
        <v>0</v>
      </c>
      <c r="AS105" s="311">
        <f t="shared" si="45"/>
        <v>0</v>
      </c>
      <c r="AT105" s="311">
        <f t="shared" si="46"/>
        <v>0</v>
      </c>
      <c r="AU105" s="311">
        <f t="shared" si="47"/>
        <v>0</v>
      </c>
      <c r="AV105" s="311">
        <f t="shared" si="48"/>
        <v>104.74332043507746</v>
      </c>
      <c r="AW105" s="311">
        <f t="shared" si="49"/>
        <v>988.69698031398684</v>
      </c>
      <c r="AX105" s="311">
        <f t="shared" si="50"/>
        <v>0</v>
      </c>
      <c r="AY105" s="306">
        <f t="shared" si="51"/>
        <v>1093.4403007490644</v>
      </c>
    </row>
    <row r="106" spans="1:51" ht="14.5">
      <c r="A106" s="44" t="s">
        <v>150</v>
      </c>
      <c r="B106" s="45" t="s">
        <v>150</v>
      </c>
      <c r="C106" s="50">
        <v>2900</v>
      </c>
      <c r="D106" s="63">
        <v>13</v>
      </c>
      <c r="E106" s="72" t="s">
        <v>252</v>
      </c>
      <c r="F106" s="64" t="s">
        <v>287</v>
      </c>
      <c r="G106" s="386" t="s">
        <v>148</v>
      </c>
      <c r="H106" s="386" t="s">
        <v>180</v>
      </c>
      <c r="I106" s="386" t="s">
        <v>1048</v>
      </c>
      <c r="J106" s="148">
        <v>47118</v>
      </c>
      <c r="K106" s="206">
        <v>0</v>
      </c>
      <c r="L106" s="269">
        <v>23.25</v>
      </c>
      <c r="M106" s="265">
        <v>23.25</v>
      </c>
      <c r="N106" s="265">
        <v>46.5</v>
      </c>
      <c r="O106" s="265">
        <v>46.5</v>
      </c>
      <c r="P106" s="265">
        <v>46.5</v>
      </c>
      <c r="Q106" s="265">
        <v>93</v>
      </c>
      <c r="R106" s="265">
        <v>1860</v>
      </c>
      <c r="S106" s="265">
        <v>697.5</v>
      </c>
      <c r="T106" s="265">
        <v>0</v>
      </c>
      <c r="U106" s="258">
        <f t="shared" si="38"/>
        <v>2697</v>
      </c>
      <c r="V106" s="327">
        <f>L106*Inflation!$F$19</f>
        <v>23.747052947052946</v>
      </c>
      <c r="W106" s="328">
        <f>M106*Inflation!$F$19</f>
        <v>23.747052947052946</v>
      </c>
      <c r="X106" s="328">
        <f>N106*Inflation!$F$19</f>
        <v>47.494105894105893</v>
      </c>
      <c r="Y106" s="328">
        <f>O106*Inflation!$F$19*Inflation!$F$20</f>
        <v>48.491556443556448</v>
      </c>
      <c r="Z106" s="328">
        <f>P106*Inflation!$F$19*Inflation!$F$20</f>
        <v>48.491556443556448</v>
      </c>
      <c r="AA106" s="328">
        <f>Q106*Inflation!$F$19*Inflation!$F$20</f>
        <v>96.983112887112895</v>
      </c>
      <c r="AB106" s="328">
        <f>R106*Inflation!$F$19*Inflation!$F$20*Inflation!$F$21</f>
        <v>1976.5129270729274</v>
      </c>
      <c r="AC106" s="328">
        <f>S106*Inflation!$F$19*Inflation!$F$20*Inflation!$F$21*Inflation!$F$22</f>
        <v>755.27334665334683</v>
      </c>
      <c r="AD106" s="328">
        <f>T106*Inflation!$F$19*Inflation!$F$20*Inflation!$F$21*Inflation!$F$22*Inflation!$F$23</f>
        <v>0</v>
      </c>
      <c r="AE106" s="326">
        <f t="shared" si="53"/>
        <v>2876.2634925074926</v>
      </c>
      <c r="AF106" s="285">
        <f>V106/V$140*SUM('E Summary CWIP'!$AV$62:BA$62)</f>
        <v>2.050387812663093</v>
      </c>
      <c r="AG106" s="286">
        <f>W106/W$140*SUM('E Summary CWIP'!$BB$62:$BG$62)</f>
        <v>1.3608674573508195</v>
      </c>
      <c r="AH106" s="286">
        <f t="shared" si="54"/>
        <v>3.4112552700139123</v>
      </c>
      <c r="AI106" s="286">
        <f>Y106/Y$140*SUM('E Summary CWIP'!$BK$62:$BP$62)</f>
        <v>2.3598187062022995</v>
      </c>
      <c r="AJ106" s="286">
        <f>Z106/Z$140*SUM('E Summary CWIP'!$BQ$62:$BV$62)</f>
        <v>2.6360776382508146</v>
      </c>
      <c r="AK106" s="286">
        <f t="shared" si="55"/>
        <v>4.9958963444531141</v>
      </c>
      <c r="AL106" s="286">
        <f>AB106/AB$140*'E Summary CWIP'!$CL$62</f>
        <v>118.35348162862195</v>
      </c>
      <c r="AM106" s="286">
        <f>AC106/AC$140*'E Summary CWIP'!$DA$62</f>
        <v>68.640803608308971</v>
      </c>
      <c r="AN106" s="286">
        <f>AD106/AD$140*'E Summary CWIP'!$DP$62</f>
        <v>0</v>
      </c>
      <c r="AO106" s="287">
        <f t="shared" si="52"/>
        <v>195.40143685139796</v>
      </c>
      <c r="AP106" s="319">
        <f t="shared" si="42"/>
        <v>25.797440759716039</v>
      </c>
      <c r="AQ106" s="311">
        <f t="shared" si="43"/>
        <v>25.107920404403767</v>
      </c>
      <c r="AR106" s="311">
        <f t="shared" si="44"/>
        <v>50.905361164119803</v>
      </c>
      <c r="AS106" s="311">
        <f t="shared" si="45"/>
        <v>50.851375149758745</v>
      </c>
      <c r="AT106" s="311">
        <f t="shared" si="46"/>
        <v>51.127634081807265</v>
      </c>
      <c r="AU106" s="311">
        <f t="shared" si="47"/>
        <v>101.97900923156601</v>
      </c>
      <c r="AV106" s="311">
        <f t="shared" si="48"/>
        <v>2094.8664087015495</v>
      </c>
      <c r="AW106" s="311">
        <f t="shared" si="49"/>
        <v>823.91415026165578</v>
      </c>
      <c r="AX106" s="311">
        <f t="shared" si="50"/>
        <v>0</v>
      </c>
      <c r="AY106" s="306">
        <f t="shared" si="51"/>
        <v>3071.6649293588912</v>
      </c>
    </row>
    <row r="107" spans="1:51" ht="14.5">
      <c r="A107" s="44" t="s">
        <v>150</v>
      </c>
      <c r="B107" s="45" t="s">
        <v>150</v>
      </c>
      <c r="C107" s="50">
        <v>1000</v>
      </c>
      <c r="D107" s="63">
        <v>13</v>
      </c>
      <c r="E107" s="72" t="s">
        <v>252</v>
      </c>
      <c r="F107" s="64" t="s">
        <v>288</v>
      </c>
      <c r="G107" s="386" t="s">
        <v>148</v>
      </c>
      <c r="H107" s="386" t="s">
        <v>180</v>
      </c>
      <c r="I107" s="386" t="s">
        <v>1048</v>
      </c>
      <c r="J107" s="148">
        <v>47088</v>
      </c>
      <c r="K107" s="206">
        <v>0</v>
      </c>
      <c r="L107" s="269">
        <v>0</v>
      </c>
      <c r="M107" s="265">
        <v>0</v>
      </c>
      <c r="N107" s="265">
        <v>0</v>
      </c>
      <c r="O107" s="265">
        <v>0</v>
      </c>
      <c r="P107" s="265">
        <v>0</v>
      </c>
      <c r="Q107" s="265">
        <v>0</v>
      </c>
      <c r="R107" s="265">
        <v>0</v>
      </c>
      <c r="S107" s="265">
        <v>930</v>
      </c>
      <c r="T107" s="265">
        <v>0</v>
      </c>
      <c r="U107" s="258">
        <f t="shared" si="38"/>
        <v>930</v>
      </c>
      <c r="V107" s="327">
        <f>L107*Inflation!$F$19</f>
        <v>0</v>
      </c>
      <c r="W107" s="328">
        <f>M107*Inflation!$F$19</f>
        <v>0</v>
      </c>
      <c r="X107" s="328">
        <f>N107*Inflation!$F$19</f>
        <v>0</v>
      </c>
      <c r="Y107" s="328">
        <f>O107*Inflation!$F$19*Inflation!$F$20</f>
        <v>0</v>
      </c>
      <c r="Z107" s="328">
        <f>P107*Inflation!$F$19*Inflation!$F$20</f>
        <v>0</v>
      </c>
      <c r="AA107" s="328">
        <f>Q107*Inflation!$F$19*Inflation!$F$20</f>
        <v>0</v>
      </c>
      <c r="AB107" s="328">
        <f>R107*Inflation!$F$19*Inflation!$F$20*Inflation!$F$21</f>
        <v>0</v>
      </c>
      <c r="AC107" s="328">
        <f>S107*Inflation!$F$19*Inflation!$F$20*Inflation!$F$21*Inflation!$F$22</f>
        <v>1007.0311288711291</v>
      </c>
      <c r="AD107" s="328">
        <f>T107*Inflation!$F$19*Inflation!$F$20*Inflation!$F$21*Inflation!$F$22*Inflation!$F$23</f>
        <v>0</v>
      </c>
      <c r="AE107" s="326">
        <f t="shared" si="53"/>
        <v>1007.0311288711291</v>
      </c>
      <c r="AF107" s="285">
        <f>V107/V$140*SUM('E Summary CWIP'!$AV$62:BA$62)</f>
        <v>0</v>
      </c>
      <c r="AG107" s="286">
        <f>W107/W$140*SUM('E Summary CWIP'!$BB$62:$BG$62)</f>
        <v>0</v>
      </c>
      <c r="AH107" s="286">
        <f t="shared" si="54"/>
        <v>0</v>
      </c>
      <c r="AI107" s="286">
        <f>Y107/Y$140*SUM('E Summary CWIP'!$BK$62:$BP$62)</f>
        <v>0</v>
      </c>
      <c r="AJ107" s="286">
        <f>Z107/Z$140*SUM('E Summary CWIP'!$BQ$62:$BV$62)</f>
        <v>0</v>
      </c>
      <c r="AK107" s="286">
        <f t="shared" si="55"/>
        <v>0</v>
      </c>
      <c r="AL107" s="286">
        <f>AB107/AB$140*'E Summary CWIP'!$CL$62</f>
        <v>0</v>
      </c>
      <c r="AM107" s="286">
        <f>AC107/AC$140*'E Summary CWIP'!$DA$62</f>
        <v>91.521071477745295</v>
      </c>
      <c r="AN107" s="286">
        <f>AD107/AD$140*'E Summary CWIP'!$DP$62</f>
        <v>0</v>
      </c>
      <c r="AO107" s="287">
        <f t="shared" si="52"/>
        <v>91.521071477745295</v>
      </c>
      <c r="AP107" s="319">
        <f t="shared" si="42"/>
        <v>0</v>
      </c>
      <c r="AQ107" s="311">
        <f t="shared" si="43"/>
        <v>0</v>
      </c>
      <c r="AR107" s="311">
        <f t="shared" si="44"/>
        <v>0</v>
      </c>
      <c r="AS107" s="311">
        <f t="shared" si="45"/>
        <v>0</v>
      </c>
      <c r="AT107" s="311">
        <f t="shared" si="46"/>
        <v>0</v>
      </c>
      <c r="AU107" s="311">
        <f t="shared" si="47"/>
        <v>0</v>
      </c>
      <c r="AV107" s="311">
        <f t="shared" si="48"/>
        <v>0</v>
      </c>
      <c r="AW107" s="311">
        <f t="shared" si="49"/>
        <v>1098.5522003488745</v>
      </c>
      <c r="AX107" s="311">
        <f t="shared" si="50"/>
        <v>0</v>
      </c>
      <c r="AY107" s="306">
        <f t="shared" si="51"/>
        <v>1098.5522003488745</v>
      </c>
    </row>
    <row r="108" spans="1:51" ht="14.5">
      <c r="A108" s="44" t="s">
        <v>150</v>
      </c>
      <c r="B108" s="45" t="s">
        <v>150</v>
      </c>
      <c r="C108" s="50">
        <v>2725</v>
      </c>
      <c r="D108" s="63">
        <v>13</v>
      </c>
      <c r="E108" s="72" t="s">
        <v>252</v>
      </c>
      <c r="F108" s="64" t="s">
        <v>289</v>
      </c>
      <c r="G108" s="386" t="s">
        <v>148</v>
      </c>
      <c r="H108" s="386" t="s">
        <v>180</v>
      </c>
      <c r="I108" s="386" t="s">
        <v>1048</v>
      </c>
      <c r="J108" s="148">
        <v>47118</v>
      </c>
      <c r="K108" s="206">
        <v>0</v>
      </c>
      <c r="L108" s="269">
        <v>0</v>
      </c>
      <c r="M108" s="265">
        <v>0</v>
      </c>
      <c r="N108" s="265">
        <v>0</v>
      </c>
      <c r="O108" s="265">
        <v>23.25</v>
      </c>
      <c r="P108" s="265">
        <v>69.75</v>
      </c>
      <c r="Q108" s="265">
        <v>93</v>
      </c>
      <c r="R108" s="265">
        <v>1697.25</v>
      </c>
      <c r="S108" s="265">
        <v>744</v>
      </c>
      <c r="T108" s="265">
        <v>0</v>
      </c>
      <c r="U108" s="258">
        <f t="shared" si="38"/>
        <v>2534.25</v>
      </c>
      <c r="V108" s="327">
        <f>L108*Inflation!$F$19</f>
        <v>0</v>
      </c>
      <c r="W108" s="328">
        <f>M108*Inflation!$F$19</f>
        <v>0</v>
      </c>
      <c r="X108" s="328">
        <f>N108*Inflation!$F$19</f>
        <v>0</v>
      </c>
      <c r="Y108" s="328">
        <f>O108*Inflation!$F$19*Inflation!$F$20</f>
        <v>24.245778221778224</v>
      </c>
      <c r="Z108" s="328">
        <f>P108*Inflation!$F$19*Inflation!$F$20</f>
        <v>72.737334665334672</v>
      </c>
      <c r="AA108" s="328">
        <f>Q108*Inflation!$F$19*Inflation!$F$20</f>
        <v>96.983112887112895</v>
      </c>
      <c r="AB108" s="328">
        <f>R108*Inflation!$F$19*Inflation!$F$20*Inflation!$F$21</f>
        <v>1803.5680459540461</v>
      </c>
      <c r="AC108" s="328">
        <f>S108*Inflation!$F$19*Inflation!$F$20*Inflation!$F$21*Inflation!$F$22</f>
        <v>805.62490309690327</v>
      </c>
      <c r="AD108" s="328">
        <f>T108*Inflation!$F$19*Inflation!$F$20*Inflation!$F$21*Inflation!$F$22*Inflation!$F$23</f>
        <v>0</v>
      </c>
      <c r="AE108" s="326">
        <f t="shared" si="53"/>
        <v>2706.176061938062</v>
      </c>
      <c r="AF108" s="285">
        <f>V108/V$140*SUM('E Summary CWIP'!$AV$62:BA$62)</f>
        <v>0</v>
      </c>
      <c r="AG108" s="286">
        <f>W108/W$140*SUM('E Summary CWIP'!$BB$62:$BG$62)</f>
        <v>0</v>
      </c>
      <c r="AH108" s="286">
        <f t="shared" si="54"/>
        <v>0</v>
      </c>
      <c r="AI108" s="286">
        <f>Y108/Y$140*SUM('E Summary CWIP'!$BK$62:$BP$62)</f>
        <v>1.1799093531011497</v>
      </c>
      <c r="AJ108" s="286">
        <f>Z108/Z$140*SUM('E Summary CWIP'!$BQ$62:$BV$62)</f>
        <v>3.9541164573762217</v>
      </c>
      <c r="AK108" s="286">
        <f t="shared" si="55"/>
        <v>5.1340258104773717</v>
      </c>
      <c r="AL108" s="286">
        <f>AB108/AB$140*'E Summary CWIP'!$CL$62</f>
        <v>107.99755198611751</v>
      </c>
      <c r="AM108" s="286">
        <f>AC108/AC$140*'E Summary CWIP'!$DA$62</f>
        <v>73.216857182196236</v>
      </c>
      <c r="AN108" s="286">
        <f>AD108/AD$140*'E Summary CWIP'!$DP$62</f>
        <v>0</v>
      </c>
      <c r="AO108" s="287">
        <f t="shared" si="52"/>
        <v>186.34843497879112</v>
      </c>
      <c r="AP108" s="319">
        <f t="shared" si="42"/>
        <v>0</v>
      </c>
      <c r="AQ108" s="311">
        <f t="shared" si="43"/>
        <v>0</v>
      </c>
      <c r="AR108" s="311">
        <f t="shared" si="44"/>
        <v>0</v>
      </c>
      <c r="AS108" s="311">
        <f t="shared" si="45"/>
        <v>25.425687574879372</v>
      </c>
      <c r="AT108" s="311">
        <f t="shared" si="46"/>
        <v>76.691451122710887</v>
      </c>
      <c r="AU108" s="311">
        <f t="shared" si="47"/>
        <v>102.11713869759026</v>
      </c>
      <c r="AV108" s="311">
        <f t="shared" si="48"/>
        <v>1911.5655979401636</v>
      </c>
      <c r="AW108" s="311">
        <f t="shared" si="49"/>
        <v>878.8417602790995</v>
      </c>
      <c r="AX108" s="311">
        <f t="shared" si="50"/>
        <v>0</v>
      </c>
      <c r="AY108" s="306">
        <f t="shared" si="51"/>
        <v>2892.5244969168534</v>
      </c>
    </row>
    <row r="109" spans="1:51" ht="14.5">
      <c r="A109" s="44" t="s">
        <v>150</v>
      </c>
      <c r="B109" s="45" t="s">
        <v>150</v>
      </c>
      <c r="C109" s="50">
        <v>500</v>
      </c>
      <c r="D109" s="63">
        <v>13</v>
      </c>
      <c r="E109" s="72" t="s">
        <v>252</v>
      </c>
      <c r="F109" s="64" t="s">
        <v>290</v>
      </c>
      <c r="G109" s="386" t="s">
        <v>148</v>
      </c>
      <c r="H109" s="386" t="s">
        <v>180</v>
      </c>
      <c r="I109" s="386" t="s">
        <v>1048</v>
      </c>
      <c r="J109" s="148">
        <v>47088</v>
      </c>
      <c r="K109" s="206">
        <v>0</v>
      </c>
      <c r="L109" s="269">
        <v>0</v>
      </c>
      <c r="M109" s="265">
        <v>0</v>
      </c>
      <c r="N109" s="265">
        <v>0</v>
      </c>
      <c r="O109" s="265">
        <v>0</v>
      </c>
      <c r="P109" s="265">
        <v>0</v>
      </c>
      <c r="Q109" s="265">
        <v>0</v>
      </c>
      <c r="R109" s="265">
        <v>0</v>
      </c>
      <c r="S109" s="265">
        <v>465</v>
      </c>
      <c r="T109" s="265">
        <v>0</v>
      </c>
      <c r="U109" s="258">
        <f t="shared" si="38"/>
        <v>465</v>
      </c>
      <c r="V109" s="327">
        <f>L109*Inflation!$F$19</f>
        <v>0</v>
      </c>
      <c r="W109" s="328">
        <f>M109*Inflation!$F$19</f>
        <v>0</v>
      </c>
      <c r="X109" s="328">
        <f>N109*Inflation!$F$19</f>
        <v>0</v>
      </c>
      <c r="Y109" s="328">
        <f>O109*Inflation!$F$19*Inflation!$F$20</f>
        <v>0</v>
      </c>
      <c r="Z109" s="328">
        <f>P109*Inflation!$F$19*Inflation!$F$20</f>
        <v>0</v>
      </c>
      <c r="AA109" s="328">
        <f>Q109*Inflation!$F$19*Inflation!$F$20</f>
        <v>0</v>
      </c>
      <c r="AB109" s="328">
        <f>R109*Inflation!$F$19*Inflation!$F$20*Inflation!$F$21</f>
        <v>0</v>
      </c>
      <c r="AC109" s="328">
        <f>S109*Inflation!$F$19*Inflation!$F$20*Inflation!$F$21*Inflation!$F$22</f>
        <v>503.51556443556456</v>
      </c>
      <c r="AD109" s="328">
        <f>T109*Inflation!$F$19*Inflation!$F$20*Inflation!$F$21*Inflation!$F$22*Inflation!$F$23</f>
        <v>0</v>
      </c>
      <c r="AE109" s="326">
        <f t="shared" si="53"/>
        <v>503.51556443556456</v>
      </c>
      <c r="AF109" s="285">
        <f>V109/V$140*SUM('E Summary CWIP'!$AV$62:BA$62)</f>
        <v>0</v>
      </c>
      <c r="AG109" s="286">
        <f>W109/W$140*SUM('E Summary CWIP'!$BB$62:$BG$62)</f>
        <v>0</v>
      </c>
      <c r="AH109" s="286">
        <f t="shared" si="54"/>
        <v>0</v>
      </c>
      <c r="AI109" s="286">
        <f>Y109/Y$140*SUM('E Summary CWIP'!$BK$62:$BP$62)</f>
        <v>0</v>
      </c>
      <c r="AJ109" s="286">
        <f>Z109/Z$140*SUM('E Summary CWIP'!$BQ$62:$BV$62)</f>
        <v>0</v>
      </c>
      <c r="AK109" s="286">
        <f t="shared" si="55"/>
        <v>0</v>
      </c>
      <c r="AL109" s="286">
        <f>AB109/AB$140*'E Summary CWIP'!$CL$62</f>
        <v>0</v>
      </c>
      <c r="AM109" s="286">
        <f>AC109/AC$140*'E Summary CWIP'!$DA$62</f>
        <v>45.760535738872647</v>
      </c>
      <c r="AN109" s="286">
        <f>AD109/AD$140*'E Summary CWIP'!$DP$62</f>
        <v>0</v>
      </c>
      <c r="AO109" s="287">
        <f t="shared" si="52"/>
        <v>45.760535738872647</v>
      </c>
      <c r="AP109" s="319">
        <f t="shared" si="42"/>
        <v>0</v>
      </c>
      <c r="AQ109" s="311">
        <f t="shared" si="43"/>
        <v>0</v>
      </c>
      <c r="AR109" s="311">
        <f t="shared" si="44"/>
        <v>0</v>
      </c>
      <c r="AS109" s="311">
        <f t="shared" si="45"/>
        <v>0</v>
      </c>
      <c r="AT109" s="311">
        <f t="shared" si="46"/>
        <v>0</v>
      </c>
      <c r="AU109" s="311">
        <f t="shared" si="47"/>
        <v>0</v>
      </c>
      <c r="AV109" s="311">
        <f t="shared" si="48"/>
        <v>0</v>
      </c>
      <c r="AW109" s="311">
        <f t="shared" si="49"/>
        <v>549.27610017443726</v>
      </c>
      <c r="AX109" s="311">
        <f t="shared" si="50"/>
        <v>0</v>
      </c>
      <c r="AY109" s="306">
        <f t="shared" si="51"/>
        <v>549.27610017443726</v>
      </c>
    </row>
    <row r="110" spans="1:51" ht="14.5">
      <c r="A110" s="44" t="s">
        <v>150</v>
      </c>
      <c r="B110" s="45" t="s">
        <v>150</v>
      </c>
      <c r="C110" s="50">
        <v>1500</v>
      </c>
      <c r="D110" s="63">
        <v>13</v>
      </c>
      <c r="E110" s="72" t="s">
        <v>252</v>
      </c>
      <c r="F110" s="64" t="s">
        <v>291</v>
      </c>
      <c r="G110" s="386" t="s">
        <v>148</v>
      </c>
      <c r="H110" s="386" t="s">
        <v>180</v>
      </c>
      <c r="I110" s="386" t="s">
        <v>1048</v>
      </c>
      <c r="J110" s="148">
        <v>47483</v>
      </c>
      <c r="K110" s="206">
        <v>0</v>
      </c>
      <c r="L110" s="269">
        <v>0</v>
      </c>
      <c r="M110" s="265">
        <v>0</v>
      </c>
      <c r="N110" s="265">
        <v>0</v>
      </c>
      <c r="O110" s="265">
        <v>0</v>
      </c>
      <c r="P110" s="265">
        <v>0</v>
      </c>
      <c r="Q110" s="265">
        <v>0</v>
      </c>
      <c r="R110" s="265">
        <v>0</v>
      </c>
      <c r="S110" s="265">
        <v>0</v>
      </c>
      <c r="T110" s="265">
        <v>1395</v>
      </c>
      <c r="U110" s="258">
        <f t="shared" si="38"/>
        <v>1395</v>
      </c>
      <c r="V110" s="327">
        <f>L110*Inflation!$F$19</f>
        <v>0</v>
      </c>
      <c r="W110" s="328">
        <f>M110*Inflation!$F$19</f>
        <v>0</v>
      </c>
      <c r="X110" s="328">
        <f>N110*Inflation!$F$19</f>
        <v>0</v>
      </c>
      <c r="Y110" s="328">
        <f>O110*Inflation!$F$19*Inflation!$F$20</f>
        <v>0</v>
      </c>
      <c r="Z110" s="328">
        <f>P110*Inflation!$F$19*Inflation!$F$20</f>
        <v>0</v>
      </c>
      <c r="AA110" s="328">
        <f>Q110*Inflation!$F$19*Inflation!$F$20</f>
        <v>0</v>
      </c>
      <c r="AB110" s="328">
        <f>R110*Inflation!$F$19*Inflation!$F$20*Inflation!$F$21</f>
        <v>0</v>
      </c>
      <c r="AC110" s="328">
        <f>S110*Inflation!$F$19*Inflation!$F$20*Inflation!$F$21*Inflation!$F$22</f>
        <v>0</v>
      </c>
      <c r="AD110" s="328">
        <f>T110*Inflation!$F$19*Inflation!$F$20*Inflation!$F$21*Inflation!$F$22*Inflation!$F$23</f>
        <v>1537.7387412587416</v>
      </c>
      <c r="AE110" s="326">
        <f t="shared" si="53"/>
        <v>1537.7387412587416</v>
      </c>
      <c r="AF110" s="285">
        <f>V110/V$140*SUM('E Summary CWIP'!$AV$62:BA$62)</f>
        <v>0</v>
      </c>
      <c r="AG110" s="286">
        <f>W110/W$140*SUM('E Summary CWIP'!$BB$62:$BG$62)</f>
        <v>0</v>
      </c>
      <c r="AH110" s="286">
        <f t="shared" si="54"/>
        <v>0</v>
      </c>
      <c r="AI110" s="286">
        <f>Y110/Y$140*SUM('E Summary CWIP'!$BK$62:$BP$62)</f>
        <v>0</v>
      </c>
      <c r="AJ110" s="286">
        <f>Z110/Z$140*SUM('E Summary CWIP'!$BQ$62:$BV$62)</f>
        <v>0</v>
      </c>
      <c r="AK110" s="286">
        <f t="shared" si="55"/>
        <v>0</v>
      </c>
      <c r="AL110" s="286">
        <f>AB110/AB$140*'E Summary CWIP'!$CL$62</f>
        <v>0</v>
      </c>
      <c r="AM110" s="286">
        <f>AC110/AC$140*'E Summary CWIP'!$DA$62</f>
        <v>0</v>
      </c>
      <c r="AN110" s="286">
        <f>AD110/AD$140*'E Summary CWIP'!$DP$62</f>
        <v>79.324369432203724</v>
      </c>
      <c r="AO110" s="287">
        <f t="shared" si="52"/>
        <v>79.324369432203724</v>
      </c>
      <c r="AP110" s="319">
        <f t="shared" si="42"/>
        <v>0</v>
      </c>
      <c r="AQ110" s="311">
        <f t="shared" si="43"/>
        <v>0</v>
      </c>
      <c r="AR110" s="311">
        <f t="shared" si="44"/>
        <v>0</v>
      </c>
      <c r="AS110" s="311">
        <f t="shared" si="45"/>
        <v>0</v>
      </c>
      <c r="AT110" s="311">
        <f t="shared" si="46"/>
        <v>0</v>
      </c>
      <c r="AU110" s="311">
        <f t="shared" si="47"/>
        <v>0</v>
      </c>
      <c r="AV110" s="311">
        <f t="shared" si="48"/>
        <v>0</v>
      </c>
      <c r="AW110" s="311">
        <f t="shared" si="49"/>
        <v>0</v>
      </c>
      <c r="AX110" s="311">
        <f t="shared" si="50"/>
        <v>1617.0631106909452</v>
      </c>
      <c r="AY110" s="306">
        <f t="shared" si="51"/>
        <v>1617.0631106909452</v>
      </c>
    </row>
    <row r="111" spans="1:51" ht="14.5">
      <c r="A111" s="44" t="s">
        <v>150</v>
      </c>
      <c r="B111" s="45" t="s">
        <v>150</v>
      </c>
      <c r="C111" s="50">
        <v>1000</v>
      </c>
      <c r="D111" s="63">
        <v>13</v>
      </c>
      <c r="E111" s="72" t="s">
        <v>252</v>
      </c>
      <c r="F111" s="64" t="s">
        <v>292</v>
      </c>
      <c r="G111" s="386" t="s">
        <v>148</v>
      </c>
      <c r="H111" s="386" t="s">
        <v>180</v>
      </c>
      <c r="I111" s="386" t="s">
        <v>1048</v>
      </c>
      <c r="J111" s="148">
        <v>47453</v>
      </c>
      <c r="K111" s="206">
        <v>0</v>
      </c>
      <c r="L111" s="269">
        <v>0</v>
      </c>
      <c r="M111" s="265">
        <v>0</v>
      </c>
      <c r="N111" s="265">
        <v>0</v>
      </c>
      <c r="O111" s="265">
        <v>0</v>
      </c>
      <c r="P111" s="265">
        <v>0</v>
      </c>
      <c r="Q111" s="265">
        <v>0</v>
      </c>
      <c r="R111" s="265">
        <v>0</v>
      </c>
      <c r="S111" s="265">
        <v>0</v>
      </c>
      <c r="T111" s="265">
        <v>930</v>
      </c>
      <c r="U111" s="258">
        <f t="shared" si="38"/>
        <v>930</v>
      </c>
      <c r="V111" s="327">
        <f>L111*Inflation!$F$19</f>
        <v>0</v>
      </c>
      <c r="W111" s="328">
        <f>M111*Inflation!$F$19</f>
        <v>0</v>
      </c>
      <c r="X111" s="328">
        <f>N111*Inflation!$F$19</f>
        <v>0</v>
      </c>
      <c r="Y111" s="328">
        <f>O111*Inflation!$F$19*Inflation!$F$20</f>
        <v>0</v>
      </c>
      <c r="Z111" s="328">
        <f>P111*Inflation!$F$19*Inflation!$F$20</f>
        <v>0</v>
      </c>
      <c r="AA111" s="328">
        <f>Q111*Inflation!$F$19*Inflation!$F$20</f>
        <v>0</v>
      </c>
      <c r="AB111" s="328">
        <f>R111*Inflation!$F$19*Inflation!$F$20*Inflation!$F$21</f>
        <v>0</v>
      </c>
      <c r="AC111" s="328">
        <f>S111*Inflation!$F$19*Inflation!$F$20*Inflation!$F$21*Inflation!$F$22</f>
        <v>0</v>
      </c>
      <c r="AD111" s="328">
        <f>T111*Inflation!$F$19*Inflation!$F$20*Inflation!$F$21*Inflation!$F$22*Inflation!$F$23</f>
        <v>1025.1591608391611</v>
      </c>
      <c r="AE111" s="326">
        <f t="shared" si="53"/>
        <v>1025.1591608391611</v>
      </c>
      <c r="AF111" s="285">
        <f>V111/V$140*SUM('E Summary CWIP'!$AV$62:BA$62)</f>
        <v>0</v>
      </c>
      <c r="AG111" s="286">
        <f>W111/W$140*SUM('E Summary CWIP'!$BB$62:$BG$62)</f>
        <v>0</v>
      </c>
      <c r="AH111" s="286">
        <f t="shared" si="54"/>
        <v>0</v>
      </c>
      <c r="AI111" s="286">
        <f>Y111/Y$140*SUM('E Summary CWIP'!$BK$62:$BP$62)</f>
        <v>0</v>
      </c>
      <c r="AJ111" s="286">
        <f>Z111/Z$140*SUM('E Summary CWIP'!$BQ$62:$BV$62)</f>
        <v>0</v>
      </c>
      <c r="AK111" s="286">
        <f t="shared" si="55"/>
        <v>0</v>
      </c>
      <c r="AL111" s="286">
        <f>AB111/AB$140*'E Summary CWIP'!$CL$62</f>
        <v>0</v>
      </c>
      <c r="AM111" s="286">
        <f>AC111/AC$140*'E Summary CWIP'!$DA$62</f>
        <v>0</v>
      </c>
      <c r="AN111" s="286">
        <f>AD111/AD$140*'E Summary CWIP'!$DP$62</f>
        <v>52.882912954802492</v>
      </c>
      <c r="AO111" s="287">
        <f t="shared" si="52"/>
        <v>52.882912954802492</v>
      </c>
      <c r="AP111" s="319">
        <f t="shared" si="42"/>
        <v>0</v>
      </c>
      <c r="AQ111" s="311">
        <f t="shared" si="43"/>
        <v>0</v>
      </c>
      <c r="AR111" s="311">
        <f t="shared" si="44"/>
        <v>0</v>
      </c>
      <c r="AS111" s="311">
        <f t="shared" si="45"/>
        <v>0</v>
      </c>
      <c r="AT111" s="311">
        <f t="shared" si="46"/>
        <v>0</v>
      </c>
      <c r="AU111" s="311">
        <f t="shared" si="47"/>
        <v>0</v>
      </c>
      <c r="AV111" s="311">
        <f t="shared" si="48"/>
        <v>0</v>
      </c>
      <c r="AW111" s="311">
        <f t="shared" si="49"/>
        <v>0</v>
      </c>
      <c r="AX111" s="311">
        <f t="shared" si="50"/>
        <v>1078.0420737939637</v>
      </c>
      <c r="AY111" s="306">
        <f t="shared" si="51"/>
        <v>1078.0420737939637</v>
      </c>
    </row>
    <row r="112" spans="1:51" ht="14.5">
      <c r="A112" s="44" t="s">
        <v>150</v>
      </c>
      <c r="B112" s="45" t="s">
        <v>150</v>
      </c>
      <c r="C112" s="50">
        <v>6500</v>
      </c>
      <c r="D112" s="63">
        <v>13</v>
      </c>
      <c r="E112" s="72" t="s">
        <v>252</v>
      </c>
      <c r="F112" s="64" t="s">
        <v>293</v>
      </c>
      <c r="G112" s="386" t="s">
        <v>148</v>
      </c>
      <c r="H112" s="386" t="s">
        <v>180</v>
      </c>
      <c r="I112" s="386" t="s">
        <v>1048</v>
      </c>
      <c r="J112" s="148">
        <v>47453</v>
      </c>
      <c r="K112" s="206">
        <v>0</v>
      </c>
      <c r="L112" s="269">
        <v>0</v>
      </c>
      <c r="M112" s="265">
        <v>0</v>
      </c>
      <c r="N112" s="265">
        <v>0</v>
      </c>
      <c r="O112" s="265">
        <v>0</v>
      </c>
      <c r="P112" s="265">
        <v>1395</v>
      </c>
      <c r="Q112" s="265">
        <v>1395</v>
      </c>
      <c r="R112" s="265">
        <v>0</v>
      </c>
      <c r="S112" s="265">
        <v>0</v>
      </c>
      <c r="T112" s="265">
        <v>4650</v>
      </c>
      <c r="U112" s="258">
        <f t="shared" si="38"/>
        <v>6045</v>
      </c>
      <c r="V112" s="327">
        <f>L112*Inflation!$F$19</f>
        <v>0</v>
      </c>
      <c r="W112" s="328">
        <f>M112*Inflation!$F$19</f>
        <v>0</v>
      </c>
      <c r="X112" s="328">
        <f>N112*Inflation!$F$19</f>
        <v>0</v>
      </c>
      <c r="Y112" s="328">
        <f>O112*Inflation!$F$19*Inflation!$F$20</f>
        <v>0</v>
      </c>
      <c r="Z112" s="328">
        <f>P112*Inflation!$F$19*Inflation!$F$20</f>
        <v>1454.7466933066935</v>
      </c>
      <c r="AA112" s="328">
        <f>Q112*Inflation!$F$19*Inflation!$F$20</f>
        <v>1454.7466933066935</v>
      </c>
      <c r="AB112" s="328">
        <f>R112*Inflation!$F$19*Inflation!$F$20*Inflation!$F$21</f>
        <v>0</v>
      </c>
      <c r="AC112" s="328">
        <f>S112*Inflation!$F$19*Inflation!$F$20*Inflation!$F$21*Inflation!$F$22</f>
        <v>0</v>
      </c>
      <c r="AD112" s="328">
        <f>T112*Inflation!$F$19*Inflation!$F$20*Inflation!$F$21*Inflation!$F$22*Inflation!$F$23</f>
        <v>5125.7958041958054</v>
      </c>
      <c r="AE112" s="326">
        <f t="shared" si="53"/>
        <v>6580.5424975024989</v>
      </c>
      <c r="AF112" s="285">
        <f>V112/V$140*SUM('E Summary CWIP'!$AV$62:BA$62)</f>
        <v>0</v>
      </c>
      <c r="AG112" s="286">
        <f>W112/W$140*SUM('E Summary CWIP'!$BB$62:$BG$62)</f>
        <v>0</v>
      </c>
      <c r="AH112" s="286">
        <f t="shared" si="54"/>
        <v>0</v>
      </c>
      <c r="AI112" s="286">
        <f>Y112/Y$140*SUM('E Summary CWIP'!$BK$62:$BP$62)</f>
        <v>0</v>
      </c>
      <c r="AJ112" s="286">
        <f>Z112/Z$140*SUM('E Summary CWIP'!$BQ$62:$BV$62)</f>
        <v>79.082329147524433</v>
      </c>
      <c r="AK112" s="286">
        <f t="shared" si="55"/>
        <v>79.082329147524433</v>
      </c>
      <c r="AL112" s="286">
        <f>AB112/AB$140*'E Summary CWIP'!$CL$62</f>
        <v>0</v>
      </c>
      <c r="AM112" s="286">
        <f>AC112/AC$140*'E Summary CWIP'!$DA$62</f>
        <v>0</v>
      </c>
      <c r="AN112" s="286">
        <f>AD112/AD$140*'E Summary CWIP'!$DP$62</f>
        <v>264.41456477401243</v>
      </c>
      <c r="AO112" s="287">
        <f t="shared" si="52"/>
        <v>343.49689392153687</v>
      </c>
      <c r="AP112" s="319">
        <f t="shared" si="42"/>
        <v>0</v>
      </c>
      <c r="AQ112" s="311">
        <f t="shared" si="43"/>
        <v>0</v>
      </c>
      <c r="AR112" s="311">
        <f t="shared" si="44"/>
        <v>0</v>
      </c>
      <c r="AS112" s="311">
        <f t="shared" si="45"/>
        <v>0</v>
      </c>
      <c r="AT112" s="311">
        <f t="shared" si="46"/>
        <v>1533.8290224542179</v>
      </c>
      <c r="AU112" s="311">
        <f t="shared" si="47"/>
        <v>1533.8290224542179</v>
      </c>
      <c r="AV112" s="311">
        <f t="shared" si="48"/>
        <v>0</v>
      </c>
      <c r="AW112" s="311">
        <f t="shared" si="49"/>
        <v>0</v>
      </c>
      <c r="AX112" s="311">
        <f t="shared" si="50"/>
        <v>5390.2103689698179</v>
      </c>
      <c r="AY112" s="306">
        <f t="shared" si="51"/>
        <v>6924.0393914240358</v>
      </c>
    </row>
    <row r="113" spans="1:51" ht="14.5">
      <c r="A113" s="44" t="s">
        <v>150</v>
      </c>
      <c r="B113" s="45" t="s">
        <v>150</v>
      </c>
      <c r="C113" s="50">
        <v>4540</v>
      </c>
      <c r="D113" s="63">
        <v>13</v>
      </c>
      <c r="E113" s="72" t="s">
        <v>252</v>
      </c>
      <c r="F113" s="64" t="s">
        <v>294</v>
      </c>
      <c r="G113" s="386" t="s">
        <v>148</v>
      </c>
      <c r="H113" s="386" t="s">
        <v>180</v>
      </c>
      <c r="I113" s="386" t="s">
        <v>1048</v>
      </c>
      <c r="J113" s="148">
        <v>47453</v>
      </c>
      <c r="K113" s="206">
        <v>0</v>
      </c>
      <c r="L113" s="269">
        <v>0</v>
      </c>
      <c r="M113" s="265">
        <v>0</v>
      </c>
      <c r="N113" s="265">
        <v>0</v>
      </c>
      <c r="O113" s="265">
        <v>0</v>
      </c>
      <c r="P113" s="265">
        <v>0</v>
      </c>
      <c r="Q113" s="265">
        <v>0</v>
      </c>
      <c r="R113" s="265">
        <v>502.2</v>
      </c>
      <c r="S113" s="265">
        <v>930</v>
      </c>
      <c r="T113" s="265">
        <v>2790</v>
      </c>
      <c r="U113" s="258">
        <f t="shared" si="38"/>
        <v>4222.2</v>
      </c>
      <c r="V113" s="327">
        <f>L113*Inflation!$F$19</f>
        <v>0</v>
      </c>
      <c r="W113" s="328">
        <f>M113*Inflation!$F$19</f>
        <v>0</v>
      </c>
      <c r="X113" s="328">
        <f>N113*Inflation!$F$19</f>
        <v>0</v>
      </c>
      <c r="Y113" s="328">
        <f>O113*Inflation!$F$19*Inflation!$F$20</f>
        <v>0</v>
      </c>
      <c r="Z113" s="328">
        <f>P113*Inflation!$F$19*Inflation!$F$20</f>
        <v>0</v>
      </c>
      <c r="AA113" s="328">
        <f>Q113*Inflation!$F$19*Inflation!$F$20</f>
        <v>0</v>
      </c>
      <c r="AB113" s="328">
        <f>R113*Inflation!$F$19*Inflation!$F$20*Inflation!$F$21</f>
        <v>533.65849030969036</v>
      </c>
      <c r="AC113" s="328">
        <f>S113*Inflation!$F$19*Inflation!$F$20*Inflation!$F$21*Inflation!$F$22</f>
        <v>1007.0311288711291</v>
      </c>
      <c r="AD113" s="328">
        <f>T113*Inflation!$F$19*Inflation!$F$20*Inflation!$F$21*Inflation!$F$22*Inflation!$F$23</f>
        <v>3075.4774825174832</v>
      </c>
      <c r="AE113" s="326">
        <f t="shared" si="53"/>
        <v>4616.1671016983028</v>
      </c>
      <c r="AF113" s="285">
        <f>V113/V$140*SUM('E Summary CWIP'!$AV$62:BA$62)</f>
        <v>0</v>
      </c>
      <c r="AG113" s="286">
        <f>W113/W$140*SUM('E Summary CWIP'!$BB$62:$BG$62)</f>
        <v>0</v>
      </c>
      <c r="AH113" s="286">
        <f t="shared" si="54"/>
        <v>0</v>
      </c>
      <c r="AI113" s="286">
        <f>Y113/Y$140*SUM('E Summary CWIP'!$BK$62:$BP$62)</f>
        <v>0</v>
      </c>
      <c r="AJ113" s="286">
        <f>Z113/Z$140*SUM('E Summary CWIP'!$BQ$62:$BV$62)</f>
        <v>0</v>
      </c>
      <c r="AK113" s="286">
        <f t="shared" si="55"/>
        <v>0</v>
      </c>
      <c r="AL113" s="286">
        <f>AB113/AB$140*'E Summary CWIP'!$CL$62</f>
        <v>31.955440039727925</v>
      </c>
      <c r="AM113" s="286">
        <f>AC113/AC$140*'E Summary CWIP'!$DA$62</f>
        <v>91.521071477745295</v>
      </c>
      <c r="AN113" s="286">
        <f>AD113/AD$140*'E Summary CWIP'!$DP$62</f>
        <v>158.64873886440745</v>
      </c>
      <c r="AO113" s="287">
        <f t="shared" si="52"/>
        <v>282.12525038188068</v>
      </c>
      <c r="AP113" s="319">
        <f t="shared" si="42"/>
        <v>0</v>
      </c>
      <c r="AQ113" s="311">
        <f t="shared" si="43"/>
        <v>0</v>
      </c>
      <c r="AR113" s="311">
        <f t="shared" si="44"/>
        <v>0</v>
      </c>
      <c r="AS113" s="311">
        <f t="shared" si="45"/>
        <v>0</v>
      </c>
      <c r="AT113" s="311">
        <f t="shared" si="46"/>
        <v>0</v>
      </c>
      <c r="AU113" s="311">
        <f t="shared" si="47"/>
        <v>0</v>
      </c>
      <c r="AV113" s="311">
        <f t="shared" si="48"/>
        <v>565.6139303494183</v>
      </c>
      <c r="AW113" s="311">
        <f t="shared" si="49"/>
        <v>1098.5522003488745</v>
      </c>
      <c r="AX113" s="311">
        <f t="shared" si="50"/>
        <v>3234.1262213818904</v>
      </c>
      <c r="AY113" s="306">
        <f t="shared" si="51"/>
        <v>4898.2923520801833</v>
      </c>
    </row>
    <row r="114" spans="1:51" ht="14.5">
      <c r="A114" s="44" t="s">
        <v>154</v>
      </c>
      <c r="B114" s="45" t="s">
        <v>154</v>
      </c>
      <c r="C114" s="50">
        <v>0</v>
      </c>
      <c r="D114" s="63">
        <v>13</v>
      </c>
      <c r="E114" s="72" t="s">
        <v>252</v>
      </c>
      <c r="F114" s="64" t="s">
        <v>295</v>
      </c>
      <c r="G114" s="386" t="s">
        <v>296</v>
      </c>
      <c r="H114" s="386" t="s">
        <v>296</v>
      </c>
      <c r="I114" s="386" t="s">
        <v>1048</v>
      </c>
      <c r="J114" s="148" t="s">
        <v>296</v>
      </c>
      <c r="K114" s="206">
        <v>0</v>
      </c>
      <c r="L114" s="269">
        <v>0</v>
      </c>
      <c r="M114" s="265">
        <v>0</v>
      </c>
      <c r="N114" s="265">
        <v>0</v>
      </c>
      <c r="O114" s="265">
        <v>0</v>
      </c>
      <c r="P114" s="265">
        <v>0</v>
      </c>
      <c r="Q114" s="265">
        <v>0</v>
      </c>
      <c r="R114" s="265">
        <v>0</v>
      </c>
      <c r="S114" s="265">
        <v>0</v>
      </c>
      <c r="T114" s="265">
        <v>0</v>
      </c>
      <c r="U114" s="258">
        <f t="shared" si="38"/>
        <v>0</v>
      </c>
      <c r="V114" s="327">
        <f>L114*Inflation!$F$19</f>
        <v>0</v>
      </c>
      <c r="W114" s="328">
        <f>M114*Inflation!$F$19</f>
        <v>0</v>
      </c>
      <c r="X114" s="328">
        <f>N114*Inflation!$F$19</f>
        <v>0</v>
      </c>
      <c r="Y114" s="328">
        <f>O114*Inflation!$F$19*Inflation!$F$20</f>
        <v>0</v>
      </c>
      <c r="Z114" s="328">
        <f>P114*Inflation!$F$19*Inflation!$F$20</f>
        <v>0</v>
      </c>
      <c r="AA114" s="328">
        <f>Q114*Inflation!$F$19*Inflation!$F$20</f>
        <v>0</v>
      </c>
      <c r="AB114" s="328">
        <f>R114*Inflation!$F$19*Inflation!$F$20*Inflation!$F$21</f>
        <v>0</v>
      </c>
      <c r="AC114" s="328">
        <f>S114*Inflation!$F$19*Inflation!$F$20*Inflation!$F$21*Inflation!$F$22</f>
        <v>0</v>
      </c>
      <c r="AD114" s="328">
        <f>T114*Inflation!$F$19*Inflation!$F$20*Inflation!$F$21*Inflation!$F$22*Inflation!$F$23</f>
        <v>0</v>
      </c>
      <c r="AE114" s="326">
        <f t="shared" si="53"/>
        <v>0</v>
      </c>
      <c r="AF114" s="285">
        <f>V114/V$140*SUM('E Summary CWIP'!$AV$62:BA$62)</f>
        <v>0</v>
      </c>
      <c r="AG114" s="286">
        <f>W114/W$140*SUM('E Summary CWIP'!$BB$62:$BG$62)</f>
        <v>0</v>
      </c>
      <c r="AH114" s="286">
        <f t="shared" si="54"/>
        <v>0</v>
      </c>
      <c r="AI114" s="286">
        <f>Y114/Y$140*SUM('E Summary CWIP'!$BK$62:$BP$62)</f>
        <v>0</v>
      </c>
      <c r="AJ114" s="286">
        <f>Z114/Z$140*SUM('E Summary CWIP'!$BQ$62:$BV$62)</f>
        <v>0</v>
      </c>
      <c r="AK114" s="286">
        <f t="shared" si="55"/>
        <v>0</v>
      </c>
      <c r="AL114" s="286">
        <f>AB114/AB$140*'E Summary CWIP'!$CL$62</f>
        <v>0</v>
      </c>
      <c r="AM114" s="286">
        <f>AC114/AC$140*'E Summary CWIP'!$DA$62</f>
        <v>0</v>
      </c>
      <c r="AN114" s="286">
        <f>AD114/AD$140*'E Summary CWIP'!$DP$62</f>
        <v>0</v>
      </c>
      <c r="AO114" s="287">
        <f t="shared" si="52"/>
        <v>0</v>
      </c>
      <c r="AP114" s="319">
        <f t="shared" si="42"/>
        <v>0</v>
      </c>
      <c r="AQ114" s="311">
        <f t="shared" si="43"/>
        <v>0</v>
      </c>
      <c r="AR114" s="311">
        <f t="shared" si="44"/>
        <v>0</v>
      </c>
      <c r="AS114" s="311">
        <f t="shared" si="45"/>
        <v>0</v>
      </c>
      <c r="AT114" s="311">
        <f t="shared" si="46"/>
        <v>0</v>
      </c>
      <c r="AU114" s="311">
        <f t="shared" si="47"/>
        <v>0</v>
      </c>
      <c r="AV114" s="311">
        <f t="shared" si="48"/>
        <v>0</v>
      </c>
      <c r="AW114" s="311">
        <f t="shared" si="49"/>
        <v>0</v>
      </c>
      <c r="AX114" s="311">
        <f t="shared" si="50"/>
        <v>0</v>
      </c>
      <c r="AY114" s="306">
        <f t="shared" si="51"/>
        <v>0</v>
      </c>
    </row>
    <row r="115" spans="1:51" ht="14.5">
      <c r="A115" s="44" t="s">
        <v>154</v>
      </c>
      <c r="B115" s="45" t="s">
        <v>154</v>
      </c>
      <c r="C115" s="50">
        <v>0</v>
      </c>
      <c r="D115" s="63">
        <v>13</v>
      </c>
      <c r="E115" s="72" t="s">
        <v>252</v>
      </c>
      <c r="F115" s="64" t="s">
        <v>297</v>
      </c>
      <c r="G115" s="386" t="s">
        <v>296</v>
      </c>
      <c r="H115" s="386" t="s">
        <v>296</v>
      </c>
      <c r="I115" s="386" t="s">
        <v>1048</v>
      </c>
      <c r="J115" s="148" t="s">
        <v>296</v>
      </c>
      <c r="K115" s="206">
        <v>0</v>
      </c>
      <c r="L115" s="269">
        <v>0</v>
      </c>
      <c r="M115" s="265">
        <v>0</v>
      </c>
      <c r="N115" s="265">
        <v>0</v>
      </c>
      <c r="O115" s="265">
        <v>0</v>
      </c>
      <c r="P115" s="265">
        <v>0</v>
      </c>
      <c r="Q115" s="265">
        <v>0</v>
      </c>
      <c r="R115" s="265">
        <v>0</v>
      </c>
      <c r="S115" s="265">
        <v>0</v>
      </c>
      <c r="T115" s="265">
        <v>0</v>
      </c>
      <c r="U115" s="258">
        <f t="shared" si="38"/>
        <v>0</v>
      </c>
      <c r="V115" s="327">
        <f>L115*Inflation!$F$19</f>
        <v>0</v>
      </c>
      <c r="W115" s="328">
        <f>M115*Inflation!$F$19</f>
        <v>0</v>
      </c>
      <c r="X115" s="328">
        <f>N115*Inflation!$F$19</f>
        <v>0</v>
      </c>
      <c r="Y115" s="328">
        <f>O115*Inflation!$F$19*Inflation!$F$20</f>
        <v>0</v>
      </c>
      <c r="Z115" s="328">
        <f>P115*Inflation!$F$19*Inflation!$F$20</f>
        <v>0</v>
      </c>
      <c r="AA115" s="328">
        <f>Q115*Inflation!$F$19*Inflation!$F$20</f>
        <v>0</v>
      </c>
      <c r="AB115" s="328">
        <f>R115*Inflation!$F$19*Inflation!$F$20*Inflation!$F$21</f>
        <v>0</v>
      </c>
      <c r="AC115" s="328">
        <f>S115*Inflation!$F$19*Inflation!$F$20*Inflation!$F$21*Inflation!$F$22</f>
        <v>0</v>
      </c>
      <c r="AD115" s="328">
        <f>T115*Inflation!$F$19*Inflation!$F$20*Inflation!$F$21*Inflation!$F$22*Inflation!$F$23</f>
        <v>0</v>
      </c>
      <c r="AE115" s="326">
        <f t="shared" si="53"/>
        <v>0</v>
      </c>
      <c r="AF115" s="285">
        <f>V115/V$140*SUM('E Summary CWIP'!$AV$62:BA$62)</f>
        <v>0</v>
      </c>
      <c r="AG115" s="286">
        <f>W115/W$140*SUM('E Summary CWIP'!$BB$62:$BG$62)</f>
        <v>0</v>
      </c>
      <c r="AH115" s="286">
        <f t="shared" si="54"/>
        <v>0</v>
      </c>
      <c r="AI115" s="286">
        <f>Y115/Y$140*SUM('E Summary CWIP'!$BK$62:$BP$62)</f>
        <v>0</v>
      </c>
      <c r="AJ115" s="286">
        <f>Z115/Z$140*SUM('E Summary CWIP'!$BQ$62:$BV$62)</f>
        <v>0</v>
      </c>
      <c r="AK115" s="286">
        <f t="shared" si="55"/>
        <v>0</v>
      </c>
      <c r="AL115" s="286">
        <f>AB115/AB$140*'E Summary CWIP'!$CL$62</f>
        <v>0</v>
      </c>
      <c r="AM115" s="286">
        <f>AC115/AC$140*'E Summary CWIP'!$DA$62</f>
        <v>0</v>
      </c>
      <c r="AN115" s="286">
        <f>AD115/AD$140*'E Summary CWIP'!$DP$62</f>
        <v>0</v>
      </c>
      <c r="AO115" s="287">
        <f t="shared" si="52"/>
        <v>0</v>
      </c>
      <c r="AP115" s="319">
        <f t="shared" si="42"/>
        <v>0</v>
      </c>
      <c r="AQ115" s="311">
        <f t="shared" si="43"/>
        <v>0</v>
      </c>
      <c r="AR115" s="311">
        <f t="shared" si="44"/>
        <v>0</v>
      </c>
      <c r="AS115" s="311">
        <f t="shared" si="45"/>
        <v>0</v>
      </c>
      <c r="AT115" s="311">
        <f t="shared" si="46"/>
        <v>0</v>
      </c>
      <c r="AU115" s="311">
        <f t="shared" si="47"/>
        <v>0</v>
      </c>
      <c r="AV115" s="311">
        <f t="shared" si="48"/>
        <v>0</v>
      </c>
      <c r="AW115" s="311">
        <f t="shared" si="49"/>
        <v>0</v>
      </c>
      <c r="AX115" s="311">
        <f t="shared" si="50"/>
        <v>0</v>
      </c>
      <c r="AY115" s="306">
        <f t="shared" si="51"/>
        <v>0</v>
      </c>
    </row>
    <row r="116" spans="1:51" ht="14.5">
      <c r="A116" s="44" t="s">
        <v>154</v>
      </c>
      <c r="B116" s="45" t="s">
        <v>154</v>
      </c>
      <c r="C116" s="50">
        <v>0</v>
      </c>
      <c r="D116" s="63">
        <v>13</v>
      </c>
      <c r="E116" s="72" t="s">
        <v>252</v>
      </c>
      <c r="F116" s="64" t="s">
        <v>298</v>
      </c>
      <c r="G116" s="386" t="s">
        <v>296</v>
      </c>
      <c r="H116" s="386" t="s">
        <v>296</v>
      </c>
      <c r="I116" s="386" t="s">
        <v>1048</v>
      </c>
      <c r="J116" s="148" t="s">
        <v>296</v>
      </c>
      <c r="K116" s="206">
        <v>0</v>
      </c>
      <c r="L116" s="269">
        <v>0</v>
      </c>
      <c r="M116" s="265">
        <v>0</v>
      </c>
      <c r="N116" s="265">
        <v>0</v>
      </c>
      <c r="O116" s="265">
        <v>0</v>
      </c>
      <c r="P116" s="265">
        <v>0</v>
      </c>
      <c r="Q116" s="265">
        <v>0</v>
      </c>
      <c r="R116" s="265">
        <v>0</v>
      </c>
      <c r="S116" s="265">
        <v>0</v>
      </c>
      <c r="T116" s="265">
        <v>0</v>
      </c>
      <c r="U116" s="258">
        <f t="shared" si="38"/>
        <v>0</v>
      </c>
      <c r="V116" s="327">
        <f>L116*Inflation!$F$19</f>
        <v>0</v>
      </c>
      <c r="W116" s="328">
        <f>M116*Inflation!$F$19</f>
        <v>0</v>
      </c>
      <c r="X116" s="328">
        <f>N116*Inflation!$F$19</f>
        <v>0</v>
      </c>
      <c r="Y116" s="328">
        <f>O116*Inflation!$F$19*Inflation!$F$20</f>
        <v>0</v>
      </c>
      <c r="Z116" s="328">
        <f>P116*Inflation!$F$19*Inflation!$F$20</f>
        <v>0</v>
      </c>
      <c r="AA116" s="328">
        <f>Q116*Inflation!$F$19*Inflation!$F$20</f>
        <v>0</v>
      </c>
      <c r="AB116" s="328">
        <f>R116*Inflation!$F$19*Inflation!$F$20*Inflation!$F$21</f>
        <v>0</v>
      </c>
      <c r="AC116" s="328">
        <f>S116*Inflation!$F$19*Inflation!$F$20*Inflation!$F$21*Inflation!$F$22</f>
        <v>0</v>
      </c>
      <c r="AD116" s="328">
        <f>T116*Inflation!$F$19*Inflation!$F$20*Inflation!$F$21*Inflation!$F$22*Inflation!$F$23</f>
        <v>0</v>
      </c>
      <c r="AE116" s="326">
        <f t="shared" si="53"/>
        <v>0</v>
      </c>
      <c r="AF116" s="285">
        <f>V116/V$140*SUM('E Summary CWIP'!$AV$62:BA$62)</f>
        <v>0</v>
      </c>
      <c r="AG116" s="286">
        <f>W116/W$140*SUM('E Summary CWIP'!$BB$62:$BG$62)</f>
        <v>0</v>
      </c>
      <c r="AH116" s="286">
        <f t="shared" si="54"/>
        <v>0</v>
      </c>
      <c r="AI116" s="286">
        <f>Y116/Y$140*SUM('E Summary CWIP'!$BK$62:$BP$62)</f>
        <v>0</v>
      </c>
      <c r="AJ116" s="286">
        <f>Z116/Z$140*SUM('E Summary CWIP'!$BQ$62:$BV$62)</f>
        <v>0</v>
      </c>
      <c r="AK116" s="286">
        <f t="shared" si="55"/>
        <v>0</v>
      </c>
      <c r="AL116" s="286">
        <f>AB116/AB$140*'E Summary CWIP'!$CL$62</f>
        <v>0</v>
      </c>
      <c r="AM116" s="286">
        <f>AC116/AC$140*'E Summary CWIP'!$DA$62</f>
        <v>0</v>
      </c>
      <c r="AN116" s="286">
        <f>AD116/AD$140*'E Summary CWIP'!$DP$62</f>
        <v>0</v>
      </c>
      <c r="AO116" s="287">
        <f t="shared" si="52"/>
        <v>0</v>
      </c>
      <c r="AP116" s="319">
        <f t="shared" si="42"/>
        <v>0</v>
      </c>
      <c r="AQ116" s="311">
        <f t="shared" si="43"/>
        <v>0</v>
      </c>
      <c r="AR116" s="311">
        <f t="shared" si="44"/>
        <v>0</v>
      </c>
      <c r="AS116" s="311">
        <f t="shared" si="45"/>
        <v>0</v>
      </c>
      <c r="AT116" s="311">
        <f t="shared" si="46"/>
        <v>0</v>
      </c>
      <c r="AU116" s="311">
        <f t="shared" si="47"/>
        <v>0</v>
      </c>
      <c r="AV116" s="311">
        <f t="shared" si="48"/>
        <v>0</v>
      </c>
      <c r="AW116" s="311">
        <f t="shared" si="49"/>
        <v>0</v>
      </c>
      <c r="AX116" s="311">
        <f t="shared" si="50"/>
        <v>0</v>
      </c>
      <c r="AY116" s="306">
        <f t="shared" si="51"/>
        <v>0</v>
      </c>
    </row>
    <row r="117" spans="1:51" ht="14.5">
      <c r="A117" s="44" t="s">
        <v>154</v>
      </c>
      <c r="B117" s="45" t="s">
        <v>150</v>
      </c>
      <c r="C117" s="50">
        <v>0</v>
      </c>
      <c r="D117" s="63">
        <v>13</v>
      </c>
      <c r="E117" s="72" t="s">
        <v>252</v>
      </c>
      <c r="F117" s="64" t="s">
        <v>299</v>
      </c>
      <c r="G117" s="386" t="s">
        <v>148</v>
      </c>
      <c r="H117" s="386" t="s">
        <v>180</v>
      </c>
      <c r="I117" s="386" t="s">
        <v>1048</v>
      </c>
      <c r="J117" s="148" t="s">
        <v>220</v>
      </c>
      <c r="K117" s="206">
        <v>0</v>
      </c>
      <c r="L117" s="269">
        <v>0</v>
      </c>
      <c r="M117" s="265">
        <v>0</v>
      </c>
      <c r="N117" s="265">
        <v>0</v>
      </c>
      <c r="O117" s="265">
        <v>0</v>
      </c>
      <c r="P117" s="265">
        <v>465</v>
      </c>
      <c r="Q117" s="265">
        <v>465</v>
      </c>
      <c r="R117" s="265">
        <v>1860</v>
      </c>
      <c r="S117" s="265">
        <v>1860</v>
      </c>
      <c r="T117" s="265">
        <v>7440</v>
      </c>
      <c r="U117" s="258">
        <f t="shared" si="38"/>
        <v>11625</v>
      </c>
      <c r="V117" s="327">
        <f>L117*Inflation!$F$19</f>
        <v>0</v>
      </c>
      <c r="W117" s="328">
        <f>M117*Inflation!$F$19</f>
        <v>0</v>
      </c>
      <c r="X117" s="328">
        <f>N117*Inflation!$F$19</f>
        <v>0</v>
      </c>
      <c r="Y117" s="328">
        <f>O117*Inflation!$F$19*Inflation!$F$20</f>
        <v>0</v>
      </c>
      <c r="Z117" s="328">
        <f>P117*Inflation!$F$19*Inflation!$F$20</f>
        <v>484.91556443556453</v>
      </c>
      <c r="AA117" s="328">
        <f>Q117*Inflation!$F$19*Inflation!$F$20</f>
        <v>484.91556443556453</v>
      </c>
      <c r="AB117" s="328">
        <f>R117*Inflation!$F$19*Inflation!$F$20*Inflation!$F$21</f>
        <v>1976.5129270729274</v>
      </c>
      <c r="AC117" s="328">
        <f>S117*Inflation!$F$19*Inflation!$F$20*Inflation!$F$21*Inflation!$F$22</f>
        <v>2014.0622577422582</v>
      </c>
      <c r="AD117" s="328">
        <f>T117*Inflation!$F$19*Inflation!$F$20*Inflation!$F$21*Inflation!$F$22*Inflation!$F$23</f>
        <v>8201.2732867132891</v>
      </c>
      <c r="AE117" s="326">
        <f t="shared" si="53"/>
        <v>12676.764035964039</v>
      </c>
      <c r="AF117" s="285">
        <f>V117/V$140*SUM('E Summary CWIP'!$AV$62:BA$62)</f>
        <v>0</v>
      </c>
      <c r="AG117" s="286">
        <f>W117/W$140*SUM('E Summary CWIP'!$BB$62:$BG$62)</f>
        <v>0</v>
      </c>
      <c r="AH117" s="286">
        <f t="shared" si="54"/>
        <v>0</v>
      </c>
      <c r="AI117" s="286">
        <f>Y117/Y$140*SUM('E Summary CWIP'!$BK$62:$BP$62)</f>
        <v>0</v>
      </c>
      <c r="AJ117" s="286">
        <f>Z117/Z$140*SUM('E Summary CWIP'!$BQ$62:$BV$62)</f>
        <v>26.360776382508153</v>
      </c>
      <c r="AK117" s="286">
        <f t="shared" si="55"/>
        <v>26.360776382508153</v>
      </c>
      <c r="AL117" s="286">
        <f>AB117/AB$140*'E Summary CWIP'!$CL$62</f>
        <v>118.35348162862195</v>
      </c>
      <c r="AM117" s="286">
        <f>AC117/AC$140*'E Summary CWIP'!$DA$62</f>
        <v>183.04214295549059</v>
      </c>
      <c r="AN117" s="286">
        <f>AD117/AD$140*'E Summary CWIP'!$DP$62</f>
        <v>423.06330363841994</v>
      </c>
      <c r="AO117" s="287">
        <f t="shared" si="52"/>
        <v>750.81970460504056</v>
      </c>
      <c r="AP117" s="319">
        <f t="shared" si="42"/>
        <v>0</v>
      </c>
      <c r="AQ117" s="311">
        <f t="shared" si="43"/>
        <v>0</v>
      </c>
      <c r="AR117" s="311">
        <f t="shared" si="44"/>
        <v>0</v>
      </c>
      <c r="AS117" s="311">
        <f t="shared" si="45"/>
        <v>0</v>
      </c>
      <c r="AT117" s="311">
        <f t="shared" si="46"/>
        <v>511.2763408180727</v>
      </c>
      <c r="AU117" s="311">
        <f t="shared" si="47"/>
        <v>511.2763408180727</v>
      </c>
      <c r="AV117" s="311">
        <f t="shared" si="48"/>
        <v>2094.8664087015495</v>
      </c>
      <c r="AW117" s="311">
        <f t="shared" si="49"/>
        <v>2197.104400697749</v>
      </c>
      <c r="AX117" s="311">
        <f t="shared" si="50"/>
        <v>8624.3365903517097</v>
      </c>
      <c r="AY117" s="306">
        <f t="shared" si="51"/>
        <v>13427.58374056908</v>
      </c>
    </row>
    <row r="118" spans="1:51" ht="14.5">
      <c r="A118" s="44" t="s">
        <v>154</v>
      </c>
      <c r="B118" s="45" t="s">
        <v>154</v>
      </c>
      <c r="C118" s="50">
        <v>0</v>
      </c>
      <c r="D118" s="63">
        <v>13</v>
      </c>
      <c r="E118" s="72" t="s">
        <v>252</v>
      </c>
      <c r="F118" s="64" t="s">
        <v>300</v>
      </c>
      <c r="G118" s="386" t="s">
        <v>148</v>
      </c>
      <c r="H118" s="386" t="s">
        <v>180</v>
      </c>
      <c r="I118" s="386" t="s">
        <v>1048</v>
      </c>
      <c r="J118" s="148" t="s">
        <v>220</v>
      </c>
      <c r="K118" s="206">
        <v>0</v>
      </c>
      <c r="L118" s="269">
        <v>0</v>
      </c>
      <c r="M118" s="265">
        <v>0</v>
      </c>
      <c r="N118" s="265">
        <v>0</v>
      </c>
      <c r="O118" s="265">
        <v>0</v>
      </c>
      <c r="P118" s="265">
        <v>0</v>
      </c>
      <c r="Q118" s="265">
        <v>0</v>
      </c>
      <c r="R118" s="265">
        <v>0</v>
      </c>
      <c r="S118" s="265">
        <v>0</v>
      </c>
      <c r="T118" s="265">
        <v>0</v>
      </c>
      <c r="U118" s="258">
        <f t="shared" si="38"/>
        <v>0</v>
      </c>
      <c r="V118" s="327">
        <f>L118*Inflation!$F$19</f>
        <v>0</v>
      </c>
      <c r="W118" s="328">
        <f>M118*Inflation!$F$19</f>
        <v>0</v>
      </c>
      <c r="X118" s="328">
        <f>N118*Inflation!$F$19</f>
        <v>0</v>
      </c>
      <c r="Y118" s="328">
        <f>O118*Inflation!$F$19*Inflation!$F$20</f>
        <v>0</v>
      </c>
      <c r="Z118" s="328">
        <f>P118*Inflation!$F$19*Inflation!$F$20</f>
        <v>0</v>
      </c>
      <c r="AA118" s="328">
        <f>Q118*Inflation!$F$19*Inflation!$F$20</f>
        <v>0</v>
      </c>
      <c r="AB118" s="328">
        <f>R118*Inflation!$F$19*Inflation!$F$20*Inflation!$F$21</f>
        <v>0</v>
      </c>
      <c r="AC118" s="328">
        <f>S118*Inflation!$F$19*Inflation!$F$20*Inflation!$F$21*Inflation!$F$22</f>
        <v>0</v>
      </c>
      <c r="AD118" s="328">
        <f>T118*Inflation!$F$19*Inflation!$F$20*Inflation!$F$21*Inflation!$F$22*Inflation!$F$23</f>
        <v>0</v>
      </c>
      <c r="AE118" s="326">
        <f t="shared" si="53"/>
        <v>0</v>
      </c>
      <c r="AF118" s="285">
        <f>V118/V$140*SUM('E Summary CWIP'!$AV$62:BA$62)</f>
        <v>0</v>
      </c>
      <c r="AG118" s="286">
        <f>W118/W$140*SUM('E Summary CWIP'!$BB$62:$BG$62)</f>
        <v>0</v>
      </c>
      <c r="AH118" s="286">
        <f t="shared" si="54"/>
        <v>0</v>
      </c>
      <c r="AI118" s="286">
        <f>Y118/Y$140*SUM('E Summary CWIP'!$BK$62:$BP$62)</f>
        <v>0</v>
      </c>
      <c r="AJ118" s="286">
        <f>Z118/Z$140*SUM('E Summary CWIP'!$BQ$62:$BV$62)</f>
        <v>0</v>
      </c>
      <c r="AK118" s="286">
        <f t="shared" si="55"/>
        <v>0</v>
      </c>
      <c r="AL118" s="286">
        <f>AB118/AB$140*'E Summary CWIP'!$CL$62</f>
        <v>0</v>
      </c>
      <c r="AM118" s="286">
        <f>AC118/AC$140*'E Summary CWIP'!$DA$62</f>
        <v>0</v>
      </c>
      <c r="AN118" s="286">
        <f>AD118/AD$140*'E Summary CWIP'!$DP$62</f>
        <v>0</v>
      </c>
      <c r="AO118" s="287">
        <f t="shared" si="52"/>
        <v>0</v>
      </c>
      <c r="AP118" s="319">
        <f t="shared" si="42"/>
        <v>0</v>
      </c>
      <c r="AQ118" s="311">
        <f t="shared" si="43"/>
        <v>0</v>
      </c>
      <c r="AR118" s="311">
        <f t="shared" si="44"/>
        <v>0</v>
      </c>
      <c r="AS118" s="311">
        <f t="shared" si="45"/>
        <v>0</v>
      </c>
      <c r="AT118" s="311">
        <f t="shared" si="46"/>
        <v>0</v>
      </c>
      <c r="AU118" s="311">
        <f t="shared" si="47"/>
        <v>0</v>
      </c>
      <c r="AV118" s="311">
        <f t="shared" si="48"/>
        <v>0</v>
      </c>
      <c r="AW118" s="311">
        <f t="shared" si="49"/>
        <v>0</v>
      </c>
      <c r="AX118" s="311">
        <f t="shared" si="50"/>
        <v>0</v>
      </c>
      <c r="AY118" s="306">
        <f t="shared" si="51"/>
        <v>0</v>
      </c>
    </row>
    <row r="119" spans="1:51" ht="14.5">
      <c r="A119" s="44" t="s">
        <v>154</v>
      </c>
      <c r="B119" s="45" t="s">
        <v>150</v>
      </c>
      <c r="C119" s="50">
        <v>0</v>
      </c>
      <c r="D119" s="63">
        <v>13</v>
      </c>
      <c r="E119" s="72" t="s">
        <v>252</v>
      </c>
      <c r="F119" s="64" t="s">
        <v>301</v>
      </c>
      <c r="G119" s="386" t="s">
        <v>148</v>
      </c>
      <c r="H119" s="386" t="s">
        <v>180</v>
      </c>
      <c r="I119" s="386" t="s">
        <v>1048</v>
      </c>
      <c r="J119" s="148" t="s">
        <v>220</v>
      </c>
      <c r="K119" s="206">
        <v>0</v>
      </c>
      <c r="L119" s="269">
        <v>0</v>
      </c>
      <c r="M119" s="265">
        <v>0</v>
      </c>
      <c r="N119" s="265">
        <v>0</v>
      </c>
      <c r="O119" s="265">
        <v>0</v>
      </c>
      <c r="P119" s="265">
        <v>0</v>
      </c>
      <c r="Q119" s="265">
        <v>0</v>
      </c>
      <c r="R119" s="265">
        <v>0</v>
      </c>
      <c r="S119" s="265">
        <v>2297.1</v>
      </c>
      <c r="T119" s="265">
        <v>0</v>
      </c>
      <c r="U119" s="258">
        <f t="shared" si="38"/>
        <v>2297.1</v>
      </c>
      <c r="V119" s="327">
        <f>L119*Inflation!$F$19</f>
        <v>0</v>
      </c>
      <c r="W119" s="328">
        <f>M119*Inflation!$F$19</f>
        <v>0</v>
      </c>
      <c r="X119" s="328">
        <f>N119*Inflation!$F$19</f>
        <v>0</v>
      </c>
      <c r="Y119" s="328">
        <f>O119*Inflation!$F$19*Inflation!$F$20</f>
        <v>0</v>
      </c>
      <c r="Z119" s="328">
        <f>P119*Inflation!$F$19*Inflation!$F$20</f>
        <v>0</v>
      </c>
      <c r="AA119" s="328">
        <f>Q119*Inflation!$F$19*Inflation!$F$20</f>
        <v>0</v>
      </c>
      <c r="AB119" s="328">
        <f>R119*Inflation!$F$19*Inflation!$F$20*Inflation!$F$21</f>
        <v>0</v>
      </c>
      <c r="AC119" s="328">
        <f>S119*Inflation!$F$19*Inflation!$F$20*Inflation!$F$21*Inflation!$F$22</f>
        <v>2487.3668883116884</v>
      </c>
      <c r="AD119" s="328">
        <f>T119*Inflation!$F$19*Inflation!$F$20*Inflation!$F$21*Inflation!$F$22*Inflation!$F$23</f>
        <v>0</v>
      </c>
      <c r="AE119" s="326">
        <f t="shared" si="53"/>
        <v>2487.3668883116884</v>
      </c>
      <c r="AF119" s="285">
        <f>V119/V$140*SUM('E Summary CWIP'!$AV$62:BA$62)</f>
        <v>0</v>
      </c>
      <c r="AG119" s="286">
        <f>W119/W$140*SUM('E Summary CWIP'!$BB$62:$BG$62)</f>
        <v>0</v>
      </c>
      <c r="AH119" s="286">
        <f t="shared" si="54"/>
        <v>0</v>
      </c>
      <c r="AI119" s="286">
        <f>Y119/Y$140*SUM('E Summary CWIP'!$BK$62:$BP$62)</f>
        <v>0</v>
      </c>
      <c r="AJ119" s="286">
        <f>Z119/Z$140*SUM('E Summary CWIP'!$BQ$62:$BV$62)</f>
        <v>0</v>
      </c>
      <c r="AK119" s="286">
        <f t="shared" si="55"/>
        <v>0</v>
      </c>
      <c r="AL119" s="286">
        <f>AB119/AB$140*'E Summary CWIP'!$CL$62</f>
        <v>0</v>
      </c>
      <c r="AM119" s="286">
        <f>AC119/AC$140*'E Summary CWIP'!$DA$62</f>
        <v>226.05704655003083</v>
      </c>
      <c r="AN119" s="286">
        <f>AD119/AD$140*'E Summary CWIP'!$DP$62</f>
        <v>0</v>
      </c>
      <c r="AO119" s="287">
        <f t="shared" si="52"/>
        <v>226.05704655003083</v>
      </c>
      <c r="AP119" s="319">
        <f t="shared" si="42"/>
        <v>0</v>
      </c>
      <c r="AQ119" s="311">
        <f t="shared" si="43"/>
        <v>0</v>
      </c>
      <c r="AR119" s="311">
        <f t="shared" si="44"/>
        <v>0</v>
      </c>
      <c r="AS119" s="311">
        <f t="shared" si="45"/>
        <v>0</v>
      </c>
      <c r="AT119" s="311">
        <f t="shared" si="46"/>
        <v>0</v>
      </c>
      <c r="AU119" s="311">
        <f t="shared" si="47"/>
        <v>0</v>
      </c>
      <c r="AV119" s="311">
        <f t="shared" si="48"/>
        <v>0</v>
      </c>
      <c r="AW119" s="311">
        <f t="shared" si="49"/>
        <v>2713.4239348617193</v>
      </c>
      <c r="AX119" s="311">
        <f t="shared" si="50"/>
        <v>0</v>
      </c>
      <c r="AY119" s="306">
        <f t="shared" si="51"/>
        <v>2713.4239348617193</v>
      </c>
    </row>
    <row r="120" spans="1:51" ht="14.5">
      <c r="A120" s="44" t="s">
        <v>154</v>
      </c>
      <c r="B120" s="45" t="s">
        <v>150</v>
      </c>
      <c r="C120" s="50">
        <v>0</v>
      </c>
      <c r="D120" s="63">
        <v>13</v>
      </c>
      <c r="E120" s="72" t="s">
        <v>252</v>
      </c>
      <c r="F120" s="64" t="s">
        <v>302</v>
      </c>
      <c r="G120" s="386" t="s">
        <v>148</v>
      </c>
      <c r="H120" s="386" t="s">
        <v>180</v>
      </c>
      <c r="I120" s="386" t="s">
        <v>1048</v>
      </c>
      <c r="J120" s="148" t="s">
        <v>220</v>
      </c>
      <c r="K120" s="206">
        <v>0</v>
      </c>
      <c r="L120" s="269">
        <v>0</v>
      </c>
      <c r="M120" s="265">
        <v>0</v>
      </c>
      <c r="N120" s="265">
        <v>0</v>
      </c>
      <c r="O120" s="265">
        <v>0</v>
      </c>
      <c r="P120" s="265">
        <v>0</v>
      </c>
      <c r="Q120" s="265">
        <v>0</v>
      </c>
      <c r="R120" s="265">
        <v>93</v>
      </c>
      <c r="S120" s="265">
        <v>2617.9499999999998</v>
      </c>
      <c r="T120" s="265">
        <v>0</v>
      </c>
      <c r="U120" s="258">
        <f t="shared" si="38"/>
        <v>2710.95</v>
      </c>
      <c r="V120" s="327">
        <f>L120*Inflation!$F$19</f>
        <v>0</v>
      </c>
      <c r="W120" s="328">
        <f>M120*Inflation!$F$19</f>
        <v>0</v>
      </c>
      <c r="X120" s="328">
        <f>N120*Inflation!$F$19</f>
        <v>0</v>
      </c>
      <c r="Y120" s="328">
        <f>O120*Inflation!$F$19*Inflation!$F$20</f>
        <v>0</v>
      </c>
      <c r="Z120" s="328">
        <f>P120*Inflation!$F$19*Inflation!$F$20</f>
        <v>0</v>
      </c>
      <c r="AA120" s="328">
        <f>Q120*Inflation!$F$19*Inflation!$F$20</f>
        <v>0</v>
      </c>
      <c r="AB120" s="328">
        <f>R120*Inflation!$F$19*Inflation!$F$20*Inflation!$F$21</f>
        <v>98.825646353646363</v>
      </c>
      <c r="AC120" s="328">
        <f>S120*Inflation!$F$19*Inflation!$F$20*Inflation!$F$21*Inflation!$F$22</f>
        <v>2834.7926277722286</v>
      </c>
      <c r="AD120" s="328">
        <f>T120*Inflation!$F$19*Inflation!$F$20*Inflation!$F$21*Inflation!$F$22*Inflation!$F$23</f>
        <v>0</v>
      </c>
      <c r="AE120" s="326">
        <f t="shared" si="53"/>
        <v>2933.6182741258749</v>
      </c>
      <c r="AF120" s="285">
        <f>V120/V$140*SUM('E Summary CWIP'!$AV$62:BA$62)</f>
        <v>0</v>
      </c>
      <c r="AG120" s="286">
        <f>W120/W$140*SUM('E Summary CWIP'!$BB$62:$BG$62)</f>
        <v>0</v>
      </c>
      <c r="AH120" s="286">
        <f t="shared" si="54"/>
        <v>0</v>
      </c>
      <c r="AI120" s="286">
        <f>Y120/Y$140*SUM('E Summary CWIP'!$BK$62:$BP$62)</f>
        <v>0</v>
      </c>
      <c r="AJ120" s="286">
        <f>Z120/Z$140*SUM('E Summary CWIP'!$BQ$62:$BV$62)</f>
        <v>0</v>
      </c>
      <c r="AK120" s="286">
        <f t="shared" si="55"/>
        <v>0</v>
      </c>
      <c r="AL120" s="286">
        <f>AB120/AB$140*'E Summary CWIP'!$CL$62</f>
        <v>5.9176740814310973</v>
      </c>
      <c r="AM120" s="286">
        <f>AC120/AC$140*'E Summary CWIP'!$DA$62</f>
        <v>257.63181620985301</v>
      </c>
      <c r="AN120" s="286">
        <f>AD120/AD$140*'E Summary CWIP'!$DP$62</f>
        <v>0</v>
      </c>
      <c r="AO120" s="287">
        <f t="shared" si="52"/>
        <v>263.54949029128409</v>
      </c>
      <c r="AP120" s="319">
        <f t="shared" si="42"/>
        <v>0</v>
      </c>
      <c r="AQ120" s="311">
        <f t="shared" si="43"/>
        <v>0</v>
      </c>
      <c r="AR120" s="311">
        <f t="shared" si="44"/>
        <v>0</v>
      </c>
      <c r="AS120" s="311">
        <f t="shared" si="45"/>
        <v>0</v>
      </c>
      <c r="AT120" s="311">
        <f t="shared" si="46"/>
        <v>0</v>
      </c>
      <c r="AU120" s="311">
        <f t="shared" si="47"/>
        <v>0</v>
      </c>
      <c r="AV120" s="311">
        <f t="shared" si="48"/>
        <v>104.74332043507746</v>
      </c>
      <c r="AW120" s="311">
        <f t="shared" si="49"/>
        <v>3092.4244439820814</v>
      </c>
      <c r="AX120" s="311">
        <f t="shared" si="50"/>
        <v>0</v>
      </c>
      <c r="AY120" s="306">
        <f t="shared" si="51"/>
        <v>3197.1677644171587</v>
      </c>
    </row>
    <row r="121" spans="1:51" ht="14.5">
      <c r="A121" s="44" t="s">
        <v>154</v>
      </c>
      <c r="B121" s="45" t="s">
        <v>154</v>
      </c>
      <c r="C121" s="50">
        <v>0</v>
      </c>
      <c r="D121" s="63">
        <v>13</v>
      </c>
      <c r="E121" s="72" t="s">
        <v>252</v>
      </c>
      <c r="F121" s="64" t="s">
        <v>303</v>
      </c>
      <c r="G121" s="386" t="s">
        <v>148</v>
      </c>
      <c r="H121" s="386" t="s">
        <v>180</v>
      </c>
      <c r="I121" s="386" t="s">
        <v>1048</v>
      </c>
      <c r="J121" s="148" t="s">
        <v>220</v>
      </c>
      <c r="K121" s="206">
        <v>0</v>
      </c>
      <c r="L121" s="269">
        <v>0</v>
      </c>
      <c r="M121" s="265">
        <v>0</v>
      </c>
      <c r="N121" s="265">
        <v>0</v>
      </c>
      <c r="O121" s="265">
        <v>0</v>
      </c>
      <c r="P121" s="265">
        <v>0</v>
      </c>
      <c r="Q121" s="265">
        <v>0</v>
      </c>
      <c r="R121" s="265">
        <v>0</v>
      </c>
      <c r="S121" s="265">
        <v>0</v>
      </c>
      <c r="T121" s="265">
        <v>0</v>
      </c>
      <c r="U121" s="258">
        <f t="shared" si="38"/>
        <v>0</v>
      </c>
      <c r="V121" s="327">
        <f>L121*Inflation!$F$19</f>
        <v>0</v>
      </c>
      <c r="W121" s="328">
        <f>M121*Inflation!$F$19</f>
        <v>0</v>
      </c>
      <c r="X121" s="328">
        <f>N121*Inflation!$F$19</f>
        <v>0</v>
      </c>
      <c r="Y121" s="328">
        <f>O121*Inflation!$F$19*Inflation!$F$20</f>
        <v>0</v>
      </c>
      <c r="Z121" s="328">
        <f>P121*Inflation!$F$19*Inflation!$F$20</f>
        <v>0</v>
      </c>
      <c r="AA121" s="328">
        <f>Q121*Inflation!$F$19*Inflation!$F$20</f>
        <v>0</v>
      </c>
      <c r="AB121" s="328">
        <f>R121*Inflation!$F$19*Inflation!$F$20*Inflation!$F$21</f>
        <v>0</v>
      </c>
      <c r="AC121" s="328">
        <f>S121*Inflation!$F$19*Inflation!$F$20*Inflation!$F$21*Inflation!$F$22</f>
        <v>0</v>
      </c>
      <c r="AD121" s="328">
        <f>T121*Inflation!$F$19*Inflation!$F$20*Inflation!$F$21*Inflation!$F$22*Inflation!$F$23</f>
        <v>0</v>
      </c>
      <c r="AE121" s="326">
        <f t="shared" si="53"/>
        <v>0</v>
      </c>
      <c r="AF121" s="285">
        <f>V121/V$140*SUM('E Summary CWIP'!$AV$62:BA$62)</f>
        <v>0</v>
      </c>
      <c r="AG121" s="286">
        <f>W121/W$140*SUM('E Summary CWIP'!$BB$62:$BG$62)</f>
        <v>0</v>
      </c>
      <c r="AH121" s="286">
        <f t="shared" si="54"/>
        <v>0</v>
      </c>
      <c r="AI121" s="286">
        <f>Y121/Y$140*SUM('E Summary CWIP'!$BK$62:$BP$62)</f>
        <v>0</v>
      </c>
      <c r="AJ121" s="286">
        <f>Z121/Z$140*SUM('E Summary CWIP'!$BQ$62:$BV$62)</f>
        <v>0</v>
      </c>
      <c r="AK121" s="286">
        <f t="shared" si="55"/>
        <v>0</v>
      </c>
      <c r="AL121" s="286">
        <f>AB121/AB$140*'E Summary CWIP'!$CL$62</f>
        <v>0</v>
      </c>
      <c r="AM121" s="286">
        <f>AC121/AC$140*'E Summary CWIP'!$DA$62</f>
        <v>0</v>
      </c>
      <c r="AN121" s="286">
        <f>AD121/AD$140*'E Summary CWIP'!$DP$62</f>
        <v>0</v>
      </c>
      <c r="AO121" s="287">
        <f t="shared" si="52"/>
        <v>0</v>
      </c>
      <c r="AP121" s="319">
        <f t="shared" si="42"/>
        <v>0</v>
      </c>
      <c r="AQ121" s="311">
        <f t="shared" si="43"/>
        <v>0</v>
      </c>
      <c r="AR121" s="311">
        <f t="shared" si="44"/>
        <v>0</v>
      </c>
      <c r="AS121" s="311">
        <f t="shared" si="45"/>
        <v>0</v>
      </c>
      <c r="AT121" s="311">
        <f t="shared" si="46"/>
        <v>0</v>
      </c>
      <c r="AU121" s="311">
        <f t="shared" si="47"/>
        <v>0</v>
      </c>
      <c r="AV121" s="311">
        <f t="shared" si="48"/>
        <v>0</v>
      </c>
      <c r="AW121" s="311">
        <f t="shared" si="49"/>
        <v>0</v>
      </c>
      <c r="AX121" s="311">
        <f t="shared" si="50"/>
        <v>0</v>
      </c>
      <c r="AY121" s="306">
        <f t="shared" si="51"/>
        <v>0</v>
      </c>
    </row>
    <row r="122" spans="1:51" ht="14.5">
      <c r="A122" s="44" t="s">
        <v>154</v>
      </c>
      <c r="B122" s="45" t="s">
        <v>154</v>
      </c>
      <c r="C122" s="50">
        <v>0</v>
      </c>
      <c r="D122" s="63">
        <v>13</v>
      </c>
      <c r="E122" s="72" t="s">
        <v>252</v>
      </c>
      <c r="F122" s="64" t="s">
        <v>304</v>
      </c>
      <c r="G122" s="386" t="s">
        <v>148</v>
      </c>
      <c r="H122" s="386" t="s">
        <v>180</v>
      </c>
      <c r="I122" s="386" t="s">
        <v>1048</v>
      </c>
      <c r="J122" s="148" t="s">
        <v>220</v>
      </c>
      <c r="K122" s="206">
        <v>0</v>
      </c>
      <c r="L122" s="269">
        <v>0</v>
      </c>
      <c r="M122" s="265">
        <v>0</v>
      </c>
      <c r="N122" s="265">
        <v>0</v>
      </c>
      <c r="O122" s="265">
        <v>0</v>
      </c>
      <c r="P122" s="265">
        <v>0</v>
      </c>
      <c r="Q122" s="265">
        <v>0</v>
      </c>
      <c r="R122" s="265">
        <v>0</v>
      </c>
      <c r="S122" s="265">
        <v>0</v>
      </c>
      <c r="T122" s="265">
        <v>0</v>
      </c>
      <c r="U122" s="258">
        <f t="shared" si="38"/>
        <v>0</v>
      </c>
      <c r="V122" s="327">
        <f>L122*Inflation!$F$19</f>
        <v>0</v>
      </c>
      <c r="W122" s="328">
        <f>M122*Inflation!$F$19</f>
        <v>0</v>
      </c>
      <c r="X122" s="328">
        <f>N122*Inflation!$F$19</f>
        <v>0</v>
      </c>
      <c r="Y122" s="328">
        <f>O122*Inflation!$F$19*Inflation!$F$20</f>
        <v>0</v>
      </c>
      <c r="Z122" s="328">
        <f>P122*Inflation!$F$19*Inflation!$F$20</f>
        <v>0</v>
      </c>
      <c r="AA122" s="328">
        <f>Q122*Inflation!$F$19*Inflation!$F$20</f>
        <v>0</v>
      </c>
      <c r="AB122" s="328">
        <f>R122*Inflation!$F$19*Inflation!$F$20*Inflation!$F$21</f>
        <v>0</v>
      </c>
      <c r="AC122" s="328">
        <f>S122*Inflation!$F$19*Inflation!$F$20*Inflation!$F$21*Inflation!$F$22</f>
        <v>0</v>
      </c>
      <c r="AD122" s="328">
        <f>T122*Inflation!$F$19*Inflation!$F$20*Inflation!$F$21*Inflation!$F$22*Inflation!$F$23</f>
        <v>0</v>
      </c>
      <c r="AE122" s="326">
        <f t="shared" si="53"/>
        <v>0</v>
      </c>
      <c r="AF122" s="285">
        <f>V122/V$140*SUM('E Summary CWIP'!$AV$62:BA$62)</f>
        <v>0</v>
      </c>
      <c r="AG122" s="286">
        <f>W122/W$140*SUM('E Summary CWIP'!$BB$62:$BG$62)</f>
        <v>0</v>
      </c>
      <c r="AH122" s="286">
        <f t="shared" si="54"/>
        <v>0</v>
      </c>
      <c r="AI122" s="286">
        <f>Y122/Y$140*SUM('E Summary CWIP'!$BK$62:$BP$62)</f>
        <v>0</v>
      </c>
      <c r="AJ122" s="286">
        <f>Z122/Z$140*SUM('E Summary CWIP'!$BQ$62:$BV$62)</f>
        <v>0</v>
      </c>
      <c r="AK122" s="286">
        <f t="shared" si="55"/>
        <v>0</v>
      </c>
      <c r="AL122" s="286">
        <f>AB122/AB$140*'E Summary CWIP'!$CL$62</f>
        <v>0</v>
      </c>
      <c r="AM122" s="286">
        <f>AC122/AC$140*'E Summary CWIP'!$DA$62</f>
        <v>0</v>
      </c>
      <c r="AN122" s="286">
        <f>AD122/AD$140*'E Summary CWIP'!$DP$62</f>
        <v>0</v>
      </c>
      <c r="AO122" s="287">
        <f t="shared" si="52"/>
        <v>0</v>
      </c>
      <c r="AP122" s="319">
        <f t="shared" si="42"/>
        <v>0</v>
      </c>
      <c r="AQ122" s="311">
        <f t="shared" si="43"/>
        <v>0</v>
      </c>
      <c r="AR122" s="311">
        <f t="shared" si="44"/>
        <v>0</v>
      </c>
      <c r="AS122" s="311">
        <f t="shared" si="45"/>
        <v>0</v>
      </c>
      <c r="AT122" s="311">
        <f t="shared" si="46"/>
        <v>0</v>
      </c>
      <c r="AU122" s="311">
        <f t="shared" si="47"/>
        <v>0</v>
      </c>
      <c r="AV122" s="311">
        <f t="shared" si="48"/>
        <v>0</v>
      </c>
      <c r="AW122" s="311">
        <f t="shared" si="49"/>
        <v>0</v>
      </c>
      <c r="AX122" s="311">
        <f t="shared" si="50"/>
        <v>0</v>
      </c>
      <c r="AY122" s="306">
        <f t="shared" si="51"/>
        <v>0</v>
      </c>
    </row>
    <row r="123" spans="1:51" ht="14.5">
      <c r="A123" s="44" t="s">
        <v>154</v>
      </c>
      <c r="B123" s="45" t="s">
        <v>154</v>
      </c>
      <c r="C123" s="50">
        <v>0</v>
      </c>
      <c r="D123" s="63">
        <v>13</v>
      </c>
      <c r="E123" s="72" t="s">
        <v>252</v>
      </c>
      <c r="F123" s="64" t="s">
        <v>305</v>
      </c>
      <c r="G123" s="386" t="s">
        <v>148</v>
      </c>
      <c r="H123" s="386" t="s">
        <v>180</v>
      </c>
      <c r="I123" s="386" t="s">
        <v>1048</v>
      </c>
      <c r="J123" s="148" t="s">
        <v>220</v>
      </c>
      <c r="K123" s="206">
        <v>0</v>
      </c>
      <c r="L123" s="269">
        <v>0</v>
      </c>
      <c r="M123" s="265">
        <v>0</v>
      </c>
      <c r="N123" s="265">
        <v>0</v>
      </c>
      <c r="O123" s="265">
        <v>0</v>
      </c>
      <c r="P123" s="265">
        <v>0</v>
      </c>
      <c r="Q123" s="265">
        <v>0</v>
      </c>
      <c r="R123" s="265">
        <v>0</v>
      </c>
      <c r="S123" s="265">
        <v>186</v>
      </c>
      <c r="T123" s="265">
        <v>0</v>
      </c>
      <c r="U123" s="258">
        <f t="shared" si="38"/>
        <v>186</v>
      </c>
      <c r="V123" s="327">
        <f>L123*Inflation!$F$19</f>
        <v>0</v>
      </c>
      <c r="W123" s="328">
        <f>M123*Inflation!$F$19</f>
        <v>0</v>
      </c>
      <c r="X123" s="328">
        <f>N123*Inflation!$F$19</f>
        <v>0</v>
      </c>
      <c r="Y123" s="328">
        <f>O123*Inflation!$F$19*Inflation!$F$20</f>
        <v>0</v>
      </c>
      <c r="Z123" s="328">
        <f>P123*Inflation!$F$19*Inflation!$F$20</f>
        <v>0</v>
      </c>
      <c r="AA123" s="328">
        <f>Q123*Inflation!$F$19*Inflation!$F$20</f>
        <v>0</v>
      </c>
      <c r="AB123" s="328">
        <f>R123*Inflation!$F$19*Inflation!$F$20*Inflation!$F$21</f>
        <v>0</v>
      </c>
      <c r="AC123" s="328">
        <f>S123*Inflation!$F$19*Inflation!$F$20*Inflation!$F$21*Inflation!$F$22</f>
        <v>201.40622577422582</v>
      </c>
      <c r="AD123" s="328">
        <f>T123*Inflation!$F$19*Inflation!$F$20*Inflation!$F$21*Inflation!$F$22*Inflation!$F$23</f>
        <v>0</v>
      </c>
      <c r="AE123" s="326">
        <f t="shared" si="53"/>
        <v>201.40622577422582</v>
      </c>
      <c r="AF123" s="285">
        <f>V123/V$140*SUM('E Summary CWIP'!$AV$62:BA$62)</f>
        <v>0</v>
      </c>
      <c r="AG123" s="286">
        <f>W123/W$140*SUM('E Summary CWIP'!$BB$62:$BG$62)</f>
        <v>0</v>
      </c>
      <c r="AH123" s="286">
        <f t="shared" si="54"/>
        <v>0</v>
      </c>
      <c r="AI123" s="286">
        <f>Y123/Y$140*SUM('E Summary CWIP'!$BK$62:$BP$62)</f>
        <v>0</v>
      </c>
      <c r="AJ123" s="286">
        <f>Z123/Z$140*SUM('E Summary CWIP'!$BQ$62:$BV$62)</f>
        <v>0</v>
      </c>
      <c r="AK123" s="286">
        <f t="shared" si="55"/>
        <v>0</v>
      </c>
      <c r="AL123" s="286">
        <f>AB123/AB$140*'E Summary CWIP'!$CL$62</f>
        <v>0</v>
      </c>
      <c r="AM123" s="286">
        <f>AC123/AC$140*'E Summary CWIP'!$DA$62</f>
        <v>18.304214295549059</v>
      </c>
      <c r="AN123" s="286">
        <f>AD123/AD$140*'E Summary CWIP'!$DP$62</f>
        <v>0</v>
      </c>
      <c r="AO123" s="287">
        <f t="shared" si="52"/>
        <v>18.304214295549059</v>
      </c>
      <c r="AP123" s="319">
        <f t="shared" si="42"/>
        <v>0</v>
      </c>
      <c r="AQ123" s="311">
        <f t="shared" si="43"/>
        <v>0</v>
      </c>
      <c r="AR123" s="311">
        <f t="shared" si="44"/>
        <v>0</v>
      </c>
      <c r="AS123" s="311">
        <f t="shared" si="45"/>
        <v>0</v>
      </c>
      <c r="AT123" s="311">
        <f t="shared" si="46"/>
        <v>0</v>
      </c>
      <c r="AU123" s="311">
        <f t="shared" si="47"/>
        <v>0</v>
      </c>
      <c r="AV123" s="311">
        <f t="shared" si="48"/>
        <v>0</v>
      </c>
      <c r="AW123" s="311">
        <f t="shared" si="49"/>
        <v>219.71044006977488</v>
      </c>
      <c r="AX123" s="311">
        <f t="shared" si="50"/>
        <v>0</v>
      </c>
      <c r="AY123" s="306">
        <f t="shared" si="51"/>
        <v>219.71044006977488</v>
      </c>
    </row>
    <row r="124" spans="1:51" ht="14.5">
      <c r="A124" s="44" t="s">
        <v>154</v>
      </c>
      <c r="B124" s="45" t="s">
        <v>150</v>
      </c>
      <c r="C124" s="50">
        <v>0</v>
      </c>
      <c r="D124" s="63">
        <v>13</v>
      </c>
      <c r="E124" s="72" t="s">
        <v>252</v>
      </c>
      <c r="F124" s="64" t="s">
        <v>306</v>
      </c>
      <c r="G124" s="386" t="s">
        <v>148</v>
      </c>
      <c r="H124" s="386" t="s">
        <v>180</v>
      </c>
      <c r="I124" s="386" t="s">
        <v>1048</v>
      </c>
      <c r="J124" s="148" t="s">
        <v>220</v>
      </c>
      <c r="K124" s="206">
        <v>0</v>
      </c>
      <c r="L124" s="269">
        <v>46.5</v>
      </c>
      <c r="M124" s="265">
        <v>46.5</v>
      </c>
      <c r="N124" s="265">
        <v>93</v>
      </c>
      <c r="O124" s="265">
        <v>0</v>
      </c>
      <c r="P124" s="265">
        <v>0</v>
      </c>
      <c r="Q124" s="265">
        <v>0</v>
      </c>
      <c r="R124" s="265">
        <v>0</v>
      </c>
      <c r="S124" s="265">
        <v>0</v>
      </c>
      <c r="T124" s="265">
        <v>930</v>
      </c>
      <c r="U124" s="258">
        <f t="shared" si="38"/>
        <v>1023</v>
      </c>
      <c r="V124" s="327">
        <f>L124*Inflation!$F$19</f>
        <v>47.494105894105893</v>
      </c>
      <c r="W124" s="328">
        <f>M124*Inflation!$F$19</f>
        <v>47.494105894105893</v>
      </c>
      <c r="X124" s="328">
        <f>N124*Inflation!$F$19</f>
        <v>94.988211788211785</v>
      </c>
      <c r="Y124" s="328">
        <f>O124*Inflation!$F$19*Inflation!$F$20</f>
        <v>0</v>
      </c>
      <c r="Z124" s="328">
        <f>P124*Inflation!$F$19*Inflation!$F$20</f>
        <v>0</v>
      </c>
      <c r="AA124" s="328">
        <f>Q124*Inflation!$F$19*Inflation!$F$20</f>
        <v>0</v>
      </c>
      <c r="AB124" s="328">
        <f>R124*Inflation!$F$19*Inflation!$F$20*Inflation!$F$21</f>
        <v>0</v>
      </c>
      <c r="AC124" s="328">
        <f>S124*Inflation!$F$19*Inflation!$F$20*Inflation!$F$21*Inflation!$F$22</f>
        <v>0</v>
      </c>
      <c r="AD124" s="328">
        <f>T124*Inflation!$F$19*Inflation!$F$20*Inflation!$F$21*Inflation!$F$22*Inflation!$F$23</f>
        <v>1025.1591608391611</v>
      </c>
      <c r="AE124" s="326">
        <f t="shared" si="53"/>
        <v>1120.147372627373</v>
      </c>
      <c r="AF124" s="285">
        <f>V124/V$140*SUM('E Summary CWIP'!$AV$62:BA$62)</f>
        <v>4.100775625326186</v>
      </c>
      <c r="AG124" s="286">
        <f>W124/W$140*SUM('E Summary CWIP'!$BB$62:$BG$62)</f>
        <v>2.721734914701639</v>
      </c>
      <c r="AH124" s="286">
        <f t="shared" si="54"/>
        <v>6.8225105400278245</v>
      </c>
      <c r="AI124" s="286">
        <f>Y124/Y$140*SUM('E Summary CWIP'!$BK$62:$BP$62)</f>
        <v>0</v>
      </c>
      <c r="AJ124" s="286">
        <f>Z124/Z$140*SUM('E Summary CWIP'!$BQ$62:$BV$62)</f>
        <v>0</v>
      </c>
      <c r="AK124" s="286">
        <f t="shared" si="55"/>
        <v>0</v>
      </c>
      <c r="AL124" s="286">
        <f>AB124/AB$140*'E Summary CWIP'!$CL$62</f>
        <v>0</v>
      </c>
      <c r="AM124" s="286">
        <f>AC124/AC$140*'E Summary CWIP'!$DA$62</f>
        <v>0</v>
      </c>
      <c r="AN124" s="286">
        <f>AD124/AD$140*'E Summary CWIP'!$DP$62</f>
        <v>52.882912954802492</v>
      </c>
      <c r="AO124" s="287">
        <f t="shared" si="52"/>
        <v>59.705423494830313</v>
      </c>
      <c r="AP124" s="319">
        <f t="shared" si="42"/>
        <v>51.594881519432079</v>
      </c>
      <c r="AQ124" s="311">
        <f t="shared" si="43"/>
        <v>50.215840808807535</v>
      </c>
      <c r="AR124" s="311">
        <f t="shared" si="44"/>
        <v>101.81072232823961</v>
      </c>
      <c r="AS124" s="311">
        <f t="shared" si="45"/>
        <v>0</v>
      </c>
      <c r="AT124" s="311">
        <f t="shared" si="46"/>
        <v>0</v>
      </c>
      <c r="AU124" s="311">
        <f t="shared" si="47"/>
        <v>0</v>
      </c>
      <c r="AV124" s="311">
        <f t="shared" si="48"/>
        <v>0</v>
      </c>
      <c r="AW124" s="311">
        <f t="shared" si="49"/>
        <v>0</v>
      </c>
      <c r="AX124" s="311">
        <f t="shared" si="50"/>
        <v>1078.0420737939637</v>
      </c>
      <c r="AY124" s="306">
        <f t="shared" si="51"/>
        <v>1179.8527961222032</v>
      </c>
    </row>
    <row r="125" spans="1:51" ht="14.5">
      <c r="A125" s="44" t="s">
        <v>154</v>
      </c>
      <c r="B125" s="45" t="s">
        <v>150</v>
      </c>
      <c r="C125" s="50">
        <v>0</v>
      </c>
      <c r="D125" s="63">
        <v>13</v>
      </c>
      <c r="E125" s="72" t="s">
        <v>307</v>
      </c>
      <c r="F125" s="64" t="s">
        <v>308</v>
      </c>
      <c r="G125" s="386" t="s">
        <v>148</v>
      </c>
      <c r="H125" s="386" t="s">
        <v>180</v>
      </c>
      <c r="I125" s="386" t="s">
        <v>1048</v>
      </c>
      <c r="J125" s="148" t="s">
        <v>228</v>
      </c>
      <c r="K125" s="206">
        <v>0</v>
      </c>
      <c r="L125" s="269">
        <v>232.5</v>
      </c>
      <c r="M125" s="265">
        <v>232.5</v>
      </c>
      <c r="N125" s="265">
        <v>465</v>
      </c>
      <c r="O125" s="265">
        <v>232.5</v>
      </c>
      <c r="P125" s="265">
        <v>232.5</v>
      </c>
      <c r="Q125" s="265">
        <v>465</v>
      </c>
      <c r="R125" s="265">
        <v>465</v>
      </c>
      <c r="S125" s="265">
        <v>465</v>
      </c>
      <c r="T125" s="265">
        <v>465</v>
      </c>
      <c r="U125" s="258">
        <f t="shared" si="38"/>
        <v>2325</v>
      </c>
      <c r="V125" s="327">
        <f>L125*Inflation!$F$19</f>
        <v>237.47052947052947</v>
      </c>
      <c r="W125" s="328">
        <f>M125*Inflation!$F$19</f>
        <v>237.47052947052947</v>
      </c>
      <c r="X125" s="328">
        <f>N125*Inflation!$F$19</f>
        <v>474.94105894105894</v>
      </c>
      <c r="Y125" s="328">
        <f>O125*Inflation!$F$19*Inflation!$F$20</f>
        <v>242.45778221778227</v>
      </c>
      <c r="Z125" s="328">
        <f>P125*Inflation!$F$19*Inflation!$F$20</f>
        <v>242.45778221778227</v>
      </c>
      <c r="AA125" s="328">
        <f>Q125*Inflation!$F$19*Inflation!$F$20</f>
        <v>484.91556443556453</v>
      </c>
      <c r="AB125" s="328">
        <f>R125*Inflation!$F$19*Inflation!$F$20*Inflation!$F$21</f>
        <v>494.12823176823184</v>
      </c>
      <c r="AC125" s="328">
        <f>S125*Inflation!$F$19*Inflation!$F$20*Inflation!$F$21*Inflation!$F$22</f>
        <v>503.51556443556456</v>
      </c>
      <c r="AD125" s="328">
        <f>T125*Inflation!$F$19*Inflation!$F$20*Inflation!$F$21*Inflation!$F$22*Inflation!$F$23</f>
        <v>512.57958041958057</v>
      </c>
      <c r="AE125" s="326">
        <f t="shared" si="53"/>
        <v>2470.0800000000004</v>
      </c>
      <c r="AF125" s="285">
        <f>V125/V$140*SUM('E Summary CWIP'!$AV$62:BA$62)</f>
        <v>20.503878126630934</v>
      </c>
      <c r="AG125" s="286">
        <f>W125/W$140*SUM('E Summary CWIP'!$BB$62:$BG$62)</f>
        <v>13.608674573508194</v>
      </c>
      <c r="AH125" s="286">
        <f t="shared" si="54"/>
        <v>34.112552700139126</v>
      </c>
      <c r="AI125" s="286">
        <f>Y125/Y$140*SUM('E Summary CWIP'!$BK$62:$BP$62)</f>
        <v>11.799093531011501</v>
      </c>
      <c r="AJ125" s="286">
        <f>Z125/Z$140*SUM('E Summary CWIP'!$BQ$62:$BV$62)</f>
        <v>13.180388191254076</v>
      </c>
      <c r="AK125" s="286">
        <f t="shared" si="55"/>
        <v>24.979481722265575</v>
      </c>
      <c r="AL125" s="286">
        <f>AB125/AB$140*'E Summary CWIP'!$CL$62</f>
        <v>29.588370407155487</v>
      </c>
      <c r="AM125" s="286">
        <f>AC125/AC$140*'E Summary CWIP'!$DA$62</f>
        <v>45.760535738872647</v>
      </c>
      <c r="AN125" s="286">
        <f>AD125/AD$140*'E Summary CWIP'!$DP$62</f>
        <v>26.441456477401246</v>
      </c>
      <c r="AO125" s="287">
        <f t="shared" si="52"/>
        <v>160.8823970458341</v>
      </c>
      <c r="AP125" s="319">
        <f t="shared" si="42"/>
        <v>257.97440759716039</v>
      </c>
      <c r="AQ125" s="311">
        <f t="shared" si="43"/>
        <v>251.07920404403765</v>
      </c>
      <c r="AR125" s="311">
        <f t="shared" si="44"/>
        <v>509.05361164119807</v>
      </c>
      <c r="AS125" s="311">
        <f t="shared" si="45"/>
        <v>254.25687574879376</v>
      </c>
      <c r="AT125" s="311">
        <f t="shared" si="46"/>
        <v>255.63817040903635</v>
      </c>
      <c r="AU125" s="311">
        <f t="shared" si="47"/>
        <v>509.89504615783011</v>
      </c>
      <c r="AV125" s="311">
        <f t="shared" si="48"/>
        <v>523.71660217538738</v>
      </c>
      <c r="AW125" s="311">
        <f t="shared" si="49"/>
        <v>549.27610017443726</v>
      </c>
      <c r="AX125" s="311">
        <f t="shared" si="50"/>
        <v>539.02103689698185</v>
      </c>
      <c r="AY125" s="306">
        <f t="shared" si="51"/>
        <v>2630.9623970458347</v>
      </c>
    </row>
    <row r="126" spans="1:51" ht="14.5">
      <c r="A126" s="44" t="s">
        <v>154</v>
      </c>
      <c r="B126" s="45" t="s">
        <v>150</v>
      </c>
      <c r="C126" s="50">
        <v>0</v>
      </c>
      <c r="D126" s="63">
        <v>13</v>
      </c>
      <c r="E126" s="72" t="s">
        <v>307</v>
      </c>
      <c r="F126" s="64" t="s">
        <v>309</v>
      </c>
      <c r="G126" s="386" t="s">
        <v>148</v>
      </c>
      <c r="H126" s="386" t="s">
        <v>180</v>
      </c>
      <c r="I126" s="386" t="s">
        <v>1048</v>
      </c>
      <c r="J126" s="148" t="s">
        <v>228</v>
      </c>
      <c r="K126" s="206">
        <v>0</v>
      </c>
      <c r="L126" s="269">
        <v>372</v>
      </c>
      <c r="M126" s="265">
        <v>372</v>
      </c>
      <c r="N126" s="265">
        <v>744</v>
      </c>
      <c r="O126" s="265">
        <v>372</v>
      </c>
      <c r="P126" s="265">
        <v>372</v>
      </c>
      <c r="Q126" s="265">
        <v>744</v>
      </c>
      <c r="R126" s="265">
        <v>744</v>
      </c>
      <c r="S126" s="265">
        <v>744</v>
      </c>
      <c r="T126" s="265">
        <v>744</v>
      </c>
      <c r="U126" s="258">
        <f t="shared" si="38"/>
        <v>3720</v>
      </c>
      <c r="V126" s="327">
        <f>L126*Inflation!$F$19</f>
        <v>379.95284715284714</v>
      </c>
      <c r="W126" s="328">
        <f>M126*Inflation!$F$19</f>
        <v>379.95284715284714</v>
      </c>
      <c r="X126" s="328">
        <f>N126*Inflation!$F$19</f>
        <v>759.90569430569428</v>
      </c>
      <c r="Y126" s="328">
        <f>O126*Inflation!$F$19*Inflation!$F$20</f>
        <v>387.93245154845158</v>
      </c>
      <c r="Z126" s="328">
        <f>P126*Inflation!$F$19*Inflation!$F$20</f>
        <v>387.93245154845158</v>
      </c>
      <c r="AA126" s="328">
        <f>Q126*Inflation!$F$19*Inflation!$F$20</f>
        <v>775.86490309690316</v>
      </c>
      <c r="AB126" s="328">
        <f>R126*Inflation!$F$19*Inflation!$F$20*Inflation!$F$21</f>
        <v>790.6051708291709</v>
      </c>
      <c r="AC126" s="328">
        <f>S126*Inflation!$F$19*Inflation!$F$20*Inflation!$F$21*Inflation!$F$22</f>
        <v>805.62490309690327</v>
      </c>
      <c r="AD126" s="328">
        <f>T126*Inflation!$F$19*Inflation!$F$20*Inflation!$F$21*Inflation!$F$22*Inflation!$F$23</f>
        <v>820.12732867132877</v>
      </c>
      <c r="AE126" s="326">
        <f t="shared" si="53"/>
        <v>3952.1280000000006</v>
      </c>
      <c r="AF126" s="285">
        <f>V126/V$140*SUM('E Summary CWIP'!$AV$62:BA$62)</f>
        <v>32.806205002609488</v>
      </c>
      <c r="AG126" s="286">
        <f>W126/W$140*SUM('E Summary CWIP'!$BB$62:$BG$62)</f>
        <v>21.773879317613112</v>
      </c>
      <c r="AH126" s="286">
        <f t="shared" si="54"/>
        <v>54.580084320222596</v>
      </c>
      <c r="AI126" s="286">
        <f>Y126/Y$140*SUM('E Summary CWIP'!$BK$62:$BP$62)</f>
        <v>18.878549649618396</v>
      </c>
      <c r="AJ126" s="286">
        <f>Z126/Z$140*SUM('E Summary CWIP'!$BQ$62:$BV$62)</f>
        <v>21.088621106006517</v>
      </c>
      <c r="AK126" s="286">
        <f t="shared" si="55"/>
        <v>39.967170755624913</v>
      </c>
      <c r="AL126" s="286">
        <f>AB126/AB$140*'E Summary CWIP'!$CL$62</f>
        <v>47.341392651448778</v>
      </c>
      <c r="AM126" s="286">
        <f>AC126/AC$140*'E Summary CWIP'!$DA$62</f>
        <v>73.216857182196236</v>
      </c>
      <c r="AN126" s="286">
        <f>AD126/AD$140*'E Summary CWIP'!$DP$62</f>
        <v>42.30633036384198</v>
      </c>
      <c r="AO126" s="287">
        <f t="shared" si="52"/>
        <v>257.41183527333453</v>
      </c>
      <c r="AP126" s="319">
        <f t="shared" si="42"/>
        <v>412.75905215545663</v>
      </c>
      <c r="AQ126" s="311">
        <f t="shared" si="43"/>
        <v>401.72672647046028</v>
      </c>
      <c r="AR126" s="311">
        <f t="shared" si="44"/>
        <v>814.48577862591685</v>
      </c>
      <c r="AS126" s="311">
        <f t="shared" si="45"/>
        <v>406.81100119806996</v>
      </c>
      <c r="AT126" s="311">
        <f t="shared" si="46"/>
        <v>409.02107265445812</v>
      </c>
      <c r="AU126" s="311">
        <f t="shared" si="47"/>
        <v>815.83207385252808</v>
      </c>
      <c r="AV126" s="311">
        <f t="shared" si="48"/>
        <v>837.94656348061972</v>
      </c>
      <c r="AW126" s="311">
        <f t="shared" si="49"/>
        <v>878.8417602790995</v>
      </c>
      <c r="AX126" s="311">
        <f t="shared" si="50"/>
        <v>862.43365903517076</v>
      </c>
      <c r="AY126" s="306">
        <f t="shared" si="51"/>
        <v>4209.5398352733355</v>
      </c>
    </row>
    <row r="127" spans="1:51" ht="14.5">
      <c r="A127" s="44" t="s">
        <v>150</v>
      </c>
      <c r="B127" s="45" t="s">
        <v>154</v>
      </c>
      <c r="C127" s="50">
        <v>0</v>
      </c>
      <c r="D127" s="63">
        <v>13</v>
      </c>
      <c r="E127" s="72" t="s">
        <v>307</v>
      </c>
      <c r="F127" s="64" t="s">
        <v>310</v>
      </c>
      <c r="G127" s="386" t="s">
        <v>148</v>
      </c>
      <c r="H127" s="386" t="s">
        <v>180</v>
      </c>
      <c r="I127" s="386" t="s">
        <v>1048</v>
      </c>
      <c r="J127" s="148">
        <v>45474</v>
      </c>
      <c r="K127" s="206">
        <v>0</v>
      </c>
      <c r="L127" s="269">
        <v>0</v>
      </c>
      <c r="M127" s="265">
        <v>0</v>
      </c>
      <c r="N127" s="265">
        <v>0</v>
      </c>
      <c r="O127" s="265">
        <v>0</v>
      </c>
      <c r="P127" s="265">
        <v>0</v>
      </c>
      <c r="Q127" s="265">
        <v>0</v>
      </c>
      <c r="R127" s="265">
        <v>0</v>
      </c>
      <c r="S127" s="265">
        <v>0</v>
      </c>
      <c r="T127" s="265">
        <v>0</v>
      </c>
      <c r="U127" s="258">
        <f t="shared" si="38"/>
        <v>0</v>
      </c>
      <c r="V127" s="327">
        <f>L127*Inflation!$F$19</f>
        <v>0</v>
      </c>
      <c r="W127" s="328">
        <f>M127*Inflation!$F$19</f>
        <v>0</v>
      </c>
      <c r="X127" s="328">
        <f>N127*Inflation!$F$19</f>
        <v>0</v>
      </c>
      <c r="Y127" s="328">
        <f>O127*Inflation!$F$19*Inflation!$F$20</f>
        <v>0</v>
      </c>
      <c r="Z127" s="328">
        <f>P127*Inflation!$F$19*Inflation!$F$20</f>
        <v>0</v>
      </c>
      <c r="AA127" s="328">
        <f>Q127*Inflation!$F$19*Inflation!$F$20</f>
        <v>0</v>
      </c>
      <c r="AB127" s="328">
        <f>R127*Inflation!$F$19*Inflation!$F$20*Inflation!$F$21</f>
        <v>0</v>
      </c>
      <c r="AC127" s="328">
        <f>S127*Inflation!$F$19*Inflation!$F$20*Inflation!$F$21*Inflation!$F$22</f>
        <v>0</v>
      </c>
      <c r="AD127" s="328">
        <f>T127*Inflation!$F$19*Inflation!$F$20*Inflation!$F$21*Inflation!$F$22*Inflation!$F$23</f>
        <v>0</v>
      </c>
      <c r="AE127" s="326">
        <f t="shared" si="53"/>
        <v>0</v>
      </c>
      <c r="AF127" s="285">
        <f>V127/V$140*SUM('E Summary CWIP'!$AV$62:BA$62)</f>
        <v>0</v>
      </c>
      <c r="AG127" s="286">
        <f>W127/W$140*SUM('E Summary CWIP'!$BB$62:$BG$62)</f>
        <v>0</v>
      </c>
      <c r="AH127" s="286">
        <f t="shared" si="54"/>
        <v>0</v>
      </c>
      <c r="AI127" s="286">
        <f>Y127/Y$140*SUM('E Summary CWIP'!$BK$62:$BP$62)</f>
        <v>0</v>
      </c>
      <c r="AJ127" s="286">
        <f>Z127/Z$140*SUM('E Summary CWIP'!$BQ$62:$BV$62)</f>
        <v>0</v>
      </c>
      <c r="AK127" s="286">
        <f t="shared" si="55"/>
        <v>0</v>
      </c>
      <c r="AL127" s="286">
        <f>AB127/AB$140*'E Summary CWIP'!$CL$62</f>
        <v>0</v>
      </c>
      <c r="AM127" s="286">
        <f>AC127/AC$140*'E Summary CWIP'!$DA$62</f>
        <v>0</v>
      </c>
      <c r="AN127" s="286">
        <f>AD127/AD$140*'E Summary CWIP'!$DP$62</f>
        <v>0</v>
      </c>
      <c r="AO127" s="287">
        <f t="shared" si="52"/>
        <v>0</v>
      </c>
      <c r="AP127" s="319">
        <f t="shared" si="42"/>
        <v>0</v>
      </c>
      <c r="AQ127" s="311">
        <f t="shared" si="43"/>
        <v>0</v>
      </c>
      <c r="AR127" s="311">
        <f t="shared" si="44"/>
        <v>0</v>
      </c>
      <c r="AS127" s="311">
        <f t="shared" si="45"/>
        <v>0</v>
      </c>
      <c r="AT127" s="311">
        <f t="shared" si="46"/>
        <v>0</v>
      </c>
      <c r="AU127" s="311">
        <f t="shared" si="47"/>
        <v>0</v>
      </c>
      <c r="AV127" s="311">
        <f t="shared" si="48"/>
        <v>0</v>
      </c>
      <c r="AW127" s="311">
        <f t="shared" si="49"/>
        <v>0</v>
      </c>
      <c r="AX127" s="311">
        <f t="shared" si="50"/>
        <v>0</v>
      </c>
      <c r="AY127" s="306">
        <f t="shared" si="51"/>
        <v>0</v>
      </c>
    </row>
    <row r="128" spans="1:51" ht="14.5">
      <c r="A128" s="44" t="s">
        <v>150</v>
      </c>
      <c r="B128" s="45" t="s">
        <v>150</v>
      </c>
      <c r="C128" s="50">
        <v>2000</v>
      </c>
      <c r="D128" s="63">
        <v>13</v>
      </c>
      <c r="E128" s="72" t="s">
        <v>307</v>
      </c>
      <c r="F128" s="64" t="s">
        <v>311</v>
      </c>
      <c r="G128" s="386" t="s">
        <v>148</v>
      </c>
      <c r="H128" s="386" t="s">
        <v>180</v>
      </c>
      <c r="I128" s="386" t="s">
        <v>1048</v>
      </c>
      <c r="J128" s="148">
        <v>45839</v>
      </c>
      <c r="K128" s="206">
        <v>0</v>
      </c>
      <c r="L128" s="269">
        <v>1860</v>
      </c>
      <c r="M128" s="265">
        <v>0</v>
      </c>
      <c r="N128" s="265">
        <v>1860</v>
      </c>
      <c r="O128" s="265">
        <v>0</v>
      </c>
      <c r="P128" s="265">
        <v>0</v>
      </c>
      <c r="Q128" s="265">
        <v>0</v>
      </c>
      <c r="R128" s="265">
        <v>0</v>
      </c>
      <c r="S128" s="265">
        <v>0</v>
      </c>
      <c r="T128" s="265">
        <v>0</v>
      </c>
      <c r="U128" s="258">
        <f t="shared" si="38"/>
        <v>1860</v>
      </c>
      <c r="V128" s="327">
        <f>L128*Inflation!$F$19</f>
        <v>1899.7642357642358</v>
      </c>
      <c r="W128" s="328">
        <f>M128*Inflation!$F$19</f>
        <v>0</v>
      </c>
      <c r="X128" s="328">
        <f>N128*Inflation!$F$19</f>
        <v>1899.7642357642358</v>
      </c>
      <c r="Y128" s="328">
        <f>O128*Inflation!$F$19*Inflation!$F$20</f>
        <v>0</v>
      </c>
      <c r="Z128" s="328">
        <f>P128*Inflation!$F$19*Inflation!$F$20</f>
        <v>0</v>
      </c>
      <c r="AA128" s="328">
        <f>Q128*Inflation!$F$19*Inflation!$F$20</f>
        <v>0</v>
      </c>
      <c r="AB128" s="328">
        <f>R128*Inflation!$F$19*Inflation!$F$20*Inflation!$F$21</f>
        <v>0</v>
      </c>
      <c r="AC128" s="328">
        <f>S128*Inflation!$F$19*Inflation!$F$20*Inflation!$F$21*Inflation!$F$22</f>
        <v>0</v>
      </c>
      <c r="AD128" s="328">
        <f>T128*Inflation!$F$19*Inflation!$F$20*Inflation!$F$21*Inflation!$F$22*Inflation!$F$23</f>
        <v>0</v>
      </c>
      <c r="AE128" s="326">
        <f t="shared" si="53"/>
        <v>1899.7642357642358</v>
      </c>
      <c r="AF128" s="285">
        <f>V128/V$140*SUM('E Summary CWIP'!$AV$62:BA$62)</f>
        <v>164.03102501304747</v>
      </c>
      <c r="AG128" s="286">
        <f>W128/W$140*SUM('E Summary CWIP'!$BB$62:$BG$62)</f>
        <v>0</v>
      </c>
      <c r="AH128" s="286">
        <f t="shared" si="54"/>
        <v>164.03102501304747</v>
      </c>
      <c r="AI128" s="286">
        <f>Y128/Y$140*SUM('E Summary CWIP'!$BK$62:$BP$62)</f>
        <v>0</v>
      </c>
      <c r="AJ128" s="286">
        <f>Z128/Z$140*SUM('E Summary CWIP'!$BQ$62:$BV$62)</f>
        <v>0</v>
      </c>
      <c r="AK128" s="286">
        <f t="shared" si="55"/>
        <v>0</v>
      </c>
      <c r="AL128" s="286">
        <f>AB128/AB$140*'E Summary CWIP'!$CL$62</f>
        <v>0</v>
      </c>
      <c r="AM128" s="286">
        <f>AC128/AC$140*'E Summary CWIP'!$DA$62</f>
        <v>0</v>
      </c>
      <c r="AN128" s="286">
        <f>AD128/AD$140*'E Summary CWIP'!$DP$62</f>
        <v>0</v>
      </c>
      <c r="AO128" s="287">
        <f t="shared" si="52"/>
        <v>164.03102501304747</v>
      </c>
      <c r="AP128" s="319">
        <f t="shared" si="42"/>
        <v>2063.7952607772831</v>
      </c>
      <c r="AQ128" s="311">
        <f t="shared" si="43"/>
        <v>0</v>
      </c>
      <c r="AR128" s="311">
        <f t="shared" si="44"/>
        <v>2063.7952607772831</v>
      </c>
      <c r="AS128" s="311">
        <f t="shared" si="45"/>
        <v>0</v>
      </c>
      <c r="AT128" s="311">
        <f t="shared" si="46"/>
        <v>0</v>
      </c>
      <c r="AU128" s="311">
        <f t="shared" si="47"/>
        <v>0</v>
      </c>
      <c r="AV128" s="311">
        <f t="shared" si="48"/>
        <v>0</v>
      </c>
      <c r="AW128" s="311">
        <f t="shared" si="49"/>
        <v>0</v>
      </c>
      <c r="AX128" s="311">
        <f t="shared" si="50"/>
        <v>0</v>
      </c>
      <c r="AY128" s="306">
        <f t="shared" si="51"/>
        <v>2063.7952607772831</v>
      </c>
    </row>
    <row r="129" spans="1:51" ht="14.5">
      <c r="A129" s="44" t="s">
        <v>150</v>
      </c>
      <c r="B129" s="45" t="s">
        <v>150</v>
      </c>
      <c r="C129" s="50">
        <v>2000</v>
      </c>
      <c r="D129" s="63">
        <v>13</v>
      </c>
      <c r="E129" s="72" t="s">
        <v>307</v>
      </c>
      <c r="F129" s="64" t="s">
        <v>312</v>
      </c>
      <c r="G129" s="386" t="s">
        <v>148</v>
      </c>
      <c r="H129" s="386" t="s">
        <v>180</v>
      </c>
      <c r="I129" s="386" t="s">
        <v>1048</v>
      </c>
      <c r="J129" s="148">
        <v>45839</v>
      </c>
      <c r="K129" s="206">
        <v>0</v>
      </c>
      <c r="L129" s="269">
        <v>1860</v>
      </c>
      <c r="M129" s="265">
        <v>0</v>
      </c>
      <c r="N129" s="265">
        <v>1860</v>
      </c>
      <c r="O129" s="265">
        <v>0</v>
      </c>
      <c r="P129" s="265">
        <v>0</v>
      </c>
      <c r="Q129" s="265">
        <v>0</v>
      </c>
      <c r="R129" s="265">
        <v>0</v>
      </c>
      <c r="S129" s="265">
        <v>0</v>
      </c>
      <c r="T129" s="265">
        <v>0</v>
      </c>
      <c r="U129" s="258">
        <f t="shared" si="38"/>
        <v>1860</v>
      </c>
      <c r="V129" s="327">
        <f>L129*Inflation!$F$19</f>
        <v>1899.7642357642358</v>
      </c>
      <c r="W129" s="328">
        <f>M129*Inflation!$F$19</f>
        <v>0</v>
      </c>
      <c r="X129" s="328">
        <f>N129*Inflation!$F$19</f>
        <v>1899.7642357642358</v>
      </c>
      <c r="Y129" s="328">
        <f>O129*Inflation!$F$19*Inflation!$F$20</f>
        <v>0</v>
      </c>
      <c r="Z129" s="328">
        <f>P129*Inflation!$F$19*Inflation!$F$20</f>
        <v>0</v>
      </c>
      <c r="AA129" s="328">
        <f>Q129*Inflation!$F$19*Inflation!$F$20</f>
        <v>0</v>
      </c>
      <c r="AB129" s="328">
        <f>R129*Inflation!$F$19*Inflation!$F$20*Inflation!$F$21</f>
        <v>0</v>
      </c>
      <c r="AC129" s="328">
        <f>S129*Inflation!$F$19*Inflation!$F$20*Inflation!$F$21*Inflation!$F$22</f>
        <v>0</v>
      </c>
      <c r="AD129" s="328">
        <f>T129*Inflation!$F$19*Inflation!$F$20*Inflation!$F$21*Inflation!$F$22*Inflation!$F$23</f>
        <v>0</v>
      </c>
      <c r="AE129" s="326">
        <f t="shared" si="53"/>
        <v>1899.7642357642358</v>
      </c>
      <c r="AF129" s="285">
        <f>V129/V$140*SUM('E Summary CWIP'!$AV$62:BA$62)</f>
        <v>164.03102501304747</v>
      </c>
      <c r="AG129" s="286">
        <f>W129/W$140*SUM('E Summary CWIP'!$BB$62:$BG$62)</f>
        <v>0</v>
      </c>
      <c r="AH129" s="286">
        <f t="shared" si="54"/>
        <v>164.03102501304747</v>
      </c>
      <c r="AI129" s="286">
        <f>Y129/Y$140*SUM('E Summary CWIP'!$BK$62:$BP$62)</f>
        <v>0</v>
      </c>
      <c r="AJ129" s="286">
        <f>Z129/Z$140*SUM('E Summary CWIP'!$BQ$62:$BV$62)</f>
        <v>0</v>
      </c>
      <c r="AK129" s="286">
        <f t="shared" si="55"/>
        <v>0</v>
      </c>
      <c r="AL129" s="286">
        <f>AB129/AB$140*'E Summary CWIP'!$CL$62</f>
        <v>0</v>
      </c>
      <c r="AM129" s="286">
        <f>AC129/AC$140*'E Summary CWIP'!$DA$62</f>
        <v>0</v>
      </c>
      <c r="AN129" s="286">
        <f>AD129/AD$140*'E Summary CWIP'!$DP$62</f>
        <v>0</v>
      </c>
      <c r="AO129" s="287">
        <f t="shared" si="52"/>
        <v>164.03102501304747</v>
      </c>
      <c r="AP129" s="319">
        <f t="shared" si="42"/>
        <v>2063.7952607772831</v>
      </c>
      <c r="AQ129" s="311">
        <f t="shared" si="43"/>
        <v>0</v>
      </c>
      <c r="AR129" s="311">
        <f t="shared" si="44"/>
        <v>2063.7952607772831</v>
      </c>
      <c r="AS129" s="311">
        <f t="shared" si="45"/>
        <v>0</v>
      </c>
      <c r="AT129" s="311">
        <f t="shared" si="46"/>
        <v>0</v>
      </c>
      <c r="AU129" s="311">
        <f t="shared" si="47"/>
        <v>0</v>
      </c>
      <c r="AV129" s="311">
        <f t="shared" si="48"/>
        <v>0</v>
      </c>
      <c r="AW129" s="311">
        <f t="shared" si="49"/>
        <v>0</v>
      </c>
      <c r="AX129" s="311">
        <f t="shared" si="50"/>
        <v>0</v>
      </c>
      <c r="AY129" s="306">
        <f t="shared" si="51"/>
        <v>2063.7952607772831</v>
      </c>
    </row>
    <row r="130" spans="1:51" ht="14.5">
      <c r="A130" s="44" t="s">
        <v>150</v>
      </c>
      <c r="B130" s="45" t="s">
        <v>150</v>
      </c>
      <c r="C130" s="50">
        <v>1500</v>
      </c>
      <c r="D130" s="63">
        <v>13</v>
      </c>
      <c r="E130" s="72" t="s">
        <v>307</v>
      </c>
      <c r="F130" s="64" t="s">
        <v>313</v>
      </c>
      <c r="G130" s="386" t="s">
        <v>148</v>
      </c>
      <c r="H130" s="386" t="s">
        <v>180</v>
      </c>
      <c r="I130" s="386" t="s">
        <v>1048</v>
      </c>
      <c r="J130" s="148">
        <v>46022</v>
      </c>
      <c r="K130" s="206">
        <v>0</v>
      </c>
      <c r="L130" s="269">
        <v>465</v>
      </c>
      <c r="M130" s="265">
        <v>930</v>
      </c>
      <c r="N130" s="265">
        <v>1395</v>
      </c>
      <c r="O130" s="265">
        <v>0</v>
      </c>
      <c r="P130" s="265">
        <v>0</v>
      </c>
      <c r="Q130" s="265">
        <v>0</v>
      </c>
      <c r="R130" s="265">
        <v>0</v>
      </c>
      <c r="S130" s="265">
        <v>0</v>
      </c>
      <c r="T130" s="265">
        <v>0</v>
      </c>
      <c r="U130" s="258">
        <f t="shared" si="38"/>
        <v>1395</v>
      </c>
      <c r="V130" s="327">
        <f>L130*Inflation!$F$19</f>
        <v>474.94105894105894</v>
      </c>
      <c r="W130" s="328">
        <f>M130*Inflation!$F$19</f>
        <v>949.88211788211788</v>
      </c>
      <c r="X130" s="328">
        <f>N130*Inflation!$F$19</f>
        <v>1424.8231768231767</v>
      </c>
      <c r="Y130" s="328">
        <f>O130*Inflation!$F$19*Inflation!$F$20</f>
        <v>0</v>
      </c>
      <c r="Z130" s="328">
        <f>P130*Inflation!$F$19*Inflation!$F$20</f>
        <v>0</v>
      </c>
      <c r="AA130" s="328">
        <f>Q130*Inflation!$F$19*Inflation!$F$20</f>
        <v>0</v>
      </c>
      <c r="AB130" s="328">
        <f>R130*Inflation!$F$19*Inflation!$F$20*Inflation!$F$21</f>
        <v>0</v>
      </c>
      <c r="AC130" s="328">
        <f>S130*Inflation!$F$19*Inflation!$F$20*Inflation!$F$21*Inflation!$F$22</f>
        <v>0</v>
      </c>
      <c r="AD130" s="328">
        <f>T130*Inflation!$F$19*Inflation!$F$20*Inflation!$F$21*Inflation!$F$22*Inflation!$F$23</f>
        <v>0</v>
      </c>
      <c r="AE130" s="326">
        <f t="shared" si="53"/>
        <v>1424.8231768231767</v>
      </c>
      <c r="AF130" s="285">
        <f>V130/V$140*SUM('E Summary CWIP'!$AV$62:BA$62)</f>
        <v>41.007756253261867</v>
      </c>
      <c r="AG130" s="286">
        <f>W130/W$140*SUM('E Summary CWIP'!$BB$62:$BG$62)</f>
        <v>54.434698294032778</v>
      </c>
      <c r="AH130" s="286">
        <f t="shared" si="54"/>
        <v>95.442454547294645</v>
      </c>
      <c r="AI130" s="286">
        <f>Y130/Y$140*SUM('E Summary CWIP'!$BK$62:$BP$62)</f>
        <v>0</v>
      </c>
      <c r="AJ130" s="286">
        <f>Z130/Z$140*SUM('E Summary CWIP'!$BQ$62:$BV$62)</f>
        <v>0</v>
      </c>
      <c r="AK130" s="286">
        <f t="shared" si="55"/>
        <v>0</v>
      </c>
      <c r="AL130" s="286">
        <f>AB130/AB$140*'E Summary CWIP'!$CL$62</f>
        <v>0</v>
      </c>
      <c r="AM130" s="286">
        <f>AC130/AC$140*'E Summary CWIP'!$DA$62</f>
        <v>0</v>
      </c>
      <c r="AN130" s="286">
        <f>AD130/AD$140*'E Summary CWIP'!$DP$62</f>
        <v>0</v>
      </c>
      <c r="AO130" s="287">
        <f t="shared" si="52"/>
        <v>95.442454547294645</v>
      </c>
      <c r="AP130" s="319">
        <f t="shared" si="42"/>
        <v>515.94881519432079</v>
      </c>
      <c r="AQ130" s="311">
        <f t="shared" si="43"/>
        <v>1004.3168161761506</v>
      </c>
      <c r="AR130" s="311">
        <f t="shared" si="44"/>
        <v>1520.2656313704713</v>
      </c>
      <c r="AS130" s="311">
        <f t="shared" si="45"/>
        <v>0</v>
      </c>
      <c r="AT130" s="311">
        <f t="shared" si="46"/>
        <v>0</v>
      </c>
      <c r="AU130" s="311">
        <f t="shared" si="47"/>
        <v>0</v>
      </c>
      <c r="AV130" s="311">
        <f t="shared" si="48"/>
        <v>0</v>
      </c>
      <c r="AW130" s="311">
        <f t="shared" si="49"/>
        <v>0</v>
      </c>
      <c r="AX130" s="311">
        <f t="shared" si="50"/>
        <v>0</v>
      </c>
      <c r="AY130" s="306">
        <f t="shared" si="51"/>
        <v>1520.2656313704713</v>
      </c>
    </row>
    <row r="131" spans="1:51" ht="14.5">
      <c r="A131" s="44" t="s">
        <v>150</v>
      </c>
      <c r="B131" s="45" t="s">
        <v>150</v>
      </c>
      <c r="C131" s="50">
        <v>1000</v>
      </c>
      <c r="D131" s="63">
        <v>13</v>
      </c>
      <c r="E131" s="72" t="s">
        <v>307</v>
      </c>
      <c r="F131" s="64" t="s">
        <v>314</v>
      </c>
      <c r="G131" s="386" t="s">
        <v>148</v>
      </c>
      <c r="H131" s="386" t="s">
        <v>180</v>
      </c>
      <c r="I131" s="386" t="s">
        <v>1048</v>
      </c>
      <c r="J131" s="148">
        <v>46357</v>
      </c>
      <c r="K131" s="206">
        <v>0</v>
      </c>
      <c r="L131" s="269">
        <v>0</v>
      </c>
      <c r="M131" s="265">
        <v>0</v>
      </c>
      <c r="N131" s="265">
        <v>0</v>
      </c>
      <c r="O131" s="265">
        <v>465</v>
      </c>
      <c r="P131" s="265">
        <v>465</v>
      </c>
      <c r="Q131" s="265">
        <v>930</v>
      </c>
      <c r="R131" s="265">
        <v>0</v>
      </c>
      <c r="S131" s="265">
        <v>0</v>
      </c>
      <c r="T131" s="265">
        <v>0</v>
      </c>
      <c r="U131" s="258">
        <f t="shared" si="38"/>
        <v>930</v>
      </c>
      <c r="V131" s="327">
        <f>L131*Inflation!$F$19</f>
        <v>0</v>
      </c>
      <c r="W131" s="328">
        <f>M131*Inflation!$F$19</f>
        <v>0</v>
      </c>
      <c r="X131" s="328">
        <f>N131*Inflation!$F$19</f>
        <v>0</v>
      </c>
      <c r="Y131" s="328">
        <f>O131*Inflation!$F$19*Inflation!$F$20</f>
        <v>484.91556443556453</v>
      </c>
      <c r="Z131" s="328">
        <f>P131*Inflation!$F$19*Inflation!$F$20</f>
        <v>484.91556443556453</v>
      </c>
      <c r="AA131" s="328">
        <f>Q131*Inflation!$F$19*Inflation!$F$20</f>
        <v>969.83112887112907</v>
      </c>
      <c r="AB131" s="328">
        <f>R131*Inflation!$F$19*Inflation!$F$20*Inflation!$F$21</f>
        <v>0</v>
      </c>
      <c r="AC131" s="328">
        <f>S131*Inflation!$F$19*Inflation!$F$20*Inflation!$F$21*Inflation!$F$22</f>
        <v>0</v>
      </c>
      <c r="AD131" s="328">
        <f>T131*Inflation!$F$19*Inflation!$F$20*Inflation!$F$21*Inflation!$F$22*Inflation!$F$23</f>
        <v>0</v>
      </c>
      <c r="AE131" s="326">
        <f t="shared" si="53"/>
        <v>969.83112887112907</v>
      </c>
      <c r="AF131" s="285">
        <f>V131/V$140*SUM('E Summary CWIP'!$AV$62:BA$62)</f>
        <v>0</v>
      </c>
      <c r="AG131" s="286">
        <f>W131/W$140*SUM('E Summary CWIP'!$BB$62:$BG$62)</f>
        <v>0</v>
      </c>
      <c r="AH131" s="286">
        <f t="shared" si="54"/>
        <v>0</v>
      </c>
      <c r="AI131" s="286">
        <f>Y131/Y$140*SUM('E Summary CWIP'!$BK$62:$BP$62)</f>
        <v>23.598187062023001</v>
      </c>
      <c r="AJ131" s="286">
        <f>Z131/Z$140*SUM('E Summary CWIP'!$BQ$62:$BV$62)</f>
        <v>26.360776382508153</v>
      </c>
      <c r="AK131" s="286">
        <f t="shared" si="55"/>
        <v>49.95896344453115</v>
      </c>
      <c r="AL131" s="286">
        <f>AB131/AB$140*'E Summary CWIP'!$CL$62</f>
        <v>0</v>
      </c>
      <c r="AM131" s="286">
        <f>AC131/AC$140*'E Summary CWIP'!$DA$62</f>
        <v>0</v>
      </c>
      <c r="AN131" s="286">
        <f>AD131/AD$140*'E Summary CWIP'!$DP$62</f>
        <v>0</v>
      </c>
      <c r="AO131" s="287">
        <f t="shared" si="52"/>
        <v>49.95896344453115</v>
      </c>
      <c r="AP131" s="319">
        <f t="shared" si="42"/>
        <v>0</v>
      </c>
      <c r="AQ131" s="311">
        <f t="shared" si="43"/>
        <v>0</v>
      </c>
      <c r="AR131" s="311">
        <f t="shared" si="44"/>
        <v>0</v>
      </c>
      <c r="AS131" s="311">
        <f t="shared" si="45"/>
        <v>508.51375149758752</v>
      </c>
      <c r="AT131" s="311">
        <f t="shared" si="46"/>
        <v>511.2763408180727</v>
      </c>
      <c r="AU131" s="311">
        <f t="shared" si="47"/>
        <v>1019.7900923156602</v>
      </c>
      <c r="AV131" s="311">
        <f t="shared" si="48"/>
        <v>0</v>
      </c>
      <c r="AW131" s="311">
        <f t="shared" si="49"/>
        <v>0</v>
      </c>
      <c r="AX131" s="311">
        <f t="shared" si="50"/>
        <v>0</v>
      </c>
      <c r="AY131" s="306">
        <f t="shared" si="51"/>
        <v>1019.7900923156602</v>
      </c>
    </row>
    <row r="132" spans="1:51" ht="14.5">
      <c r="A132" s="44" t="s">
        <v>150</v>
      </c>
      <c r="B132" s="45" t="s">
        <v>154</v>
      </c>
      <c r="C132" s="50">
        <v>0</v>
      </c>
      <c r="D132" s="63">
        <v>13</v>
      </c>
      <c r="E132" s="72" t="s">
        <v>307</v>
      </c>
      <c r="F132" s="64" t="s">
        <v>315</v>
      </c>
      <c r="G132" s="386" t="s">
        <v>148</v>
      </c>
      <c r="H132" s="386" t="s">
        <v>180</v>
      </c>
      <c r="I132" s="386" t="s">
        <v>1048</v>
      </c>
      <c r="J132" s="148">
        <v>46357</v>
      </c>
      <c r="K132" s="206">
        <v>0</v>
      </c>
      <c r="L132" s="269">
        <v>0</v>
      </c>
      <c r="M132" s="265">
        <v>0</v>
      </c>
      <c r="N132" s="265">
        <v>0</v>
      </c>
      <c r="O132" s="265">
        <v>0</v>
      </c>
      <c r="P132" s="265">
        <v>223.2</v>
      </c>
      <c r="Q132" s="265">
        <v>223.2</v>
      </c>
      <c r="R132" s="265">
        <v>0</v>
      </c>
      <c r="S132" s="265">
        <v>0</v>
      </c>
      <c r="T132" s="265">
        <v>0</v>
      </c>
      <c r="U132" s="258">
        <f t="shared" si="38"/>
        <v>223.2</v>
      </c>
      <c r="V132" s="327">
        <f>L132*Inflation!$F$19</f>
        <v>0</v>
      </c>
      <c r="W132" s="328">
        <f>M132*Inflation!$F$19</f>
        <v>0</v>
      </c>
      <c r="X132" s="328">
        <f>N132*Inflation!$F$19</f>
        <v>0</v>
      </c>
      <c r="Y132" s="328">
        <f>O132*Inflation!$F$19*Inflation!$F$20</f>
        <v>0</v>
      </c>
      <c r="Z132" s="328">
        <f>P132*Inflation!$F$19*Inflation!$F$20</f>
        <v>232.75947092907094</v>
      </c>
      <c r="AA132" s="328">
        <f>Q132*Inflation!$F$19*Inflation!$F$20</f>
        <v>232.75947092907094</v>
      </c>
      <c r="AB132" s="328">
        <f>R132*Inflation!$F$19*Inflation!$F$20*Inflation!$F$21</f>
        <v>0</v>
      </c>
      <c r="AC132" s="328">
        <f>S132*Inflation!$F$19*Inflation!$F$20*Inflation!$F$21*Inflation!$F$22</f>
        <v>0</v>
      </c>
      <c r="AD132" s="328">
        <f>T132*Inflation!$F$19*Inflation!$F$20*Inflation!$F$21*Inflation!$F$22*Inflation!$F$23</f>
        <v>0</v>
      </c>
      <c r="AE132" s="326">
        <f t="shared" si="53"/>
        <v>232.75947092907094</v>
      </c>
      <c r="AF132" s="285">
        <f>V132/V$140*SUM('E Summary CWIP'!$AV$62:BA$62)</f>
        <v>0</v>
      </c>
      <c r="AG132" s="286">
        <f>W132/W$140*SUM('E Summary CWIP'!$BB$62:$BG$62)</f>
        <v>0</v>
      </c>
      <c r="AH132" s="286">
        <f t="shared" si="54"/>
        <v>0</v>
      </c>
      <c r="AI132" s="286">
        <f>Y132/Y$140*SUM('E Summary CWIP'!$BK$62:$BP$62)</f>
        <v>0</v>
      </c>
      <c r="AJ132" s="286">
        <f>Z132/Z$140*SUM('E Summary CWIP'!$BQ$62:$BV$62)</f>
        <v>12.653172663603911</v>
      </c>
      <c r="AK132" s="286">
        <f t="shared" si="55"/>
        <v>12.653172663603911</v>
      </c>
      <c r="AL132" s="286">
        <f>AB132/AB$140*'E Summary CWIP'!$CL$62</f>
        <v>0</v>
      </c>
      <c r="AM132" s="286">
        <f>AC132/AC$140*'E Summary CWIP'!$DA$62</f>
        <v>0</v>
      </c>
      <c r="AN132" s="286">
        <f>AD132/AD$140*'E Summary CWIP'!$DP$62</f>
        <v>0</v>
      </c>
      <c r="AO132" s="287">
        <f t="shared" si="52"/>
        <v>12.653172663603911</v>
      </c>
      <c r="AP132" s="319">
        <f t="shared" si="42"/>
        <v>0</v>
      </c>
      <c r="AQ132" s="311">
        <f t="shared" si="43"/>
        <v>0</v>
      </c>
      <c r="AR132" s="311">
        <f t="shared" si="44"/>
        <v>0</v>
      </c>
      <c r="AS132" s="311">
        <f t="shared" si="45"/>
        <v>0</v>
      </c>
      <c r="AT132" s="311">
        <f t="shared" si="46"/>
        <v>245.41264359267484</v>
      </c>
      <c r="AU132" s="311">
        <f t="shared" si="47"/>
        <v>245.41264359267484</v>
      </c>
      <c r="AV132" s="311">
        <f t="shared" si="48"/>
        <v>0</v>
      </c>
      <c r="AW132" s="311">
        <f t="shared" si="49"/>
        <v>0</v>
      </c>
      <c r="AX132" s="311">
        <f t="shared" si="50"/>
        <v>0</v>
      </c>
      <c r="AY132" s="306">
        <f t="shared" si="51"/>
        <v>245.41264359267484</v>
      </c>
    </row>
    <row r="133" spans="1:51" ht="14.5">
      <c r="A133" s="44" t="s">
        <v>150</v>
      </c>
      <c r="B133" s="45" t="s">
        <v>154</v>
      </c>
      <c r="C133" s="50">
        <v>0</v>
      </c>
      <c r="D133" s="63">
        <v>13</v>
      </c>
      <c r="E133" s="72" t="s">
        <v>307</v>
      </c>
      <c r="F133" s="64" t="s">
        <v>316</v>
      </c>
      <c r="G133" s="386" t="s">
        <v>148</v>
      </c>
      <c r="H133" s="386" t="s">
        <v>180</v>
      </c>
      <c r="I133" s="386" t="s">
        <v>1048</v>
      </c>
      <c r="J133" s="148">
        <v>46357</v>
      </c>
      <c r="K133" s="206">
        <v>0</v>
      </c>
      <c r="L133" s="269">
        <v>0</v>
      </c>
      <c r="M133" s="265">
        <v>0</v>
      </c>
      <c r="N133" s="265">
        <v>0</v>
      </c>
      <c r="O133" s="265">
        <v>0</v>
      </c>
      <c r="P133" s="265">
        <v>223.2</v>
      </c>
      <c r="Q133" s="265">
        <v>223.2</v>
      </c>
      <c r="R133" s="265">
        <v>0</v>
      </c>
      <c r="S133" s="265">
        <v>0</v>
      </c>
      <c r="T133" s="265">
        <v>0</v>
      </c>
      <c r="U133" s="258">
        <f t="shared" ref="U133:U139" si="56">SUM(T133,S133,R133,Q133,N133)</f>
        <v>223.2</v>
      </c>
      <c r="V133" s="327">
        <f>L133*Inflation!$F$19</f>
        <v>0</v>
      </c>
      <c r="W133" s="328">
        <f>M133*Inflation!$F$19</f>
        <v>0</v>
      </c>
      <c r="X133" s="328">
        <f>N133*Inflation!$F$19</f>
        <v>0</v>
      </c>
      <c r="Y133" s="328">
        <f>O133*Inflation!$F$19*Inflation!$F$20</f>
        <v>0</v>
      </c>
      <c r="Z133" s="328">
        <f>P133*Inflation!$F$19*Inflation!$F$20</f>
        <v>232.75947092907094</v>
      </c>
      <c r="AA133" s="328">
        <f>Q133*Inflation!$F$19*Inflation!$F$20</f>
        <v>232.75947092907094</v>
      </c>
      <c r="AB133" s="328">
        <f>R133*Inflation!$F$19*Inflation!$F$20*Inflation!$F$21</f>
        <v>0</v>
      </c>
      <c r="AC133" s="328">
        <f>S133*Inflation!$F$19*Inflation!$F$20*Inflation!$F$21*Inflation!$F$22</f>
        <v>0</v>
      </c>
      <c r="AD133" s="328">
        <f>T133*Inflation!$F$19*Inflation!$F$20*Inflation!$F$21*Inflation!$F$22*Inflation!$F$23</f>
        <v>0</v>
      </c>
      <c r="AE133" s="326">
        <f t="shared" ref="AE133:AE139" si="57">SUM(AD133,AC133,AB133,AA133,X133)</f>
        <v>232.75947092907094</v>
      </c>
      <c r="AF133" s="285">
        <f>V133/V$140*SUM('E Summary CWIP'!$AV$62:BA$62)</f>
        <v>0</v>
      </c>
      <c r="AG133" s="286">
        <f>W133/W$140*SUM('E Summary CWIP'!$BB$62:$BG$62)</f>
        <v>0</v>
      </c>
      <c r="AH133" s="286">
        <f t="shared" ref="AH133:AH139" si="58">AG133+AF133</f>
        <v>0</v>
      </c>
      <c r="AI133" s="286">
        <f>Y133/Y$140*SUM('E Summary CWIP'!$BK$62:$BP$62)</f>
        <v>0</v>
      </c>
      <c r="AJ133" s="286">
        <f>Z133/Z$140*SUM('E Summary CWIP'!$BQ$62:$BV$62)</f>
        <v>12.653172663603911</v>
      </c>
      <c r="AK133" s="286">
        <f t="shared" ref="AK133:AK139" si="59">AJ133+AI133</f>
        <v>12.653172663603911</v>
      </c>
      <c r="AL133" s="286">
        <f>AB133/AB$140*'E Summary CWIP'!$CL$62</f>
        <v>0</v>
      </c>
      <c r="AM133" s="286">
        <f>AC133/AC$140*'E Summary CWIP'!$DA$62</f>
        <v>0</v>
      </c>
      <c r="AN133" s="286">
        <f>AD133/AD$140*'E Summary CWIP'!$DP$62</f>
        <v>0</v>
      </c>
      <c r="AO133" s="287">
        <f t="shared" si="52"/>
        <v>12.653172663603911</v>
      </c>
      <c r="AP133" s="319">
        <f t="shared" ref="AP133:AP139" si="60">V133+AF133</f>
        <v>0</v>
      </c>
      <c r="AQ133" s="311">
        <f t="shared" ref="AQ133:AQ139" si="61">W133+AG133</f>
        <v>0</v>
      </c>
      <c r="AR133" s="311">
        <f t="shared" ref="AR133:AR139" si="62">X133+AH133</f>
        <v>0</v>
      </c>
      <c r="AS133" s="311">
        <f t="shared" ref="AS133:AS139" si="63">Y133+AI133</f>
        <v>0</v>
      </c>
      <c r="AT133" s="311">
        <f t="shared" ref="AT133:AT139" si="64">Z133+AJ133</f>
        <v>245.41264359267484</v>
      </c>
      <c r="AU133" s="311">
        <f t="shared" ref="AU133:AU139" si="65">AA133+AK133</f>
        <v>245.41264359267484</v>
      </c>
      <c r="AV133" s="311">
        <f t="shared" ref="AV133:AV139" si="66">AB133+AL133</f>
        <v>0</v>
      </c>
      <c r="AW133" s="311">
        <f t="shared" ref="AW133:AW139" si="67">AC133+AM133</f>
        <v>0</v>
      </c>
      <c r="AX133" s="311">
        <f t="shared" ref="AX133:AX139" si="68">AD133+AN133</f>
        <v>0</v>
      </c>
      <c r="AY133" s="306">
        <f t="shared" ref="AY133:AY139" si="69">SUM(AX133,AW133,AV133,AU133,AR133)</f>
        <v>245.41264359267484</v>
      </c>
    </row>
    <row r="134" spans="1:51" ht="14.5">
      <c r="A134" s="44" t="s">
        <v>150</v>
      </c>
      <c r="B134" s="45" t="s">
        <v>150</v>
      </c>
      <c r="C134" s="50">
        <v>8500</v>
      </c>
      <c r="D134" s="63">
        <v>13</v>
      </c>
      <c r="E134" s="72" t="s">
        <v>307</v>
      </c>
      <c r="F134" s="64" t="s">
        <v>317</v>
      </c>
      <c r="G134" s="386" t="s">
        <v>148</v>
      </c>
      <c r="H134" s="386" t="s">
        <v>180</v>
      </c>
      <c r="I134" s="386" t="s">
        <v>1048</v>
      </c>
      <c r="J134" s="148">
        <v>47088</v>
      </c>
      <c r="K134" s="206">
        <v>0</v>
      </c>
      <c r="L134" s="269">
        <v>0</v>
      </c>
      <c r="M134" s="265">
        <v>0</v>
      </c>
      <c r="N134" s="265">
        <v>0</v>
      </c>
      <c r="O134" s="265">
        <v>0</v>
      </c>
      <c r="P134" s="265">
        <v>0</v>
      </c>
      <c r="Q134" s="265">
        <v>0</v>
      </c>
      <c r="R134" s="265">
        <v>465</v>
      </c>
      <c r="S134" s="265">
        <v>3720</v>
      </c>
      <c r="T134" s="265">
        <v>3720</v>
      </c>
      <c r="U134" s="258">
        <f t="shared" si="56"/>
        <v>7905</v>
      </c>
      <c r="V134" s="327">
        <f>L134*Inflation!$F$19</f>
        <v>0</v>
      </c>
      <c r="W134" s="328">
        <f>M134*Inflation!$F$19</f>
        <v>0</v>
      </c>
      <c r="X134" s="328">
        <f>N134*Inflation!$F$19</f>
        <v>0</v>
      </c>
      <c r="Y134" s="328">
        <f>O134*Inflation!$F$19*Inflation!$F$20</f>
        <v>0</v>
      </c>
      <c r="Z134" s="328">
        <f>P134*Inflation!$F$19*Inflation!$F$20</f>
        <v>0</v>
      </c>
      <c r="AA134" s="328">
        <f>Q134*Inflation!$F$19*Inflation!$F$20</f>
        <v>0</v>
      </c>
      <c r="AB134" s="328">
        <f>R134*Inflation!$F$19*Inflation!$F$20*Inflation!$F$21</f>
        <v>494.12823176823184</v>
      </c>
      <c r="AC134" s="328">
        <f>S134*Inflation!$F$19*Inflation!$F$20*Inflation!$F$21*Inflation!$F$22</f>
        <v>4028.1245154845165</v>
      </c>
      <c r="AD134" s="328">
        <f>T134*Inflation!$F$19*Inflation!$F$20*Inflation!$F$21*Inflation!$F$22*Inflation!$F$23</f>
        <v>4100.6366433566445</v>
      </c>
      <c r="AE134" s="326">
        <f t="shared" si="57"/>
        <v>8622.8893906093926</v>
      </c>
      <c r="AF134" s="285">
        <f>V134/V$140*SUM('E Summary CWIP'!$AV$62:BA$62)</f>
        <v>0</v>
      </c>
      <c r="AG134" s="286">
        <f>W134/W$140*SUM('E Summary CWIP'!$BB$62:$BG$62)</f>
        <v>0</v>
      </c>
      <c r="AH134" s="286">
        <f t="shared" si="58"/>
        <v>0</v>
      </c>
      <c r="AI134" s="286">
        <f>Y134/Y$140*SUM('E Summary CWIP'!$BK$62:$BP$62)</f>
        <v>0</v>
      </c>
      <c r="AJ134" s="286">
        <f>Z134/Z$140*SUM('E Summary CWIP'!$BQ$62:$BV$62)</f>
        <v>0</v>
      </c>
      <c r="AK134" s="286">
        <f t="shared" si="59"/>
        <v>0</v>
      </c>
      <c r="AL134" s="286">
        <f>AB134/AB$140*'E Summary CWIP'!$CL$62</f>
        <v>29.588370407155487</v>
      </c>
      <c r="AM134" s="286">
        <f>AC134/AC$140*'E Summary CWIP'!$DA$62</f>
        <v>366.08428591098118</v>
      </c>
      <c r="AN134" s="286">
        <f>AD134/AD$140*'E Summary CWIP'!$DP$62</f>
        <v>211.53165181920997</v>
      </c>
      <c r="AO134" s="287">
        <f t="shared" ref="AO134:AO139" si="70">SUM(AN134,AM134,AL134,AK134,AH134)</f>
        <v>607.20430813734663</v>
      </c>
      <c r="AP134" s="319">
        <f t="shared" si="60"/>
        <v>0</v>
      </c>
      <c r="AQ134" s="311">
        <f t="shared" si="61"/>
        <v>0</v>
      </c>
      <c r="AR134" s="311">
        <f t="shared" si="62"/>
        <v>0</v>
      </c>
      <c r="AS134" s="311">
        <f t="shared" si="63"/>
        <v>0</v>
      </c>
      <c r="AT134" s="311">
        <f t="shared" si="64"/>
        <v>0</v>
      </c>
      <c r="AU134" s="311">
        <f t="shared" si="65"/>
        <v>0</v>
      </c>
      <c r="AV134" s="311">
        <f t="shared" si="66"/>
        <v>523.71660217538738</v>
      </c>
      <c r="AW134" s="311">
        <f t="shared" si="67"/>
        <v>4394.2088013954981</v>
      </c>
      <c r="AX134" s="311">
        <f t="shared" si="68"/>
        <v>4312.1682951758548</v>
      </c>
      <c r="AY134" s="306">
        <f t="shared" si="69"/>
        <v>9230.0936987467394</v>
      </c>
    </row>
    <row r="135" spans="1:51" ht="14.5">
      <c r="A135" s="44" t="s">
        <v>150</v>
      </c>
      <c r="B135" s="45" t="s">
        <v>150</v>
      </c>
      <c r="C135" s="50">
        <v>2750</v>
      </c>
      <c r="D135" s="63">
        <v>13</v>
      </c>
      <c r="E135" s="72" t="s">
        <v>307</v>
      </c>
      <c r="F135" s="64" t="s">
        <v>318</v>
      </c>
      <c r="G135" s="386" t="s">
        <v>148</v>
      </c>
      <c r="H135" s="386" t="s">
        <v>180</v>
      </c>
      <c r="I135" s="386" t="s">
        <v>1048</v>
      </c>
      <c r="J135" s="148">
        <v>47088</v>
      </c>
      <c r="K135" s="206">
        <v>0</v>
      </c>
      <c r="L135" s="269">
        <v>0</v>
      </c>
      <c r="M135" s="265">
        <v>0</v>
      </c>
      <c r="N135" s="265">
        <v>0</v>
      </c>
      <c r="O135" s="265">
        <v>0</v>
      </c>
      <c r="P135" s="265">
        <v>0</v>
      </c>
      <c r="Q135" s="265">
        <v>0</v>
      </c>
      <c r="R135" s="265">
        <v>2046</v>
      </c>
      <c r="S135" s="265">
        <v>511.5</v>
      </c>
      <c r="T135" s="265">
        <v>0</v>
      </c>
      <c r="U135" s="258">
        <f t="shared" si="56"/>
        <v>2557.5</v>
      </c>
      <c r="V135" s="327">
        <f>L135*Inflation!$F$19</f>
        <v>0</v>
      </c>
      <c r="W135" s="328">
        <f>M135*Inflation!$F$19</f>
        <v>0</v>
      </c>
      <c r="X135" s="328">
        <f>N135*Inflation!$F$19</f>
        <v>0</v>
      </c>
      <c r="Y135" s="328">
        <f>O135*Inflation!$F$19*Inflation!$F$20</f>
        <v>0</v>
      </c>
      <c r="Z135" s="328">
        <f>P135*Inflation!$F$19*Inflation!$F$20</f>
        <v>0</v>
      </c>
      <c r="AA135" s="328">
        <f>Q135*Inflation!$F$19*Inflation!$F$20</f>
        <v>0</v>
      </c>
      <c r="AB135" s="328">
        <f>R135*Inflation!$F$19*Inflation!$F$20*Inflation!$F$21</f>
        <v>2174.1642197802198</v>
      </c>
      <c r="AC135" s="328">
        <f>S135*Inflation!$F$19*Inflation!$F$20*Inflation!$F$21*Inflation!$F$22</f>
        <v>553.86712087912088</v>
      </c>
      <c r="AD135" s="328">
        <f>T135*Inflation!$F$19*Inflation!$F$20*Inflation!$F$21*Inflation!$F$22*Inflation!$F$23</f>
        <v>0</v>
      </c>
      <c r="AE135" s="326">
        <f t="shared" si="57"/>
        <v>2728.0313406593405</v>
      </c>
      <c r="AF135" s="285">
        <f>V135/V$140*SUM('E Summary CWIP'!$AV$62:BA$62)</f>
        <v>0</v>
      </c>
      <c r="AG135" s="286">
        <f>W135/W$140*SUM('E Summary CWIP'!$BB$62:$BG$62)</f>
        <v>0</v>
      </c>
      <c r="AH135" s="286">
        <f t="shared" si="58"/>
        <v>0</v>
      </c>
      <c r="AI135" s="286">
        <f>Y135/Y$140*SUM('E Summary CWIP'!$BK$62:$BP$62)</f>
        <v>0</v>
      </c>
      <c r="AJ135" s="286">
        <f>Z135/Z$140*SUM('E Summary CWIP'!$BQ$62:$BV$62)</f>
        <v>0</v>
      </c>
      <c r="AK135" s="286">
        <f t="shared" si="59"/>
        <v>0</v>
      </c>
      <c r="AL135" s="286">
        <f>AB135/AB$140*'E Summary CWIP'!$CL$62</f>
        <v>130.18882979148412</v>
      </c>
      <c r="AM135" s="286">
        <f>AC135/AC$140*'E Summary CWIP'!$DA$62</f>
        <v>50.336589312759898</v>
      </c>
      <c r="AN135" s="286">
        <f>AD135/AD$140*'E Summary CWIP'!$DP$62</f>
        <v>0</v>
      </c>
      <c r="AO135" s="287">
        <f t="shared" si="70"/>
        <v>180.52541910424401</v>
      </c>
      <c r="AP135" s="319">
        <f t="shared" si="60"/>
        <v>0</v>
      </c>
      <c r="AQ135" s="311">
        <f t="shared" si="61"/>
        <v>0</v>
      </c>
      <c r="AR135" s="311">
        <f t="shared" si="62"/>
        <v>0</v>
      </c>
      <c r="AS135" s="311">
        <f t="shared" si="63"/>
        <v>0</v>
      </c>
      <c r="AT135" s="311">
        <f t="shared" si="64"/>
        <v>0</v>
      </c>
      <c r="AU135" s="311">
        <f t="shared" si="65"/>
        <v>0</v>
      </c>
      <c r="AV135" s="311">
        <f t="shared" si="66"/>
        <v>2304.3530495717041</v>
      </c>
      <c r="AW135" s="311">
        <f t="shared" si="67"/>
        <v>604.20371019188076</v>
      </c>
      <c r="AX135" s="311">
        <f t="shared" si="68"/>
        <v>0</v>
      </c>
      <c r="AY135" s="306">
        <f t="shared" si="69"/>
        <v>2908.556759763585</v>
      </c>
    </row>
    <row r="136" spans="1:51" ht="14.5">
      <c r="A136" s="44" t="s">
        <v>154</v>
      </c>
      <c r="B136" s="45" t="s">
        <v>150</v>
      </c>
      <c r="C136" s="50">
        <v>0</v>
      </c>
      <c r="D136" s="63">
        <v>13</v>
      </c>
      <c r="E136" s="72" t="s">
        <v>307</v>
      </c>
      <c r="F136" s="64" t="s">
        <v>319</v>
      </c>
      <c r="G136" s="386" t="s">
        <v>148</v>
      </c>
      <c r="H136" s="386" t="s">
        <v>180</v>
      </c>
      <c r="I136" s="386" t="s">
        <v>1048</v>
      </c>
      <c r="J136" s="148" t="s">
        <v>220</v>
      </c>
      <c r="K136" s="206">
        <v>0</v>
      </c>
      <c r="L136" s="269">
        <v>0</v>
      </c>
      <c r="M136" s="265">
        <v>0</v>
      </c>
      <c r="N136" s="265">
        <v>0</v>
      </c>
      <c r="O136" s="265">
        <v>0</v>
      </c>
      <c r="P136" s="265">
        <v>0</v>
      </c>
      <c r="Q136" s="265">
        <v>0</v>
      </c>
      <c r="R136" s="265">
        <v>0</v>
      </c>
      <c r="S136" s="265">
        <v>0</v>
      </c>
      <c r="T136" s="265">
        <v>1395</v>
      </c>
      <c r="U136" s="258">
        <f t="shared" si="56"/>
        <v>1395</v>
      </c>
      <c r="V136" s="327">
        <f>L136*Inflation!$F$19</f>
        <v>0</v>
      </c>
      <c r="W136" s="328">
        <f>M136*Inflation!$F$19</f>
        <v>0</v>
      </c>
      <c r="X136" s="328">
        <f>N136*Inflation!$F$19</f>
        <v>0</v>
      </c>
      <c r="Y136" s="328">
        <f>O136*Inflation!$F$19*Inflation!$F$20</f>
        <v>0</v>
      </c>
      <c r="Z136" s="328">
        <f>P136*Inflation!$F$19*Inflation!$F$20</f>
        <v>0</v>
      </c>
      <c r="AA136" s="328">
        <f>Q136*Inflation!$F$19*Inflation!$F$20</f>
        <v>0</v>
      </c>
      <c r="AB136" s="328">
        <f>R136*Inflation!$F$19*Inflation!$F$20*Inflation!$F$21</f>
        <v>0</v>
      </c>
      <c r="AC136" s="328">
        <f>S136*Inflation!$F$19*Inflation!$F$20*Inflation!$F$21*Inflation!$F$22</f>
        <v>0</v>
      </c>
      <c r="AD136" s="328">
        <f>T136*Inflation!$F$19*Inflation!$F$20*Inflation!$F$21*Inflation!$F$22*Inflation!$F$23</f>
        <v>1537.7387412587416</v>
      </c>
      <c r="AE136" s="326">
        <f t="shared" si="57"/>
        <v>1537.7387412587416</v>
      </c>
      <c r="AF136" s="285">
        <f>V136/V$140*SUM('E Summary CWIP'!$AV$62:BA$62)</f>
        <v>0</v>
      </c>
      <c r="AG136" s="286">
        <f>W136/W$140*SUM('E Summary CWIP'!$BB$62:$BG$62)</f>
        <v>0</v>
      </c>
      <c r="AH136" s="286">
        <f t="shared" si="58"/>
        <v>0</v>
      </c>
      <c r="AI136" s="286">
        <f>Y136/Y$140*SUM('E Summary CWIP'!$BK$62:$BP$62)</f>
        <v>0</v>
      </c>
      <c r="AJ136" s="286">
        <f>Z136/Z$140*SUM('E Summary CWIP'!$BQ$62:$BV$62)</f>
        <v>0</v>
      </c>
      <c r="AK136" s="286">
        <f t="shared" si="59"/>
        <v>0</v>
      </c>
      <c r="AL136" s="286">
        <f>AB136/AB$140*'E Summary CWIP'!$CL$62</f>
        <v>0</v>
      </c>
      <c r="AM136" s="286">
        <f>AC136/AC$140*'E Summary CWIP'!$DA$62</f>
        <v>0</v>
      </c>
      <c r="AN136" s="286">
        <f>AD136/AD$140*'E Summary CWIP'!$DP$62</f>
        <v>79.324369432203724</v>
      </c>
      <c r="AO136" s="287">
        <f t="shared" si="70"/>
        <v>79.324369432203724</v>
      </c>
      <c r="AP136" s="319">
        <f t="shared" si="60"/>
        <v>0</v>
      </c>
      <c r="AQ136" s="311">
        <f t="shared" si="61"/>
        <v>0</v>
      </c>
      <c r="AR136" s="311">
        <f t="shared" si="62"/>
        <v>0</v>
      </c>
      <c r="AS136" s="311">
        <f t="shared" si="63"/>
        <v>0</v>
      </c>
      <c r="AT136" s="311">
        <f t="shared" si="64"/>
        <v>0</v>
      </c>
      <c r="AU136" s="311">
        <f t="shared" si="65"/>
        <v>0</v>
      </c>
      <c r="AV136" s="311">
        <f t="shared" si="66"/>
        <v>0</v>
      </c>
      <c r="AW136" s="311">
        <f t="shared" si="67"/>
        <v>0</v>
      </c>
      <c r="AX136" s="311">
        <f t="shared" si="68"/>
        <v>1617.0631106909452</v>
      </c>
      <c r="AY136" s="306">
        <f t="shared" si="69"/>
        <v>1617.0631106909452</v>
      </c>
    </row>
    <row r="137" spans="1:51" ht="14.5">
      <c r="A137" s="44" t="s">
        <v>150</v>
      </c>
      <c r="B137" s="45" t="s">
        <v>150</v>
      </c>
      <c r="C137" s="50">
        <v>10100</v>
      </c>
      <c r="D137" s="63">
        <v>13</v>
      </c>
      <c r="E137" s="72" t="s">
        <v>320</v>
      </c>
      <c r="F137" s="64" t="s">
        <v>1051</v>
      </c>
      <c r="G137" s="386" t="s">
        <v>148</v>
      </c>
      <c r="H137" s="386" t="s">
        <v>180</v>
      </c>
      <c r="I137" s="386" t="s">
        <v>1048</v>
      </c>
      <c r="J137" s="148">
        <v>47088</v>
      </c>
      <c r="K137" s="206">
        <v>0</v>
      </c>
      <c r="L137" s="269">
        <v>0</v>
      </c>
      <c r="M137" s="265">
        <v>93</v>
      </c>
      <c r="N137" s="265">
        <v>93</v>
      </c>
      <c r="O137" s="265">
        <v>1860</v>
      </c>
      <c r="P137" s="265">
        <v>1860</v>
      </c>
      <c r="Q137" s="265">
        <v>3720</v>
      </c>
      <c r="R137" s="265">
        <v>2790</v>
      </c>
      <c r="S137" s="265">
        <v>2790</v>
      </c>
      <c r="T137" s="265">
        <v>0</v>
      </c>
      <c r="U137" s="258">
        <f t="shared" si="56"/>
        <v>9393</v>
      </c>
      <c r="V137" s="327">
        <f>L137*Inflation!$F$19</f>
        <v>0</v>
      </c>
      <c r="W137" s="328">
        <f>M137*Inflation!$F$19</f>
        <v>94.988211788211785</v>
      </c>
      <c r="X137" s="328">
        <f>N137*Inflation!$F$19</f>
        <v>94.988211788211785</v>
      </c>
      <c r="Y137" s="328">
        <f>O137*Inflation!$F$19*Inflation!$F$20</f>
        <v>1939.6622577422581</v>
      </c>
      <c r="Z137" s="328">
        <f>P137*Inflation!$F$19*Inflation!$F$20</f>
        <v>1939.6622577422581</v>
      </c>
      <c r="AA137" s="328">
        <f>Q137*Inflation!$F$19*Inflation!$F$20</f>
        <v>3879.3245154845163</v>
      </c>
      <c r="AB137" s="328">
        <f>R137*Inflation!$F$19*Inflation!$F$20*Inflation!$F$21</f>
        <v>2964.7693906093909</v>
      </c>
      <c r="AC137" s="328">
        <f>S137*Inflation!$F$19*Inflation!$F$20*Inflation!$F$21*Inflation!$F$22</f>
        <v>3021.0933866133873</v>
      </c>
      <c r="AD137" s="328">
        <f>T137*Inflation!$F$19*Inflation!$F$20*Inflation!$F$21*Inflation!$F$22*Inflation!$F$23</f>
        <v>0</v>
      </c>
      <c r="AE137" s="326">
        <f t="shared" si="57"/>
        <v>9960.1755044955062</v>
      </c>
      <c r="AF137" s="285">
        <f>V137/V$140*SUM('E Summary CWIP'!$AV$62:BA$62)</f>
        <v>0</v>
      </c>
      <c r="AG137" s="286">
        <f>W137/W$140*SUM('E Summary CWIP'!$BB$62:$BG$62)</f>
        <v>5.4434698294032779</v>
      </c>
      <c r="AH137" s="286">
        <f t="shared" si="58"/>
        <v>5.4434698294032779</v>
      </c>
      <c r="AI137" s="286">
        <f>Y137/Y$140*SUM('E Summary CWIP'!$BK$62:$BP$62)</f>
        <v>94.392748248092005</v>
      </c>
      <c r="AJ137" s="286">
        <f>Z137/Z$140*SUM('E Summary CWIP'!$BQ$62:$BV$62)</f>
        <v>105.44310553003261</v>
      </c>
      <c r="AK137" s="286">
        <f t="shared" si="59"/>
        <v>199.8358537781246</v>
      </c>
      <c r="AL137" s="286">
        <f>AB137/AB$140*'E Summary CWIP'!$CL$62</f>
        <v>177.53022244293291</v>
      </c>
      <c r="AM137" s="286">
        <f>AC137/AC$140*'E Summary CWIP'!$DA$62</f>
        <v>274.56321443323588</v>
      </c>
      <c r="AN137" s="286">
        <f>AD137/AD$140*'E Summary CWIP'!$DP$62</f>
        <v>0</v>
      </c>
      <c r="AO137" s="287">
        <f t="shared" si="70"/>
        <v>657.37276048369665</v>
      </c>
      <c r="AP137" s="319">
        <f t="shared" si="60"/>
        <v>0</v>
      </c>
      <c r="AQ137" s="311">
        <f t="shared" si="61"/>
        <v>100.43168161761507</v>
      </c>
      <c r="AR137" s="311">
        <f t="shared" si="62"/>
        <v>100.43168161761507</v>
      </c>
      <c r="AS137" s="311">
        <f t="shared" si="63"/>
        <v>2034.0550059903501</v>
      </c>
      <c r="AT137" s="311">
        <f t="shared" si="64"/>
        <v>2045.1053632722908</v>
      </c>
      <c r="AU137" s="311">
        <f t="shared" si="65"/>
        <v>4079.1603692626409</v>
      </c>
      <c r="AV137" s="311">
        <f t="shared" si="66"/>
        <v>3142.2996130523238</v>
      </c>
      <c r="AW137" s="311">
        <f t="shared" si="67"/>
        <v>3295.6566010466231</v>
      </c>
      <c r="AX137" s="311">
        <f t="shared" si="68"/>
        <v>0</v>
      </c>
      <c r="AY137" s="306">
        <f t="shared" si="69"/>
        <v>10617.548264979203</v>
      </c>
    </row>
    <row r="138" spans="1:51" ht="14.5">
      <c r="A138" s="44" t="s">
        <v>150</v>
      </c>
      <c r="B138" s="45" t="s">
        <v>150</v>
      </c>
      <c r="C138" s="50">
        <v>3081</v>
      </c>
      <c r="D138" s="63">
        <v>13</v>
      </c>
      <c r="E138" s="72" t="s">
        <v>321</v>
      </c>
      <c r="F138" s="64" t="s">
        <v>1052</v>
      </c>
      <c r="G138" s="386" t="s">
        <v>148</v>
      </c>
      <c r="H138" s="386" t="s">
        <v>180</v>
      </c>
      <c r="I138" s="386" t="s">
        <v>1048</v>
      </c>
      <c r="J138" s="148">
        <v>46722</v>
      </c>
      <c r="K138" s="206">
        <v>0</v>
      </c>
      <c r="L138" s="269">
        <v>0</v>
      </c>
      <c r="M138" s="265">
        <v>372</v>
      </c>
      <c r="N138" s="265">
        <v>372</v>
      </c>
      <c r="O138" s="265">
        <v>549.63</v>
      </c>
      <c r="P138" s="265">
        <v>548.70000000000005</v>
      </c>
      <c r="Q138" s="265">
        <v>1098.33</v>
      </c>
      <c r="R138" s="265">
        <v>1395</v>
      </c>
      <c r="S138" s="265">
        <v>0</v>
      </c>
      <c r="T138" s="265">
        <v>0</v>
      </c>
      <c r="U138" s="258">
        <f t="shared" si="56"/>
        <v>2865.33</v>
      </c>
      <c r="V138" s="327">
        <f>L138*Inflation!$F$19</f>
        <v>0</v>
      </c>
      <c r="W138" s="328">
        <f>M138*Inflation!$F$19</f>
        <v>379.95284715284714</v>
      </c>
      <c r="X138" s="328">
        <f>N138*Inflation!$F$19</f>
        <v>379.95284715284714</v>
      </c>
      <c r="Y138" s="328">
        <f>O138*Inflation!$F$19*Inflation!$F$20</f>
        <v>573.17019716283733</v>
      </c>
      <c r="Z138" s="328">
        <f>P138*Inflation!$F$19*Inflation!$F$20</f>
        <v>572.20036603396613</v>
      </c>
      <c r="AA138" s="328">
        <f>Q138*Inflation!$F$19*Inflation!$F$20</f>
        <v>1145.3705631968032</v>
      </c>
      <c r="AB138" s="328">
        <f>R138*Inflation!$F$19*Inflation!$F$20*Inflation!$F$21</f>
        <v>1482.3846953046955</v>
      </c>
      <c r="AC138" s="328">
        <f>S138*Inflation!$F$19*Inflation!$F$20*Inflation!$F$21*Inflation!$F$22</f>
        <v>0</v>
      </c>
      <c r="AD138" s="328">
        <f>T138*Inflation!$F$19*Inflation!$F$20*Inflation!$F$21*Inflation!$F$22*Inflation!$F$23</f>
        <v>0</v>
      </c>
      <c r="AE138" s="326">
        <f t="shared" si="57"/>
        <v>3007.7081056543457</v>
      </c>
      <c r="AF138" s="285">
        <f>V138/V$140*SUM('E Summary CWIP'!$AV$62:BA$62)</f>
        <v>0</v>
      </c>
      <c r="AG138" s="286">
        <f>W138/W$140*SUM('E Summary CWIP'!$BB$62:$BG$62)</f>
        <v>21.773879317613112</v>
      </c>
      <c r="AH138" s="286">
        <f t="shared" si="58"/>
        <v>21.773879317613112</v>
      </c>
      <c r="AI138" s="286">
        <f>Y138/Y$140*SUM('E Summary CWIP'!$BK$62:$BP$62)</f>
        <v>27.893057107311186</v>
      </c>
      <c r="AJ138" s="286">
        <f>Z138/Z$140*SUM('E Summary CWIP'!$BQ$62:$BV$62)</f>
        <v>31.105716131359614</v>
      </c>
      <c r="AK138" s="286">
        <f t="shared" si="59"/>
        <v>58.9987732386708</v>
      </c>
      <c r="AL138" s="286">
        <f>AB138/AB$140*'E Summary CWIP'!$CL$62</f>
        <v>88.765111221466455</v>
      </c>
      <c r="AM138" s="286">
        <f>AC138/AC$140*'E Summary CWIP'!$DA$62</f>
        <v>0</v>
      </c>
      <c r="AN138" s="286">
        <f>AD138/AD$140*'E Summary CWIP'!$DP$62</f>
        <v>0</v>
      </c>
      <c r="AO138" s="287">
        <f t="shared" si="70"/>
        <v>169.53776377775037</v>
      </c>
      <c r="AP138" s="319">
        <f t="shared" si="60"/>
        <v>0</v>
      </c>
      <c r="AQ138" s="311">
        <f t="shared" si="61"/>
        <v>401.72672647046028</v>
      </c>
      <c r="AR138" s="311">
        <f t="shared" si="62"/>
        <v>401.72672647046028</v>
      </c>
      <c r="AS138" s="311">
        <f t="shared" si="63"/>
        <v>601.06325427014849</v>
      </c>
      <c r="AT138" s="311">
        <f t="shared" si="64"/>
        <v>603.30608216532573</v>
      </c>
      <c r="AU138" s="311">
        <f t="shared" si="65"/>
        <v>1204.369336435474</v>
      </c>
      <c r="AV138" s="311">
        <f t="shared" si="66"/>
        <v>1571.1498065261619</v>
      </c>
      <c r="AW138" s="311">
        <f t="shared" si="67"/>
        <v>0</v>
      </c>
      <c r="AX138" s="311">
        <f t="shared" si="68"/>
        <v>0</v>
      </c>
      <c r="AY138" s="306">
        <f t="shared" si="69"/>
        <v>3177.2458694320962</v>
      </c>
    </row>
    <row r="139" spans="1:51" ht="14.5">
      <c r="A139" s="44" t="s">
        <v>150</v>
      </c>
      <c r="B139" s="45" t="s">
        <v>150</v>
      </c>
      <c r="C139" s="50">
        <v>5960</v>
      </c>
      <c r="D139" s="63">
        <v>13</v>
      </c>
      <c r="E139" s="72" t="s">
        <v>322</v>
      </c>
      <c r="F139" s="64" t="s">
        <v>1053</v>
      </c>
      <c r="G139" s="386" t="s">
        <v>148</v>
      </c>
      <c r="H139" s="386" t="s">
        <v>180</v>
      </c>
      <c r="I139" s="386" t="s">
        <v>1048</v>
      </c>
      <c r="J139" s="148">
        <v>47088</v>
      </c>
      <c r="K139" s="206">
        <v>0</v>
      </c>
      <c r="L139" s="269">
        <v>0</v>
      </c>
      <c r="M139" s="265">
        <v>55.8</v>
      </c>
      <c r="N139" s="265">
        <v>55.8</v>
      </c>
      <c r="O139" s="265">
        <v>232.5</v>
      </c>
      <c r="P139" s="265">
        <v>232.5</v>
      </c>
      <c r="Q139" s="265">
        <v>465</v>
      </c>
      <c r="R139" s="265">
        <v>2790</v>
      </c>
      <c r="S139" s="265">
        <v>2232</v>
      </c>
      <c r="T139" s="265">
        <v>0</v>
      </c>
      <c r="U139" s="258">
        <f t="shared" si="56"/>
        <v>5542.8</v>
      </c>
      <c r="V139" s="327">
        <f>L139*Inflation!$F$19</f>
        <v>0</v>
      </c>
      <c r="W139" s="328">
        <f>M139*Inflation!$F$19</f>
        <v>56.992927072927067</v>
      </c>
      <c r="X139" s="328">
        <f>N139*Inflation!$F$19</f>
        <v>56.992927072927067</v>
      </c>
      <c r="Y139" s="328">
        <f>O139*Inflation!$F$19*Inflation!$F$20</f>
        <v>242.45778221778227</v>
      </c>
      <c r="Z139" s="328">
        <f>P139*Inflation!$F$19*Inflation!$F$20</f>
        <v>242.45778221778227</v>
      </c>
      <c r="AA139" s="328">
        <f>Q139*Inflation!$F$19*Inflation!$F$20</f>
        <v>484.91556443556453</v>
      </c>
      <c r="AB139" s="328">
        <f>R139*Inflation!$F$19*Inflation!$F$20*Inflation!$F$21</f>
        <v>2964.7693906093909</v>
      </c>
      <c r="AC139" s="328">
        <f>S139*Inflation!$F$19*Inflation!$F$20*Inflation!$F$21*Inflation!$F$22</f>
        <v>2416.8747092907092</v>
      </c>
      <c r="AD139" s="328">
        <f>T139*Inflation!$F$19*Inflation!$F$20*Inflation!$F$21*Inflation!$F$22*Inflation!$F$23</f>
        <v>0</v>
      </c>
      <c r="AE139" s="326">
        <f t="shared" si="57"/>
        <v>5923.552591408592</v>
      </c>
      <c r="AF139" s="285">
        <f>V139/V$140*SUM('E Summary CWIP'!$AV$62:BA$62)</f>
        <v>0</v>
      </c>
      <c r="AG139" s="286">
        <f>W139/W$140*SUM('E Summary CWIP'!$BB$62:$BG$62)</f>
        <v>3.2660818976419659</v>
      </c>
      <c r="AH139" s="286">
        <f t="shared" si="58"/>
        <v>3.2660818976419659</v>
      </c>
      <c r="AI139" s="286">
        <f>Y139/Y$140*SUM('E Summary CWIP'!$BK$62:$BP$62)</f>
        <v>11.799093531011501</v>
      </c>
      <c r="AJ139" s="286">
        <f>Z139/Z$140*SUM('E Summary CWIP'!$BQ$62:$BV$62)</f>
        <v>13.180388191254076</v>
      </c>
      <c r="AK139" s="286">
        <f t="shared" si="59"/>
        <v>24.979481722265575</v>
      </c>
      <c r="AL139" s="286">
        <f>AB139/AB$140*'E Summary CWIP'!$CL$62</f>
        <v>177.53022244293291</v>
      </c>
      <c r="AM139" s="286">
        <f>AC139/AC$140*'E Summary CWIP'!$DA$62</f>
        <v>219.65057154658868</v>
      </c>
      <c r="AN139" s="286">
        <f>AD139/AD$140*'E Summary CWIP'!$DP$62</f>
        <v>0</v>
      </c>
      <c r="AO139" s="287">
        <f t="shared" si="70"/>
        <v>425.42635760942915</v>
      </c>
      <c r="AP139" s="319">
        <f t="shared" si="60"/>
        <v>0</v>
      </c>
      <c r="AQ139" s="311">
        <f t="shared" si="61"/>
        <v>60.259008970569035</v>
      </c>
      <c r="AR139" s="311">
        <f t="shared" si="62"/>
        <v>60.259008970569035</v>
      </c>
      <c r="AS139" s="311">
        <f t="shared" si="63"/>
        <v>254.25687574879376</v>
      </c>
      <c r="AT139" s="311">
        <f t="shared" si="64"/>
        <v>255.63817040903635</v>
      </c>
      <c r="AU139" s="311">
        <f t="shared" si="65"/>
        <v>509.89504615783011</v>
      </c>
      <c r="AV139" s="311">
        <f t="shared" si="66"/>
        <v>3142.2996130523238</v>
      </c>
      <c r="AW139" s="311">
        <f t="shared" si="67"/>
        <v>2636.5252808372979</v>
      </c>
      <c r="AX139" s="311">
        <f t="shared" si="68"/>
        <v>0</v>
      </c>
      <c r="AY139" s="306">
        <f t="shared" si="69"/>
        <v>6348.9789490180201</v>
      </c>
    </row>
    <row r="140" spans="1:51" ht="15" thickBot="1">
      <c r="A140" s="44"/>
      <c r="B140" s="57" t="e">
        <v>#REF!</v>
      </c>
      <c r="C140" s="73">
        <v>48</v>
      </c>
      <c r="D140" s="74">
        <v>13</v>
      </c>
      <c r="E140" s="60"/>
      <c r="F140" s="70" t="s">
        <v>323</v>
      </c>
      <c r="G140" s="389"/>
      <c r="H140" s="389"/>
      <c r="I140" s="389"/>
      <c r="J140" s="152"/>
      <c r="K140" s="204">
        <v>0</v>
      </c>
      <c r="L140" s="156">
        <f t="shared" ref="L140:U140" si="71">SUM(L69:L139)</f>
        <v>14322</v>
      </c>
      <c r="M140" s="71">
        <f t="shared" si="71"/>
        <v>10936.8</v>
      </c>
      <c r="N140" s="71">
        <f t="shared" si="71"/>
        <v>25258.799999999999</v>
      </c>
      <c r="O140" s="71">
        <f t="shared" si="71"/>
        <v>9249.779999999997</v>
      </c>
      <c r="P140" s="71">
        <f t="shared" si="71"/>
        <v>14112.75</v>
      </c>
      <c r="Q140" s="71">
        <f t="shared" si="71"/>
        <v>23362.53</v>
      </c>
      <c r="R140" s="71">
        <f t="shared" si="71"/>
        <v>27551.25</v>
      </c>
      <c r="S140" s="71">
        <f t="shared" si="71"/>
        <v>27281.55</v>
      </c>
      <c r="T140" s="71">
        <f t="shared" si="71"/>
        <v>25063.5</v>
      </c>
      <c r="U140" s="130">
        <f t="shared" si="71"/>
        <v>128517.63</v>
      </c>
      <c r="V140" s="172">
        <f t="shared" ref="V140:AE140" si="72">SUM(V69:V139)</f>
        <v>14628.184615384615</v>
      </c>
      <c r="W140" s="177">
        <f t="shared" si="72"/>
        <v>11170.613706293703</v>
      </c>
      <c r="X140" s="177">
        <f t="shared" si="72"/>
        <v>25798.798321678321</v>
      </c>
      <c r="Y140" s="177">
        <f t="shared" si="72"/>
        <v>9645.9404077522468</v>
      </c>
      <c r="Z140" s="177">
        <f t="shared" si="72"/>
        <v>14717.187380619385</v>
      </c>
      <c r="AA140" s="177">
        <f t="shared" si="72"/>
        <v>24363.127788371636</v>
      </c>
      <c r="AB140" s="177">
        <f t="shared" si="72"/>
        <v>29277.097732267735</v>
      </c>
      <c r="AC140" s="177">
        <f t="shared" si="72"/>
        <v>29541.258165434574</v>
      </c>
      <c r="AD140" s="177">
        <f t="shared" si="72"/>
        <v>27628.039384615393</v>
      </c>
      <c r="AE140" s="174">
        <f t="shared" si="72"/>
        <v>136608.32139236762</v>
      </c>
      <c r="AF140" s="160">
        <f>SUM(AF69:AF139)</f>
        <v>1263.0388926004653</v>
      </c>
      <c r="AG140" s="161">
        <f t="shared" ref="AG140:AY140" si="73">SUM(AG69:AG139)</f>
        <v>640.15205193782538</v>
      </c>
      <c r="AH140" s="161">
        <f t="shared" si="73"/>
        <v>1903.1909445382912</v>
      </c>
      <c r="AI140" s="161">
        <f t="shared" si="73"/>
        <v>469.4151370377615</v>
      </c>
      <c r="AJ140" s="161">
        <f t="shared" si="73"/>
        <v>800.04956320912231</v>
      </c>
      <c r="AK140" s="161">
        <f t="shared" si="73"/>
        <v>1269.4647002468837</v>
      </c>
      <c r="AL140" s="161">
        <f t="shared" si="73"/>
        <v>1753.1109466239625</v>
      </c>
      <c r="AM140" s="161">
        <f t="shared" si="73"/>
        <v>2684.7706317996581</v>
      </c>
      <c r="AN140" s="161">
        <f t="shared" si="73"/>
        <v>1425.1945041319268</v>
      </c>
      <c r="AO140" s="162">
        <f t="shared" si="73"/>
        <v>9035.7317273407225</v>
      </c>
      <c r="AP140" s="167">
        <f t="shared" si="73"/>
        <v>15891.223507985078</v>
      </c>
      <c r="AQ140" s="167">
        <f t="shared" si="73"/>
        <v>11810.765758231531</v>
      </c>
      <c r="AR140" s="167">
        <f t="shared" si="73"/>
        <v>27701.989266216609</v>
      </c>
      <c r="AS140" s="167">
        <f t="shared" si="73"/>
        <v>10115.355544790011</v>
      </c>
      <c r="AT140" s="167">
        <f t="shared" si="73"/>
        <v>15517.236943828506</v>
      </c>
      <c r="AU140" s="167">
        <f t="shared" si="73"/>
        <v>25632.592488618517</v>
      </c>
      <c r="AV140" s="167">
        <f t="shared" si="73"/>
        <v>31030.2086788917</v>
      </c>
      <c r="AW140" s="167">
        <f t="shared" si="73"/>
        <v>32226.028797234227</v>
      </c>
      <c r="AX140" s="167">
        <f t="shared" si="73"/>
        <v>29053.23388874732</v>
      </c>
      <c r="AY140" s="169">
        <f t="shared" si="73"/>
        <v>145644.05311970838</v>
      </c>
    </row>
    <row r="141" spans="1:51" ht="14.5">
      <c r="A141" s="44" t="s">
        <v>150</v>
      </c>
      <c r="B141" s="45" t="s">
        <v>150</v>
      </c>
      <c r="C141" s="50">
        <v>18813.405044449861</v>
      </c>
      <c r="D141" s="63">
        <v>14</v>
      </c>
      <c r="E141" s="75" t="s">
        <v>324</v>
      </c>
      <c r="F141" s="64" t="s">
        <v>27</v>
      </c>
      <c r="G141" s="386" t="s">
        <v>147</v>
      </c>
      <c r="H141" s="386" t="s">
        <v>325</v>
      </c>
      <c r="I141" s="386" t="s">
        <v>361</v>
      </c>
      <c r="J141" s="148">
        <v>47088</v>
      </c>
      <c r="K141" s="203">
        <v>0</v>
      </c>
      <c r="L141" s="255">
        <v>2360.1239999999998</v>
      </c>
      <c r="M141" s="256">
        <v>2359.0169999999998</v>
      </c>
      <c r="N141" s="256">
        <v>4719.1409999999996</v>
      </c>
      <c r="O141" s="256">
        <v>1661.2400173783228</v>
      </c>
      <c r="P141" s="256">
        <v>1661.2400173783228</v>
      </c>
      <c r="Q141" s="256">
        <v>3322.4800347566456</v>
      </c>
      <c r="R141" s="256">
        <v>3702.7788361693465</v>
      </c>
      <c r="S141" s="256">
        <v>3148.5548912944264</v>
      </c>
      <c r="T141" s="256">
        <v>3375.8517151532596</v>
      </c>
      <c r="U141" s="257">
        <f t="shared" ref="U141:U149" si="74">SUM(T141,S141,R141,Q141,N141)</f>
        <v>18268.806477373677</v>
      </c>
      <c r="V141" s="323">
        <f>L141*Inflation!$F$19</f>
        <v>2410.5801974025972</v>
      </c>
      <c r="W141" s="324">
        <f>M141*Inflation!$F$19</f>
        <v>2409.4495312687309</v>
      </c>
      <c r="X141" s="324">
        <f>N141*Inflation!$F$19</f>
        <v>4820.0297286713285</v>
      </c>
      <c r="Y141" s="324">
        <f>O141*Inflation!$F$19*Inflation!$F$20</f>
        <v>1732.3895498708741</v>
      </c>
      <c r="Z141" s="324">
        <f>P141*Inflation!$F$19*Inflation!$F$20</f>
        <v>1732.3895498708741</v>
      </c>
      <c r="AA141" s="324">
        <f>Q141*Inflation!$F$19*Inflation!$F$20</f>
        <v>3464.7790997417483</v>
      </c>
      <c r="AB141" s="324">
        <f>R141*Inflation!$F$19*Inflation!$F$20*Inflation!$F$21</f>
        <v>3934.7259332154631</v>
      </c>
      <c r="AC141" s="324">
        <f>S141*Inflation!$F$19*Inflation!$F$20*Inflation!$F$21*Inflation!$F$22</f>
        <v>3409.3470822504742</v>
      </c>
      <c r="AD141" s="324">
        <f>T141*Inflation!$F$19*Inflation!$F$20*Inflation!$F$21*Inflation!$F$22*Inflation!$F$23</f>
        <v>3721.2745284128578</v>
      </c>
      <c r="AE141" s="326">
        <f t="shared" ref="AE141:AE149" si="75">SUM(AD141,AC141,AB141,AA141,X141)</f>
        <v>19350.156372291873</v>
      </c>
      <c r="AF141" s="288">
        <f>V141/V$150*SUM('E Summary CWIP'!$AV$63:$BA$63)</f>
        <v>46.658932412927555</v>
      </c>
      <c r="AG141" s="289">
        <f>W141/W$150*SUM('E Summary CWIP'!$BB$63:$BG$63)</f>
        <v>54.719116565377227</v>
      </c>
      <c r="AH141" s="289">
        <f t="shared" ref="AH141:AH149" si="76">AG141+AF141</f>
        <v>101.37804897830478</v>
      </c>
      <c r="AI141" s="289">
        <f>Y141/Y$150*SUM('E Summary CWIP'!$BK$63:$BP$63)</f>
        <v>45.483808855754774</v>
      </c>
      <c r="AJ141" s="289">
        <f>Z141/Z$150*SUM('E Summary CWIP'!$BQ$63:$BV$63)</f>
        <v>62.470161638285745</v>
      </c>
      <c r="AK141" s="289">
        <f t="shared" ref="AK141:AK149" si="77">AJ141+AI141</f>
        <v>107.95397049404052</v>
      </c>
      <c r="AL141" s="289">
        <f>AB141/AB$150*'E Summary CWIP'!$CL$63</f>
        <v>92.327174176311615</v>
      </c>
      <c r="AM141" s="289">
        <f>AC141/AC$150*'E Summary CWIP'!$DA$63</f>
        <v>56.443024931538325</v>
      </c>
      <c r="AN141" s="289">
        <f>AD141/AD$150*'E Summary CWIP'!$DP$63</f>
        <v>59.769546970096513</v>
      </c>
      <c r="AO141" s="290">
        <f t="shared" ref="AO141:AO173" si="78">SUM(AN141,AM141,AL141,AK141,AH141)</f>
        <v>417.87176555029174</v>
      </c>
      <c r="AP141" s="317">
        <f t="shared" ref="AP141:AP149" si="79">V141+AF141</f>
        <v>2457.2391298155248</v>
      </c>
      <c r="AQ141" s="305">
        <f t="shared" ref="AQ141:AQ149" si="80">W141+AG141</f>
        <v>2464.168647834108</v>
      </c>
      <c r="AR141" s="305">
        <f t="shared" ref="AR141:AR149" si="81">X141+AH141</f>
        <v>4921.4077776496333</v>
      </c>
      <c r="AS141" s="305">
        <f t="shared" ref="AS141:AS149" si="82">Y141+AI141</f>
        <v>1777.8733587266288</v>
      </c>
      <c r="AT141" s="305">
        <f t="shared" ref="AT141:AT149" si="83">Z141+AJ141</f>
        <v>1794.85971150916</v>
      </c>
      <c r="AU141" s="305">
        <f t="shared" ref="AU141:AU149" si="84">AA141+AK141</f>
        <v>3572.733070235789</v>
      </c>
      <c r="AV141" s="305">
        <f t="shared" ref="AV141:AV149" si="85">AB141+AL141</f>
        <v>4027.0531073917746</v>
      </c>
      <c r="AW141" s="305">
        <f t="shared" ref="AW141:AW149" si="86">AC141+AM141</f>
        <v>3465.7901071820124</v>
      </c>
      <c r="AX141" s="305">
        <f t="shared" ref="AX141:AX149" si="87">AD141+AN141</f>
        <v>3781.0440753829544</v>
      </c>
      <c r="AY141" s="306">
        <f t="shared" ref="AY141:AY149" si="88">SUM(AX141,AW141,AV141,AU141,AR141)</f>
        <v>19768.028137842164</v>
      </c>
    </row>
    <row r="142" spans="1:51" ht="14.5">
      <c r="A142" s="44" t="s">
        <v>150</v>
      </c>
      <c r="B142" s="45" t="s">
        <v>150</v>
      </c>
      <c r="C142" s="50">
        <v>1539</v>
      </c>
      <c r="D142" s="63">
        <v>14</v>
      </c>
      <c r="E142" s="75" t="s">
        <v>324</v>
      </c>
      <c r="F142" s="76" t="s">
        <v>326</v>
      </c>
      <c r="G142" s="386" t="s">
        <v>147</v>
      </c>
      <c r="H142" s="386" t="s">
        <v>325</v>
      </c>
      <c r="I142" s="386" t="s">
        <v>361</v>
      </c>
      <c r="J142" s="148">
        <v>46387</v>
      </c>
      <c r="K142" s="203">
        <v>0</v>
      </c>
      <c r="L142" s="255">
        <v>553.5</v>
      </c>
      <c r="M142" s="256">
        <v>553.5</v>
      </c>
      <c r="N142" s="256">
        <v>1107</v>
      </c>
      <c r="O142" s="256">
        <v>276.75</v>
      </c>
      <c r="P142" s="256">
        <v>110.7</v>
      </c>
      <c r="Q142" s="256">
        <v>387.45</v>
      </c>
      <c r="R142" s="256">
        <v>0</v>
      </c>
      <c r="S142" s="256">
        <v>0</v>
      </c>
      <c r="T142" s="256">
        <v>0</v>
      </c>
      <c r="U142" s="257">
        <f t="shared" si="74"/>
        <v>1494.45</v>
      </c>
      <c r="V142" s="323">
        <f>L142*Inflation!$F$19</f>
        <v>565.3330669330669</v>
      </c>
      <c r="W142" s="324">
        <f>M142*Inflation!$F$19</f>
        <v>565.3330669330669</v>
      </c>
      <c r="X142" s="324">
        <f>N142*Inflation!$F$19</f>
        <v>1130.6661338661338</v>
      </c>
      <c r="Y142" s="324">
        <f>O142*Inflation!$F$19*Inflation!$F$20</f>
        <v>288.60297302697307</v>
      </c>
      <c r="Z142" s="324">
        <f>P142*Inflation!$F$19*Inflation!$F$20</f>
        <v>115.44118921078923</v>
      </c>
      <c r="AA142" s="324">
        <f>Q142*Inflation!$F$19*Inflation!$F$20</f>
        <v>404.04416223776229</v>
      </c>
      <c r="AB142" s="324">
        <f>R142*Inflation!$F$19*Inflation!$F$20*Inflation!$F$21</f>
        <v>0</v>
      </c>
      <c r="AC142" s="324">
        <f>S142*Inflation!$F$19*Inflation!$F$20*Inflation!$F$21*Inflation!$F$22</f>
        <v>0</v>
      </c>
      <c r="AD142" s="324">
        <f>T142*Inflation!$F$19*Inflation!$F$20*Inflation!$F$21*Inflation!$F$22*Inflation!$F$23</f>
        <v>0</v>
      </c>
      <c r="AE142" s="326">
        <f t="shared" si="75"/>
        <v>1534.7102961038961</v>
      </c>
      <c r="AF142" s="285">
        <f>V142/V$150*SUM('E Summary CWIP'!$AV$63:$BA$63)</f>
        <v>10.942526363256933</v>
      </c>
      <c r="AG142" s="286">
        <f>W142/W$150*SUM('E Summary CWIP'!$BB$63:$BG$63)</f>
        <v>12.838835421252282</v>
      </c>
      <c r="AH142" s="286">
        <f t="shared" si="76"/>
        <v>23.781361784509215</v>
      </c>
      <c r="AI142" s="286">
        <f>Y142/Y$150*SUM('E Summary CWIP'!$BK$63:$BP$63)</f>
        <v>7.5772579333209533</v>
      </c>
      <c r="AJ142" s="286">
        <f>Z142/Z$150*SUM('E Summary CWIP'!$BQ$63:$BV$63)</f>
        <v>4.1628222418286116</v>
      </c>
      <c r="AK142" s="286">
        <f t="shared" si="77"/>
        <v>11.740080175149565</v>
      </c>
      <c r="AL142" s="286">
        <f>AB142/AB$150*'E Summary CWIP'!$CL$63</f>
        <v>0</v>
      </c>
      <c r="AM142" s="286">
        <f>AC142/AC$150*'E Summary CWIP'!$DA$63</f>
        <v>0</v>
      </c>
      <c r="AN142" s="286">
        <f>AD142/AD$150*'E Summary CWIP'!$DP$63</f>
        <v>0</v>
      </c>
      <c r="AO142" s="287">
        <f t="shared" si="78"/>
        <v>35.52144195965878</v>
      </c>
      <c r="AP142" s="317">
        <f t="shared" si="79"/>
        <v>576.27559329632379</v>
      </c>
      <c r="AQ142" s="305">
        <f t="shared" si="80"/>
        <v>578.17190235431917</v>
      </c>
      <c r="AR142" s="305">
        <f t="shared" si="81"/>
        <v>1154.4474956506431</v>
      </c>
      <c r="AS142" s="305">
        <f t="shared" si="82"/>
        <v>296.18023096029401</v>
      </c>
      <c r="AT142" s="305">
        <f t="shared" si="83"/>
        <v>119.60401145261784</v>
      </c>
      <c r="AU142" s="305">
        <f t="shared" si="84"/>
        <v>415.78424241291185</v>
      </c>
      <c r="AV142" s="305">
        <f t="shared" si="85"/>
        <v>0</v>
      </c>
      <c r="AW142" s="305">
        <f t="shared" si="86"/>
        <v>0</v>
      </c>
      <c r="AX142" s="305">
        <f t="shared" si="87"/>
        <v>0</v>
      </c>
      <c r="AY142" s="306">
        <f t="shared" si="88"/>
        <v>1570.231738063555</v>
      </c>
    </row>
    <row r="143" spans="1:51" ht="14.5">
      <c r="A143" s="44" t="s">
        <v>150</v>
      </c>
      <c r="B143" s="45" t="s">
        <v>150</v>
      </c>
      <c r="C143" s="50">
        <v>912</v>
      </c>
      <c r="D143" s="63">
        <v>14</v>
      </c>
      <c r="E143" s="75" t="s">
        <v>324</v>
      </c>
      <c r="F143" s="76" t="s">
        <v>327</v>
      </c>
      <c r="G143" s="386" t="s">
        <v>147</v>
      </c>
      <c r="H143" s="386" t="s">
        <v>325</v>
      </c>
      <c r="I143" s="386" t="s">
        <v>361</v>
      </c>
      <c r="J143" s="148">
        <v>47118</v>
      </c>
      <c r="K143" s="203">
        <v>0</v>
      </c>
      <c r="L143" s="255">
        <v>0</v>
      </c>
      <c r="M143" s="256">
        <v>0</v>
      </c>
      <c r="N143" s="256">
        <v>0</v>
      </c>
      <c r="O143" s="256">
        <v>442.8</v>
      </c>
      <c r="P143" s="256">
        <v>442.8</v>
      </c>
      <c r="Q143" s="256">
        <v>885.6</v>
      </c>
      <c r="R143" s="256">
        <v>0</v>
      </c>
      <c r="S143" s="256">
        <v>0</v>
      </c>
      <c r="T143" s="256">
        <v>0</v>
      </c>
      <c r="U143" s="257">
        <f t="shared" si="74"/>
        <v>885.6</v>
      </c>
      <c r="V143" s="323">
        <f>L143*Inflation!$F$19</f>
        <v>0</v>
      </c>
      <c r="W143" s="324">
        <f>M143*Inflation!$F$19</f>
        <v>0</v>
      </c>
      <c r="X143" s="324">
        <f>N143*Inflation!$F$19</f>
        <v>0</v>
      </c>
      <c r="Y143" s="324">
        <f>O143*Inflation!$F$19*Inflation!$F$20</f>
        <v>461.76475684315693</v>
      </c>
      <c r="Z143" s="324">
        <f>P143*Inflation!$F$19*Inflation!$F$20</f>
        <v>461.76475684315693</v>
      </c>
      <c r="AA143" s="324">
        <f>Q143*Inflation!$F$19*Inflation!$F$20</f>
        <v>923.52951368631386</v>
      </c>
      <c r="AB143" s="324">
        <f>R143*Inflation!$F$19*Inflation!$F$20*Inflation!$F$21</f>
        <v>0</v>
      </c>
      <c r="AC143" s="324">
        <f>S143*Inflation!$F$19*Inflation!$F$20*Inflation!$F$21*Inflation!$F$22</f>
        <v>0</v>
      </c>
      <c r="AD143" s="324">
        <f>T143*Inflation!$F$19*Inflation!$F$20*Inflation!$F$21*Inflation!$F$22*Inflation!$F$23</f>
        <v>0</v>
      </c>
      <c r="AE143" s="326">
        <f t="shared" si="75"/>
        <v>923.52951368631386</v>
      </c>
      <c r="AF143" s="285">
        <f>V143/V$150*SUM('E Summary CWIP'!$AV$63:$BA$63)</f>
        <v>0</v>
      </c>
      <c r="AG143" s="286">
        <f>W143/W$150*SUM('E Summary CWIP'!$BB$63:$BG$63)</f>
        <v>0</v>
      </c>
      <c r="AH143" s="286">
        <f t="shared" si="76"/>
        <v>0</v>
      </c>
      <c r="AI143" s="286">
        <f>Y143/Y$150*SUM('E Summary CWIP'!$BK$63:$BP$63)</f>
        <v>12.123612693313524</v>
      </c>
      <c r="AJ143" s="286">
        <f>Z143/Z$150*SUM('E Summary CWIP'!$BQ$63:$BV$63)</f>
        <v>16.651288967314446</v>
      </c>
      <c r="AK143" s="286">
        <f t="shared" si="77"/>
        <v>28.774901660627968</v>
      </c>
      <c r="AL143" s="286">
        <f>AB143/AB$150*'E Summary CWIP'!$CL$63</f>
        <v>0</v>
      </c>
      <c r="AM143" s="286">
        <f>AC143/AC$150*'E Summary CWIP'!$DA$63</f>
        <v>0</v>
      </c>
      <c r="AN143" s="286">
        <f>AD143/AD$150*'E Summary CWIP'!$DP$63</f>
        <v>0</v>
      </c>
      <c r="AO143" s="287">
        <f t="shared" si="78"/>
        <v>28.774901660627968</v>
      </c>
      <c r="AP143" s="317">
        <f t="shared" si="79"/>
        <v>0</v>
      </c>
      <c r="AQ143" s="305">
        <f t="shared" si="80"/>
        <v>0</v>
      </c>
      <c r="AR143" s="305">
        <f t="shared" si="81"/>
        <v>0</v>
      </c>
      <c r="AS143" s="305">
        <f t="shared" si="82"/>
        <v>473.88836953647046</v>
      </c>
      <c r="AT143" s="305">
        <f t="shared" si="83"/>
        <v>478.41604581047136</v>
      </c>
      <c r="AU143" s="305">
        <f t="shared" si="84"/>
        <v>952.30441534694182</v>
      </c>
      <c r="AV143" s="305">
        <f t="shared" si="85"/>
        <v>0</v>
      </c>
      <c r="AW143" s="305">
        <f t="shared" si="86"/>
        <v>0</v>
      </c>
      <c r="AX143" s="305">
        <f t="shared" si="87"/>
        <v>0</v>
      </c>
      <c r="AY143" s="306">
        <f t="shared" si="88"/>
        <v>952.30441534694182</v>
      </c>
    </row>
    <row r="144" spans="1:51" ht="14.5">
      <c r="A144" s="44" t="s">
        <v>150</v>
      </c>
      <c r="B144" s="45" t="s">
        <v>150</v>
      </c>
      <c r="C144" s="50">
        <v>912</v>
      </c>
      <c r="D144" s="63">
        <v>14</v>
      </c>
      <c r="E144" s="75" t="s">
        <v>324</v>
      </c>
      <c r="F144" s="76" t="s">
        <v>328</v>
      </c>
      <c r="G144" s="386" t="s">
        <v>147</v>
      </c>
      <c r="H144" s="386" t="s">
        <v>325</v>
      </c>
      <c r="I144" s="386" t="s">
        <v>361</v>
      </c>
      <c r="J144" s="148">
        <v>46568</v>
      </c>
      <c r="K144" s="203">
        <v>0</v>
      </c>
      <c r="L144" s="255">
        <v>0</v>
      </c>
      <c r="M144" s="256">
        <v>0</v>
      </c>
      <c r="N144" s="256">
        <v>0</v>
      </c>
      <c r="O144" s="256">
        <v>276.75</v>
      </c>
      <c r="P144" s="256">
        <v>276.75</v>
      </c>
      <c r="Q144" s="256">
        <v>553.5</v>
      </c>
      <c r="R144" s="256">
        <v>332.1</v>
      </c>
      <c r="S144" s="256">
        <v>0</v>
      </c>
      <c r="T144" s="256">
        <v>0</v>
      </c>
      <c r="U144" s="257">
        <f t="shared" si="74"/>
        <v>885.6</v>
      </c>
      <c r="V144" s="323">
        <f>L144*Inflation!$F$19</f>
        <v>0</v>
      </c>
      <c r="W144" s="324">
        <f>M144*Inflation!$F$19</f>
        <v>0</v>
      </c>
      <c r="X144" s="324">
        <f>N144*Inflation!$F$19</f>
        <v>0</v>
      </c>
      <c r="Y144" s="324">
        <f>O144*Inflation!$F$19*Inflation!$F$20</f>
        <v>288.60297302697307</v>
      </c>
      <c r="Z144" s="324">
        <f>P144*Inflation!$F$19*Inflation!$F$20</f>
        <v>288.60297302697307</v>
      </c>
      <c r="AA144" s="324">
        <f>Q144*Inflation!$F$19*Inflation!$F$20</f>
        <v>577.20594605394615</v>
      </c>
      <c r="AB144" s="324">
        <f>R144*Inflation!$F$19*Inflation!$F$20*Inflation!$F$21</f>
        <v>352.90319520479528</v>
      </c>
      <c r="AC144" s="324">
        <f>S144*Inflation!$F$19*Inflation!$F$20*Inflation!$F$21*Inflation!$F$22</f>
        <v>0</v>
      </c>
      <c r="AD144" s="324">
        <f>T144*Inflation!$F$19*Inflation!$F$20*Inflation!$F$21*Inflation!$F$22*Inflation!$F$23</f>
        <v>0</v>
      </c>
      <c r="AE144" s="326">
        <f t="shared" si="75"/>
        <v>930.10914125874137</v>
      </c>
      <c r="AF144" s="285">
        <f>V144/V$150*SUM('E Summary CWIP'!$AV$63:$BA$63)</f>
        <v>0</v>
      </c>
      <c r="AG144" s="286">
        <f>W144/W$150*SUM('E Summary CWIP'!$BB$63:$BG$63)</f>
        <v>0</v>
      </c>
      <c r="AH144" s="286">
        <f t="shared" si="76"/>
        <v>0</v>
      </c>
      <c r="AI144" s="286">
        <f>Y144/Y$150*SUM('E Summary CWIP'!$BK$63:$BP$63)</f>
        <v>7.5772579333209533</v>
      </c>
      <c r="AJ144" s="286">
        <f>Z144/Z$150*SUM('E Summary CWIP'!$BQ$63:$BV$63)</f>
        <v>10.40705560457153</v>
      </c>
      <c r="AK144" s="286">
        <f t="shared" si="77"/>
        <v>17.984313537892483</v>
      </c>
      <c r="AL144" s="286">
        <f>AB144/AB$150*'E Summary CWIP'!$CL$63</f>
        <v>8.2807685526456805</v>
      </c>
      <c r="AM144" s="286">
        <f>AC144/AC$150*'E Summary CWIP'!$DA$63</f>
        <v>0</v>
      </c>
      <c r="AN144" s="286">
        <f>AD144/AD$150*'E Summary CWIP'!$DP$63</f>
        <v>0</v>
      </c>
      <c r="AO144" s="287">
        <f t="shared" si="78"/>
        <v>26.265082090538165</v>
      </c>
      <c r="AP144" s="317">
        <f t="shared" si="79"/>
        <v>0</v>
      </c>
      <c r="AQ144" s="305">
        <f t="shared" si="80"/>
        <v>0</v>
      </c>
      <c r="AR144" s="305">
        <f t="shared" si="81"/>
        <v>0</v>
      </c>
      <c r="AS144" s="305">
        <f t="shared" si="82"/>
        <v>296.18023096029401</v>
      </c>
      <c r="AT144" s="305">
        <f t="shared" si="83"/>
        <v>299.01002863154463</v>
      </c>
      <c r="AU144" s="305">
        <f t="shared" si="84"/>
        <v>595.19025959183864</v>
      </c>
      <c r="AV144" s="305">
        <f t="shared" si="85"/>
        <v>361.18396375744095</v>
      </c>
      <c r="AW144" s="305">
        <f t="shared" si="86"/>
        <v>0</v>
      </c>
      <c r="AX144" s="305">
        <f t="shared" si="87"/>
        <v>0</v>
      </c>
      <c r="AY144" s="306">
        <f t="shared" si="88"/>
        <v>956.37422334927965</v>
      </c>
    </row>
    <row r="145" spans="1:51" ht="14.5">
      <c r="A145" s="44" t="s">
        <v>150</v>
      </c>
      <c r="B145" s="45" t="s">
        <v>150</v>
      </c>
      <c r="C145" s="50">
        <v>3420</v>
      </c>
      <c r="D145" s="63">
        <v>14</v>
      </c>
      <c r="E145" s="75" t="s">
        <v>324</v>
      </c>
      <c r="F145" s="76" t="s">
        <v>329</v>
      </c>
      <c r="G145" s="386" t="s">
        <v>147</v>
      </c>
      <c r="H145" s="386" t="s">
        <v>325</v>
      </c>
      <c r="I145" s="386" t="s">
        <v>361</v>
      </c>
      <c r="J145" s="148">
        <v>47088</v>
      </c>
      <c r="K145" s="203">
        <v>0</v>
      </c>
      <c r="L145" s="255">
        <v>0</v>
      </c>
      <c r="M145" s="256">
        <v>553.5</v>
      </c>
      <c r="N145" s="256">
        <v>553.5</v>
      </c>
      <c r="O145" s="256">
        <v>553.5</v>
      </c>
      <c r="P145" s="256">
        <v>553.5</v>
      </c>
      <c r="Q145" s="256">
        <v>1107</v>
      </c>
      <c r="R145" s="256">
        <v>1660.5</v>
      </c>
      <c r="S145" s="256">
        <v>0</v>
      </c>
      <c r="T145" s="256">
        <v>0</v>
      </c>
      <c r="U145" s="257">
        <f t="shared" si="74"/>
        <v>3321</v>
      </c>
      <c r="V145" s="323">
        <f>L145*Inflation!$F$19</f>
        <v>0</v>
      </c>
      <c r="W145" s="324">
        <f>M145*Inflation!$F$19</f>
        <v>565.3330669330669</v>
      </c>
      <c r="X145" s="324">
        <f>N145*Inflation!$F$19</f>
        <v>565.3330669330669</v>
      </c>
      <c r="Y145" s="324">
        <f>O145*Inflation!$F$19*Inflation!$F$20</f>
        <v>577.20594605394615</v>
      </c>
      <c r="Z145" s="324">
        <f>P145*Inflation!$F$19*Inflation!$F$20</f>
        <v>577.20594605394615</v>
      </c>
      <c r="AA145" s="324">
        <f>Q145*Inflation!$F$19*Inflation!$F$20</f>
        <v>1154.4118921078923</v>
      </c>
      <c r="AB145" s="324">
        <f>R145*Inflation!$F$19*Inflation!$F$20*Inflation!$F$21</f>
        <v>1764.5159760239762</v>
      </c>
      <c r="AC145" s="324">
        <f>S145*Inflation!$F$19*Inflation!$F$20*Inflation!$F$21*Inflation!$F$22</f>
        <v>0</v>
      </c>
      <c r="AD145" s="324">
        <f>T145*Inflation!$F$19*Inflation!$F$20*Inflation!$F$21*Inflation!$F$22*Inflation!$F$23</f>
        <v>0</v>
      </c>
      <c r="AE145" s="326">
        <f t="shared" si="75"/>
        <v>3484.2609350649354</v>
      </c>
      <c r="AF145" s="285">
        <f>V145/V$150*SUM('E Summary CWIP'!$AV$63:$BA$63)</f>
        <v>0</v>
      </c>
      <c r="AG145" s="286">
        <f>W145/W$150*SUM('E Summary CWIP'!$BB$63:$BG$63)</f>
        <v>12.838835421252282</v>
      </c>
      <c r="AH145" s="286">
        <f t="shared" si="76"/>
        <v>12.838835421252282</v>
      </c>
      <c r="AI145" s="286">
        <f>Y145/Y$150*SUM('E Summary CWIP'!$BK$63:$BP$63)</f>
        <v>15.154515866641907</v>
      </c>
      <c r="AJ145" s="286">
        <f>Z145/Z$150*SUM('E Summary CWIP'!$BQ$63:$BV$63)</f>
        <v>20.814111209143061</v>
      </c>
      <c r="AK145" s="286">
        <f t="shared" si="77"/>
        <v>35.968627075784966</v>
      </c>
      <c r="AL145" s="286">
        <f>AB145/AB$150*'E Summary CWIP'!$CL$63</f>
        <v>41.403842763228397</v>
      </c>
      <c r="AM145" s="286">
        <f>AC145/AC$150*'E Summary CWIP'!$DA$63</f>
        <v>0</v>
      </c>
      <c r="AN145" s="286">
        <f>AD145/AD$150*'E Summary CWIP'!$DP$63</f>
        <v>0</v>
      </c>
      <c r="AO145" s="287">
        <f t="shared" si="78"/>
        <v>90.211305260265647</v>
      </c>
      <c r="AP145" s="317">
        <f t="shared" si="79"/>
        <v>0</v>
      </c>
      <c r="AQ145" s="305">
        <f t="shared" si="80"/>
        <v>578.17190235431917</v>
      </c>
      <c r="AR145" s="305">
        <f t="shared" si="81"/>
        <v>578.17190235431917</v>
      </c>
      <c r="AS145" s="305">
        <f t="shared" si="82"/>
        <v>592.36046192058802</v>
      </c>
      <c r="AT145" s="305">
        <f t="shared" si="83"/>
        <v>598.02005726308926</v>
      </c>
      <c r="AU145" s="305">
        <f t="shared" si="84"/>
        <v>1190.3805191836773</v>
      </c>
      <c r="AV145" s="305">
        <f t="shared" si="85"/>
        <v>1805.9198187872046</v>
      </c>
      <c r="AW145" s="305">
        <f t="shared" si="86"/>
        <v>0</v>
      </c>
      <c r="AX145" s="305">
        <f t="shared" si="87"/>
        <v>0</v>
      </c>
      <c r="AY145" s="306">
        <f t="shared" si="88"/>
        <v>3574.4722403252008</v>
      </c>
    </row>
    <row r="146" spans="1:51" ht="14.5">
      <c r="A146" s="44" t="s">
        <v>150</v>
      </c>
      <c r="B146" s="45" t="s">
        <v>150</v>
      </c>
      <c r="C146" s="50">
        <v>12312</v>
      </c>
      <c r="D146" s="63">
        <v>14</v>
      </c>
      <c r="E146" s="75" t="s">
        <v>324</v>
      </c>
      <c r="F146" s="76" t="s">
        <v>330</v>
      </c>
      <c r="G146" s="386" t="s">
        <v>147</v>
      </c>
      <c r="H146" s="386" t="s">
        <v>325</v>
      </c>
      <c r="I146" s="386" t="s">
        <v>361</v>
      </c>
      <c r="J146" s="148">
        <v>47088</v>
      </c>
      <c r="K146" s="203">
        <v>0</v>
      </c>
      <c r="L146" s="255">
        <v>276.75</v>
      </c>
      <c r="M146" s="256">
        <v>276.75</v>
      </c>
      <c r="N146" s="256">
        <v>553.5</v>
      </c>
      <c r="O146" s="256">
        <v>442.8</v>
      </c>
      <c r="P146" s="256">
        <v>442.8</v>
      </c>
      <c r="Q146" s="256">
        <v>885.6</v>
      </c>
      <c r="R146" s="256">
        <v>1660.5</v>
      </c>
      <c r="S146" s="256">
        <v>4428</v>
      </c>
      <c r="T146" s="256">
        <v>4428</v>
      </c>
      <c r="U146" s="257">
        <f t="shared" si="74"/>
        <v>11955.6</v>
      </c>
      <c r="V146" s="323">
        <f>L146*Inflation!$F$19</f>
        <v>282.66653346653345</v>
      </c>
      <c r="W146" s="324">
        <f>M146*Inflation!$F$19</f>
        <v>282.66653346653345</v>
      </c>
      <c r="X146" s="324">
        <f>N146*Inflation!$F$19</f>
        <v>565.3330669330669</v>
      </c>
      <c r="Y146" s="324">
        <f>O146*Inflation!$F$19*Inflation!$F$20</f>
        <v>461.76475684315693</v>
      </c>
      <c r="Z146" s="324">
        <f>P146*Inflation!$F$19*Inflation!$F$20</f>
        <v>461.76475684315693</v>
      </c>
      <c r="AA146" s="324">
        <f>Q146*Inflation!$F$19*Inflation!$F$20</f>
        <v>923.52951368631386</v>
      </c>
      <c r="AB146" s="324">
        <f>R146*Inflation!$F$19*Inflation!$F$20*Inflation!$F$21</f>
        <v>1764.5159760239762</v>
      </c>
      <c r="AC146" s="324">
        <f>S146*Inflation!$F$19*Inflation!$F$20*Inflation!$F$21*Inflation!$F$22</f>
        <v>4794.76756843157</v>
      </c>
      <c r="AD146" s="324">
        <f>T146*Inflation!$F$19*Inflation!$F$20*Inflation!$F$21*Inflation!$F$22*Inflation!$F$23</f>
        <v>4881.0803916083933</v>
      </c>
      <c r="AE146" s="326">
        <f t="shared" si="75"/>
        <v>12929.226516683319</v>
      </c>
      <c r="AF146" s="285">
        <f>V146/V$150*SUM('E Summary CWIP'!$AV$63:$BA$63)</f>
        <v>5.4712631816284665</v>
      </c>
      <c r="AG146" s="286">
        <f>W146/W$150*SUM('E Summary CWIP'!$BB$63:$BG$63)</f>
        <v>6.4194177106261412</v>
      </c>
      <c r="AH146" s="286">
        <f t="shared" si="76"/>
        <v>11.890680892254608</v>
      </c>
      <c r="AI146" s="286">
        <f>Y146/Y$150*SUM('E Summary CWIP'!$BK$63:$BP$63)</f>
        <v>12.123612693313524</v>
      </c>
      <c r="AJ146" s="286">
        <f>Z146/Z$150*SUM('E Summary CWIP'!$BQ$63:$BV$63)</f>
        <v>16.651288967314446</v>
      </c>
      <c r="AK146" s="286">
        <f t="shared" si="77"/>
        <v>28.774901660627968</v>
      </c>
      <c r="AL146" s="286">
        <f>AB146/AB$150*'E Summary CWIP'!$CL$63</f>
        <v>41.403842763228397</v>
      </c>
      <c r="AM146" s="286">
        <f>AC146/AC$150*'E Summary CWIP'!$DA$63</f>
        <v>79.379182839687203</v>
      </c>
      <c r="AN146" s="286">
        <f>AD146/AD$150*'E Summary CWIP'!$DP$63</f>
        <v>78.39786113697005</v>
      </c>
      <c r="AO146" s="287">
        <f t="shared" si="78"/>
        <v>239.84646929276821</v>
      </c>
      <c r="AP146" s="317">
        <f t="shared" si="79"/>
        <v>288.1377966481619</v>
      </c>
      <c r="AQ146" s="305">
        <f t="shared" si="80"/>
        <v>289.08595117715959</v>
      </c>
      <c r="AR146" s="305">
        <f t="shared" si="81"/>
        <v>577.22374782532154</v>
      </c>
      <c r="AS146" s="305">
        <f t="shared" si="82"/>
        <v>473.88836953647046</v>
      </c>
      <c r="AT146" s="305">
        <f t="shared" si="83"/>
        <v>478.41604581047136</v>
      </c>
      <c r="AU146" s="305">
        <f t="shared" si="84"/>
        <v>952.30441534694182</v>
      </c>
      <c r="AV146" s="305">
        <f t="shared" si="85"/>
        <v>1805.9198187872046</v>
      </c>
      <c r="AW146" s="305">
        <f t="shared" si="86"/>
        <v>4874.146751271257</v>
      </c>
      <c r="AX146" s="305">
        <f t="shared" si="87"/>
        <v>4959.4782527453635</v>
      </c>
      <c r="AY146" s="306">
        <f t="shared" si="88"/>
        <v>13169.072985976087</v>
      </c>
    </row>
    <row r="147" spans="1:51" ht="14.5">
      <c r="A147" s="44" t="s">
        <v>150</v>
      </c>
      <c r="B147" s="45" t="s">
        <v>150</v>
      </c>
      <c r="C147" s="50">
        <v>33042.297003060434</v>
      </c>
      <c r="D147" s="63">
        <v>14</v>
      </c>
      <c r="E147" s="75" t="s">
        <v>331</v>
      </c>
      <c r="F147" s="76" t="s">
        <v>332</v>
      </c>
      <c r="G147" s="386" t="s">
        <v>147</v>
      </c>
      <c r="H147" s="386" t="s">
        <v>325</v>
      </c>
      <c r="I147" s="386" t="s">
        <v>361</v>
      </c>
      <c r="J147" s="148">
        <v>47088</v>
      </c>
      <c r="K147" s="203">
        <v>0</v>
      </c>
      <c r="L147" s="255">
        <v>3021.754444273201</v>
      </c>
      <c r="M147" s="256">
        <v>3021.754444273201</v>
      </c>
      <c r="N147" s="256">
        <v>6043.508888546402</v>
      </c>
      <c r="O147" s="256">
        <v>3112.4070776013968</v>
      </c>
      <c r="P147" s="256">
        <v>3112.4070776013968</v>
      </c>
      <c r="Q147" s="256">
        <v>6224.8141552027937</v>
      </c>
      <c r="R147" s="256">
        <v>6411.5585798588772</v>
      </c>
      <c r="S147" s="256">
        <v>6603.9053372546441</v>
      </c>
      <c r="T147" s="256">
        <v>6802.0224973722825</v>
      </c>
      <c r="U147" s="257">
        <f t="shared" si="74"/>
        <v>32085.809458234999</v>
      </c>
      <c r="V147" s="323">
        <f>L147*Inflation!$F$19</f>
        <v>3086.3553884364842</v>
      </c>
      <c r="W147" s="324">
        <f>M147*Inflation!$F$19</f>
        <v>3086.3553884364842</v>
      </c>
      <c r="X147" s="324">
        <f>N147*Inflation!$F$19</f>
        <v>6172.7107768729684</v>
      </c>
      <c r="Y147" s="324">
        <f>O147*Inflation!$F$19*Inflation!$F$20</f>
        <v>3245.7088920179081</v>
      </c>
      <c r="Z147" s="324">
        <f>P147*Inflation!$F$19*Inflation!$F$20</f>
        <v>3245.7088920179081</v>
      </c>
      <c r="AA147" s="324">
        <f>Q147*Inflation!$F$19*Inflation!$F$20</f>
        <v>6491.4177840358161</v>
      </c>
      <c r="AB147" s="324">
        <f>R147*Inflation!$F$19*Inflation!$F$20*Inflation!$F$21</f>
        <v>6813.1873203098976</v>
      </c>
      <c r="AC147" s="324">
        <f>S147*Inflation!$F$19*Inflation!$F$20*Inflation!$F$21*Inflation!$F$22</f>
        <v>7150.9013405737833</v>
      </c>
      <c r="AD147" s="324">
        <f>T147*Inflation!$F$19*Inflation!$F$20*Inflation!$F$21*Inflation!$F$22*Inflation!$F$23</f>
        <v>7498.0168552852283</v>
      </c>
      <c r="AE147" s="326">
        <f t="shared" si="75"/>
        <v>34126.234077077694</v>
      </c>
      <c r="AF147" s="285">
        <f>V147/V$150*SUM('E Summary CWIP'!$AV$63:$BA$63)</f>
        <v>59.73916471499242</v>
      </c>
      <c r="AG147" s="286">
        <f>W147/W$150*SUM('E Summary CWIP'!$BB$63:$BG$63)</f>
        <v>70.091794026126976</v>
      </c>
      <c r="AH147" s="286">
        <f t="shared" si="76"/>
        <v>129.83095874111939</v>
      </c>
      <c r="AI147" s="286">
        <f>Y147/Y$150*SUM('E Summary CWIP'!$BK$63:$BP$63)</f>
        <v>85.215939369392828</v>
      </c>
      <c r="AJ147" s="286">
        <f>Z147/Z$150*SUM('E Summary CWIP'!$BQ$63:$BV$63)</f>
        <v>117.0406269942537</v>
      </c>
      <c r="AK147" s="286">
        <f t="shared" si="77"/>
        <v>202.25656636364653</v>
      </c>
      <c r="AL147" s="286">
        <f>AB147/AB$150*'E Summary CWIP'!$CL$63</f>
        <v>159.8694148194549</v>
      </c>
      <c r="AM147" s="286">
        <f>AC147/AC$150*'E Summary CWIP'!$DA$63</f>
        <v>118.38586477459859</v>
      </c>
      <c r="AN147" s="286">
        <f>AD147/AD$150*'E Summary CWIP'!$DP$63</f>
        <v>120.42999439917305</v>
      </c>
      <c r="AO147" s="287">
        <f t="shared" si="78"/>
        <v>730.77279909799245</v>
      </c>
      <c r="AP147" s="317">
        <f t="shared" si="79"/>
        <v>3146.0945531514767</v>
      </c>
      <c r="AQ147" s="305">
        <f t="shared" si="80"/>
        <v>3156.4471824626112</v>
      </c>
      <c r="AR147" s="305">
        <f t="shared" si="81"/>
        <v>6302.5417356140879</v>
      </c>
      <c r="AS147" s="305">
        <f t="shared" si="82"/>
        <v>3330.9248313873009</v>
      </c>
      <c r="AT147" s="305">
        <f t="shared" si="83"/>
        <v>3362.7495190121617</v>
      </c>
      <c r="AU147" s="305">
        <f t="shared" si="84"/>
        <v>6693.674350399463</v>
      </c>
      <c r="AV147" s="305">
        <f t="shared" si="85"/>
        <v>6973.0567351293521</v>
      </c>
      <c r="AW147" s="305">
        <f t="shared" si="86"/>
        <v>7269.2872053483816</v>
      </c>
      <c r="AX147" s="305">
        <f t="shared" si="87"/>
        <v>7618.4468496844011</v>
      </c>
      <c r="AY147" s="306">
        <f t="shared" si="88"/>
        <v>34857.006876175685</v>
      </c>
    </row>
    <row r="148" spans="1:51" ht="14.5">
      <c r="A148" s="44" t="s">
        <v>150</v>
      </c>
      <c r="B148" s="45" t="s">
        <v>150</v>
      </c>
      <c r="C148" s="50">
        <v>3161.9422969435818</v>
      </c>
      <c r="D148" s="63">
        <v>14</v>
      </c>
      <c r="E148" s="77" t="s">
        <v>333</v>
      </c>
      <c r="F148" s="78" t="s">
        <v>334</v>
      </c>
      <c r="G148" s="386" t="s">
        <v>147</v>
      </c>
      <c r="H148" s="400" t="s">
        <v>325</v>
      </c>
      <c r="I148" s="400" t="s">
        <v>361</v>
      </c>
      <c r="J148" s="153">
        <v>47088</v>
      </c>
      <c r="K148" s="203">
        <v>0</v>
      </c>
      <c r="L148" s="255">
        <v>297.78314306708063</v>
      </c>
      <c r="M148" s="256">
        <v>297.78314306708063</v>
      </c>
      <c r="N148" s="256">
        <v>595.56628613416126</v>
      </c>
      <c r="O148" s="256">
        <v>306.71663735909306</v>
      </c>
      <c r="P148" s="256">
        <v>306.71663735909306</v>
      </c>
      <c r="Q148" s="256">
        <v>613.43327471818611</v>
      </c>
      <c r="R148" s="256">
        <v>631.83627295973167</v>
      </c>
      <c r="S148" s="256">
        <v>650.79136114852361</v>
      </c>
      <c r="T148" s="256">
        <v>670.3151019829794</v>
      </c>
      <c r="U148" s="257">
        <f t="shared" si="74"/>
        <v>3161.9422969435818</v>
      </c>
      <c r="V148" s="323">
        <f>L148*Inflation!$F$19</f>
        <v>304.14933613564756</v>
      </c>
      <c r="W148" s="324">
        <f>M148*Inflation!$F$19</f>
        <v>304.14933613564756</v>
      </c>
      <c r="X148" s="324">
        <f>N148*Inflation!$F$19</f>
        <v>608.29867227129512</v>
      </c>
      <c r="Y148" s="324">
        <f>O148*Inflation!$F$19*Inflation!$F$20</f>
        <v>319.85305661669452</v>
      </c>
      <c r="Z148" s="324">
        <f>P148*Inflation!$F$19*Inflation!$F$20</f>
        <v>319.85305661669452</v>
      </c>
      <c r="AA148" s="324">
        <f>Q148*Inflation!$F$19*Inflation!$F$20</f>
        <v>639.70611323338903</v>
      </c>
      <c r="AB148" s="324">
        <f>R148*Inflation!$F$19*Inflation!$F$20*Inflation!$F$21</f>
        <v>671.41535553682172</v>
      </c>
      <c r="AC148" s="324">
        <f>S148*Inflation!$F$19*Inflation!$F$20*Inflation!$F$21*Inflation!$F$22</f>
        <v>704.69586997524334</v>
      </c>
      <c r="AD148" s="324">
        <f>T148*Inflation!$F$19*Inflation!$F$20*Inflation!$F$21*Inflation!$F$22*Inflation!$F$23</f>
        <v>738.90286822224493</v>
      </c>
      <c r="AE148" s="326">
        <f t="shared" si="75"/>
        <v>3363.0188792389936</v>
      </c>
      <c r="AF148" s="285">
        <f>V148/V$150*SUM('E Summary CWIP'!$AV$63:$BA$63)</f>
        <v>5.887082011824825</v>
      </c>
      <c r="AG148" s="286">
        <f>W148/W$150*SUM('E Summary CWIP'!$BB$63:$BG$63)</f>
        <v>6.9072967751788088</v>
      </c>
      <c r="AH148" s="286">
        <f t="shared" si="76"/>
        <v>12.794378787003634</v>
      </c>
      <c r="AI148" s="286">
        <f>Y148/Y$150*SUM('E Summary CWIP'!$BK$63:$BP$63)</f>
        <v>8.3977274569492799</v>
      </c>
      <c r="AJ148" s="286">
        <f>Z148/Z$150*SUM('E Summary CWIP'!$BQ$63:$BV$63)</f>
        <v>11.533937126804995</v>
      </c>
      <c r="AK148" s="286">
        <f t="shared" si="77"/>
        <v>19.931664583754277</v>
      </c>
      <c r="AL148" s="286">
        <f>AB148/AB$150*'E Summary CWIP'!$CL$63</f>
        <v>15.754561696915983</v>
      </c>
      <c r="AM148" s="286">
        <f>AC148/AC$150*'E Summary CWIP'!$DA$63</f>
        <v>11.666505521024742</v>
      </c>
      <c r="AN148" s="286">
        <f>AD148/AD$150*'E Summary CWIP'!$DP$63</f>
        <v>11.867947218445243</v>
      </c>
      <c r="AO148" s="287">
        <f t="shared" si="78"/>
        <v>72.015057807143876</v>
      </c>
      <c r="AP148" s="317">
        <f t="shared" si="79"/>
        <v>310.03641814747238</v>
      </c>
      <c r="AQ148" s="305">
        <f t="shared" si="80"/>
        <v>311.05663291082635</v>
      </c>
      <c r="AR148" s="305">
        <f t="shared" si="81"/>
        <v>621.09305105829878</v>
      </c>
      <c r="AS148" s="305">
        <f t="shared" si="82"/>
        <v>328.25078407364379</v>
      </c>
      <c r="AT148" s="305">
        <f t="shared" si="83"/>
        <v>331.38699374349949</v>
      </c>
      <c r="AU148" s="305">
        <f t="shared" si="84"/>
        <v>659.63777781714327</v>
      </c>
      <c r="AV148" s="305">
        <f t="shared" si="85"/>
        <v>687.16991723373769</v>
      </c>
      <c r="AW148" s="305">
        <f t="shared" si="86"/>
        <v>716.3623754962681</v>
      </c>
      <c r="AX148" s="305">
        <f t="shared" si="87"/>
        <v>750.77081544069017</v>
      </c>
      <c r="AY148" s="306">
        <f t="shared" si="88"/>
        <v>3435.0339370461379</v>
      </c>
    </row>
    <row r="149" spans="1:51" ht="14.5">
      <c r="A149" s="44" t="s">
        <v>150</v>
      </c>
      <c r="B149" s="45" t="s">
        <v>150</v>
      </c>
      <c r="C149" s="50">
        <v>2634.951914119652</v>
      </c>
      <c r="D149" s="63">
        <v>14</v>
      </c>
      <c r="E149" s="75" t="s">
        <v>335</v>
      </c>
      <c r="F149" s="76" t="s">
        <v>336</v>
      </c>
      <c r="G149" s="386" t="s">
        <v>147</v>
      </c>
      <c r="H149" s="386" t="s">
        <v>325</v>
      </c>
      <c r="I149" s="386" t="s">
        <v>361</v>
      </c>
      <c r="J149" s="148">
        <v>47088</v>
      </c>
      <c r="K149" s="203">
        <v>0</v>
      </c>
      <c r="L149" s="255">
        <v>248.15261922256724</v>
      </c>
      <c r="M149" s="256">
        <v>248.15261922256724</v>
      </c>
      <c r="N149" s="256">
        <v>496.30523844513448</v>
      </c>
      <c r="O149" s="256">
        <v>255.59719779924424</v>
      </c>
      <c r="P149" s="256">
        <v>255.59719779924424</v>
      </c>
      <c r="Q149" s="256">
        <v>511.19439559848848</v>
      </c>
      <c r="R149" s="256">
        <v>526.53022746644308</v>
      </c>
      <c r="S149" s="256">
        <v>542.32613429043636</v>
      </c>
      <c r="T149" s="256">
        <v>558.59591831914952</v>
      </c>
      <c r="U149" s="257">
        <f t="shared" si="74"/>
        <v>2634.951914119652</v>
      </c>
      <c r="V149" s="323">
        <f>L149*Inflation!$F$19</f>
        <v>253.45778011303969</v>
      </c>
      <c r="W149" s="324">
        <f>M149*Inflation!$F$19</f>
        <v>253.45778011303969</v>
      </c>
      <c r="X149" s="324">
        <f>N149*Inflation!$F$19</f>
        <v>506.91556022607938</v>
      </c>
      <c r="Y149" s="324">
        <f>O149*Inflation!$F$19*Inflation!$F$20</f>
        <v>266.54421384724549</v>
      </c>
      <c r="Z149" s="324">
        <f>P149*Inflation!$F$19*Inflation!$F$20</f>
        <v>266.54421384724549</v>
      </c>
      <c r="AA149" s="324">
        <f>Q149*Inflation!$F$19*Inflation!$F$20</f>
        <v>533.08842769449097</v>
      </c>
      <c r="AB149" s="324">
        <f>R149*Inflation!$F$19*Inflation!$F$20*Inflation!$F$21</f>
        <v>559.51279628068482</v>
      </c>
      <c r="AC149" s="324">
        <f>S149*Inflation!$F$19*Inflation!$F$20*Inflation!$F$21*Inflation!$F$22</f>
        <v>587.24655831270286</v>
      </c>
      <c r="AD149" s="324">
        <f>T149*Inflation!$F$19*Inflation!$F$20*Inflation!$F$21*Inflation!$F$22*Inflation!$F$23</f>
        <v>615.75239018520404</v>
      </c>
      <c r="AE149" s="326">
        <f t="shared" si="75"/>
        <v>2802.5157326991621</v>
      </c>
      <c r="AF149" s="285">
        <f>V149/V$150*SUM('E Summary CWIP'!$AV$63:$BA$63)</f>
        <v>4.9059016765206884</v>
      </c>
      <c r="AG149" s="286">
        <f>W149/W$150*SUM('E Summary CWIP'!$BB$63:$BG$63)</f>
        <v>5.7560806459823421</v>
      </c>
      <c r="AH149" s="286">
        <f t="shared" si="76"/>
        <v>10.661982322503031</v>
      </c>
      <c r="AI149" s="286">
        <f>Y149/Y$150*SUM('E Summary CWIP'!$BK$63:$BP$63)</f>
        <v>6.9981062141244017</v>
      </c>
      <c r="AJ149" s="286">
        <f>Z149/Z$150*SUM('E Summary CWIP'!$BQ$63:$BV$63)</f>
        <v>9.6116142723374978</v>
      </c>
      <c r="AK149" s="286">
        <f t="shared" si="77"/>
        <v>16.609720486461899</v>
      </c>
      <c r="AL149" s="286">
        <f>AB149/AB$150*'E Summary CWIP'!$CL$63</f>
        <v>13.128801414096651</v>
      </c>
      <c r="AM149" s="286">
        <f>AC149/AC$150*'E Summary CWIP'!$DA$63</f>
        <v>9.7220879341872859</v>
      </c>
      <c r="AN149" s="286">
        <f>AD149/AD$150*'E Summary CWIP'!$DP$63</f>
        <v>9.889956015371034</v>
      </c>
      <c r="AO149" s="287">
        <f t="shared" si="78"/>
        <v>60.012548172619894</v>
      </c>
      <c r="AP149" s="317">
        <f t="shared" si="79"/>
        <v>258.36368178956036</v>
      </c>
      <c r="AQ149" s="305">
        <f t="shared" si="80"/>
        <v>259.21386075902205</v>
      </c>
      <c r="AR149" s="305">
        <f t="shared" si="81"/>
        <v>517.57754254858241</v>
      </c>
      <c r="AS149" s="305">
        <f t="shared" si="82"/>
        <v>273.54232006136988</v>
      </c>
      <c r="AT149" s="305">
        <f t="shared" si="83"/>
        <v>276.15582811958296</v>
      </c>
      <c r="AU149" s="305">
        <f t="shared" si="84"/>
        <v>549.6981481809529</v>
      </c>
      <c r="AV149" s="305">
        <f t="shared" si="85"/>
        <v>572.64159769478147</v>
      </c>
      <c r="AW149" s="305">
        <f t="shared" si="86"/>
        <v>596.9686462468901</v>
      </c>
      <c r="AX149" s="305">
        <f t="shared" si="87"/>
        <v>625.64234620057505</v>
      </c>
      <c r="AY149" s="306">
        <f t="shared" si="88"/>
        <v>2862.528280871782</v>
      </c>
    </row>
    <row r="150" spans="1:51" ht="15" thickBot="1">
      <c r="A150" s="44"/>
      <c r="B150" s="57" t="e">
        <v>#REF!</v>
      </c>
      <c r="C150" s="57">
        <v>9</v>
      </c>
      <c r="D150" s="58">
        <v>14</v>
      </c>
      <c r="E150" s="60"/>
      <c r="F150" s="70" t="s">
        <v>337</v>
      </c>
      <c r="G150" s="389"/>
      <c r="H150" s="389"/>
      <c r="I150" s="389"/>
      <c r="J150" s="152"/>
      <c r="K150" s="207">
        <v>0</v>
      </c>
      <c r="L150" s="142">
        <f t="shared" ref="L150:U150" si="89">SUM(L141:L149)</f>
        <v>6758.064206562849</v>
      </c>
      <c r="M150" s="62">
        <f t="shared" si="89"/>
        <v>7310.457206562849</v>
      </c>
      <c r="N150" s="62">
        <f t="shared" si="89"/>
        <v>14068.521413125698</v>
      </c>
      <c r="O150" s="62">
        <f t="shared" si="89"/>
        <v>7328.5609301380564</v>
      </c>
      <c r="P150" s="62">
        <f t="shared" si="89"/>
        <v>7162.5109301380571</v>
      </c>
      <c r="Q150" s="62">
        <f t="shared" si="89"/>
        <v>14491.071860276114</v>
      </c>
      <c r="R150" s="62">
        <f t="shared" si="89"/>
        <v>14925.803916454399</v>
      </c>
      <c r="S150" s="62">
        <f t="shared" si="89"/>
        <v>15373.577723988032</v>
      </c>
      <c r="T150" s="62">
        <f t="shared" si="89"/>
        <v>15834.785232827671</v>
      </c>
      <c r="U150" s="130">
        <f t="shared" si="89"/>
        <v>74693.760146671906</v>
      </c>
      <c r="V150" s="172">
        <f t="shared" ref="V150:AE150" si="90">SUM(V141:V149)</f>
        <v>6902.5423024873699</v>
      </c>
      <c r="W150" s="173">
        <f t="shared" si="90"/>
        <v>7466.7447032865703</v>
      </c>
      <c r="X150" s="173">
        <f t="shared" si="90"/>
        <v>14369.287005773942</v>
      </c>
      <c r="Y150" s="173">
        <f t="shared" si="90"/>
        <v>7642.4371181469287</v>
      </c>
      <c r="Z150" s="173">
        <f t="shared" si="90"/>
        <v>7469.275334330745</v>
      </c>
      <c r="AA150" s="173">
        <f t="shared" si="90"/>
        <v>15111.712452477674</v>
      </c>
      <c r="AB150" s="173">
        <f t="shared" si="90"/>
        <v>15860.776552595615</v>
      </c>
      <c r="AC150" s="173">
        <f t="shared" si="90"/>
        <v>16646.958419543771</v>
      </c>
      <c r="AD150" s="173">
        <f t="shared" si="90"/>
        <v>17455.027033713926</v>
      </c>
      <c r="AE150" s="174">
        <f t="shared" si="90"/>
        <v>79443.761464104929</v>
      </c>
      <c r="AF150" s="160">
        <f>SUM(AF141:AF149)</f>
        <v>133.60487036115089</v>
      </c>
      <c r="AG150" s="161">
        <f t="shared" ref="AG150:AO150" si="91">SUM(AG141:AG149)</f>
        <v>169.57137656579607</v>
      </c>
      <c r="AH150" s="161">
        <f t="shared" si="91"/>
        <v>303.17624692694693</v>
      </c>
      <c r="AI150" s="161">
        <f t="shared" si="91"/>
        <v>200.6518390161321</v>
      </c>
      <c r="AJ150" s="161">
        <f t="shared" si="91"/>
        <v>269.34290702185399</v>
      </c>
      <c r="AK150" s="161">
        <f t="shared" si="91"/>
        <v>469.9947460379862</v>
      </c>
      <c r="AL150" s="161">
        <f t="shared" si="91"/>
        <v>372.16840618588162</v>
      </c>
      <c r="AM150" s="161">
        <f t="shared" si="91"/>
        <v>275.59666600103617</v>
      </c>
      <c r="AN150" s="161">
        <f t="shared" si="91"/>
        <v>280.35530574005588</v>
      </c>
      <c r="AO150" s="162">
        <f t="shared" si="91"/>
        <v>1701.2913708919068</v>
      </c>
      <c r="AP150" s="167">
        <f t="shared" ref="AP150:AY150" si="92">SUM(AP141:AP149)</f>
        <v>7036.1471728485194</v>
      </c>
      <c r="AQ150" s="168">
        <f t="shared" si="92"/>
        <v>7636.3160798523659</v>
      </c>
      <c r="AR150" s="168">
        <f t="shared" si="92"/>
        <v>14672.463252700885</v>
      </c>
      <c r="AS150" s="168">
        <f t="shared" si="92"/>
        <v>7843.0889571630596</v>
      </c>
      <c r="AT150" s="168">
        <f t="shared" si="92"/>
        <v>7738.6182413525985</v>
      </c>
      <c r="AU150" s="168">
        <f t="shared" si="92"/>
        <v>15581.707198515658</v>
      </c>
      <c r="AV150" s="168">
        <f t="shared" si="92"/>
        <v>16232.944958781496</v>
      </c>
      <c r="AW150" s="168">
        <f t="shared" si="92"/>
        <v>16922.555085544809</v>
      </c>
      <c r="AX150" s="168">
        <f t="shared" si="92"/>
        <v>17735.382339453987</v>
      </c>
      <c r="AY150" s="169">
        <f t="shared" si="92"/>
        <v>81145.052834996837</v>
      </c>
    </row>
    <row r="151" spans="1:51" ht="14.5">
      <c r="A151" s="44" t="s">
        <v>154</v>
      </c>
      <c r="B151" s="45" t="s">
        <v>150</v>
      </c>
      <c r="C151" s="50">
        <v>0</v>
      </c>
      <c r="D151" s="63">
        <v>15</v>
      </c>
      <c r="E151" s="52" t="s">
        <v>338</v>
      </c>
      <c r="F151" s="64" t="s">
        <v>339</v>
      </c>
      <c r="G151" s="386" t="s">
        <v>148</v>
      </c>
      <c r="H151" s="386" t="s">
        <v>180</v>
      </c>
      <c r="I151" s="386" t="s">
        <v>1048</v>
      </c>
      <c r="J151" s="148" t="s">
        <v>340</v>
      </c>
      <c r="K151" s="208"/>
      <c r="L151" s="255">
        <v>15457.5</v>
      </c>
      <c r="M151" s="256">
        <v>15457.5</v>
      </c>
      <c r="N151" s="256">
        <v>30915</v>
      </c>
      <c r="O151" s="256">
        <v>15457.5</v>
      </c>
      <c r="P151" s="256">
        <v>15457.5</v>
      </c>
      <c r="Q151" s="256">
        <v>30915</v>
      </c>
      <c r="R151" s="256">
        <v>30915</v>
      </c>
      <c r="S151" s="256">
        <v>30915</v>
      </c>
      <c r="T151" s="256">
        <v>30915</v>
      </c>
      <c r="U151" s="258">
        <f t="shared" ref="U151:U173" si="93">SUM(T151,S151,R151,Q151,N151)</f>
        <v>154575</v>
      </c>
      <c r="V151" s="323">
        <f>L151*Inflation!$F$19</f>
        <v>15787.960039960039</v>
      </c>
      <c r="W151" s="324">
        <f>M151*Inflation!$F$19</f>
        <v>15787.960039960039</v>
      </c>
      <c r="X151" s="324">
        <f>N151*Inflation!$F$19</f>
        <v>31575.920079920077</v>
      </c>
      <c r="Y151" s="324">
        <f>O151*Inflation!$F$19*Inflation!$F$20</f>
        <v>16119.531908091909</v>
      </c>
      <c r="Z151" s="324">
        <f>P151*Inflation!$F$19*Inflation!$F$20</f>
        <v>16119.531908091909</v>
      </c>
      <c r="AA151" s="324">
        <f>Q151*Inflation!$F$19*Inflation!$F$20</f>
        <v>32239.063816183818</v>
      </c>
      <c r="AB151" s="324">
        <f>R151*Inflation!$F$19*Inflation!$F$20*Inflation!$F$21</f>
        <v>32851.557602397603</v>
      </c>
      <c r="AC151" s="324">
        <f>S151*Inflation!$F$19*Inflation!$F$20*Inflation!$F$21*Inflation!$F$22</f>
        <v>33475.66381618382</v>
      </c>
      <c r="AD151" s="324">
        <f>T151*Inflation!$F$19*Inflation!$F$20*Inflation!$F$21*Inflation!$F$22*Inflation!$F$23</f>
        <v>34078.274685314689</v>
      </c>
      <c r="AE151" s="326">
        <f t="shared" ref="AE151:AE173" si="94">SUM(AD151,AC151,AB151,AA151,X151)</f>
        <v>164220.48000000004</v>
      </c>
      <c r="AF151" s="288">
        <f>V151/V$174*SUM('E Summary CWIP'!$AV$64:$BA$64)</f>
        <v>111.34898243864951</v>
      </c>
      <c r="AG151" s="289">
        <f>W151/W$174*SUM('E Summary CWIP'!$BB$64:$BG$64)</f>
        <v>106.50003877664921</v>
      </c>
      <c r="AH151" s="289">
        <f t="shared" ref="AH151:AH173" si="95">AG151+AF151</f>
        <v>217.84902121529871</v>
      </c>
      <c r="AI151" s="289">
        <f>Y151/Y$174*SUM('E Summary CWIP'!$BK$64:$BP$64)</f>
        <v>97.401891231429758</v>
      </c>
      <c r="AJ151" s="289">
        <f>Z151/Z$174*SUM('E Summary CWIP'!$BQ$64:$BV$64)</f>
        <v>123.58563380553565</v>
      </c>
      <c r="AK151" s="289">
        <f t="shared" ref="AK151:AK173" si="96">AJ151+AI151</f>
        <v>220.98752503696539</v>
      </c>
      <c r="AL151" s="289">
        <f>AB151/AB$174*'E Summary CWIP'!$CL$64</f>
        <v>250.25031548080713</v>
      </c>
      <c r="AM151" s="289">
        <f>AC151/AC$174*'E Summary CWIP'!$DA$64</f>
        <v>252.36639198843781</v>
      </c>
      <c r="AN151" s="289">
        <f>AD151/AD$174*'E Summary CWIP'!$DP$64</f>
        <v>269.1625464161072</v>
      </c>
      <c r="AO151" s="290">
        <f t="shared" si="78"/>
        <v>1210.6158001376161</v>
      </c>
      <c r="AP151" s="317">
        <f t="shared" ref="AP151:AP173" si="97">V151+AF151</f>
        <v>15899.309022398687</v>
      </c>
      <c r="AQ151" s="305">
        <f t="shared" ref="AQ151:AQ173" si="98">W151+AG151</f>
        <v>15894.460078736687</v>
      </c>
      <c r="AR151" s="305">
        <f t="shared" ref="AR151:AR173" si="99">X151+AH151</f>
        <v>31793.769101135375</v>
      </c>
      <c r="AS151" s="305">
        <f t="shared" ref="AS151:AS173" si="100">Y151+AI151</f>
        <v>16216.933799323338</v>
      </c>
      <c r="AT151" s="305">
        <f t="shared" ref="AT151:AT173" si="101">Z151+AJ151</f>
        <v>16243.117541897445</v>
      </c>
      <c r="AU151" s="305">
        <f t="shared" ref="AU151:AU173" si="102">AA151+AK151</f>
        <v>32460.051341220784</v>
      </c>
      <c r="AV151" s="305">
        <f t="shared" ref="AV151:AV173" si="103">AB151+AL151</f>
        <v>33101.80791787841</v>
      </c>
      <c r="AW151" s="305">
        <f t="shared" ref="AW151:AW173" si="104">AC151+AM151</f>
        <v>33728.030208172255</v>
      </c>
      <c r="AX151" s="305">
        <f t="shared" ref="AX151:AX173" si="105">AD151+AN151</f>
        <v>34347.437231730793</v>
      </c>
      <c r="AY151" s="306">
        <f t="shared" ref="AY151:AY173" si="106">SUM(AX151,AW151,AV151,AU151,AR151)</f>
        <v>165431.09580013761</v>
      </c>
    </row>
    <row r="152" spans="1:51" ht="14.5">
      <c r="A152" s="44" t="s">
        <v>154</v>
      </c>
      <c r="B152" s="45" t="s">
        <v>150</v>
      </c>
      <c r="C152" s="50">
        <v>0</v>
      </c>
      <c r="D152" s="63">
        <v>15</v>
      </c>
      <c r="E152" s="52" t="s">
        <v>341</v>
      </c>
      <c r="F152" s="64" t="s">
        <v>342</v>
      </c>
      <c r="G152" s="386" t="s">
        <v>147</v>
      </c>
      <c r="H152" s="386" t="s">
        <v>180</v>
      </c>
      <c r="I152" s="386" t="s">
        <v>1048</v>
      </c>
      <c r="J152" s="148" t="s">
        <v>340</v>
      </c>
      <c r="K152" s="208"/>
      <c r="L152" s="255">
        <v>120.22499999999999</v>
      </c>
      <c r="M152" s="256">
        <v>120.22499999999999</v>
      </c>
      <c r="N152" s="256">
        <v>240.45</v>
      </c>
      <c r="O152" s="256">
        <v>120.22499999999999</v>
      </c>
      <c r="P152" s="256">
        <v>120.22499999999999</v>
      </c>
      <c r="Q152" s="256">
        <v>240.45</v>
      </c>
      <c r="R152" s="256">
        <v>240.45</v>
      </c>
      <c r="S152" s="256">
        <v>240.45</v>
      </c>
      <c r="T152" s="256">
        <v>240.45</v>
      </c>
      <c r="U152" s="258">
        <f t="shared" si="93"/>
        <v>1202.25</v>
      </c>
      <c r="V152" s="323">
        <f>L152*Inflation!$F$19</f>
        <v>122.79524475524474</v>
      </c>
      <c r="W152" s="324">
        <f>M152*Inflation!$F$19</f>
        <v>122.79524475524474</v>
      </c>
      <c r="X152" s="324">
        <f>N152*Inflation!$F$19</f>
        <v>245.59048951048948</v>
      </c>
      <c r="Y152" s="324">
        <f>O152*Inflation!$F$19*Inflation!$F$20</f>
        <v>125.37413706293707</v>
      </c>
      <c r="Z152" s="324">
        <f>P152*Inflation!$F$19*Inflation!$F$20</f>
        <v>125.37413706293707</v>
      </c>
      <c r="AA152" s="324">
        <f>Q152*Inflation!$F$19*Inflation!$F$20</f>
        <v>250.74827412587413</v>
      </c>
      <c r="AB152" s="324">
        <f>R152*Inflation!$F$19*Inflation!$F$20*Inflation!$F$21</f>
        <v>255.51211468531469</v>
      </c>
      <c r="AC152" s="324">
        <f>S152*Inflation!$F$19*Inflation!$F$20*Inflation!$F$21*Inflation!$F$22</f>
        <v>260.36627412587416</v>
      </c>
      <c r="AD152" s="324">
        <f>T152*Inflation!$F$19*Inflation!$F$20*Inflation!$F$21*Inflation!$F$22*Inflation!$F$23</f>
        <v>265.0532475524476</v>
      </c>
      <c r="AE152" s="326">
        <f t="shared" si="94"/>
        <v>1277.2704000000001</v>
      </c>
      <c r="AF152" s="285">
        <f>V152/V$174*SUM('E Summary CWIP'!$AV$64:$BA$64)</f>
        <v>0.86604764118949629</v>
      </c>
      <c r="AG152" s="286">
        <f>W152/W$174*SUM('E Summary CWIP'!$BB$64:$BG$64)</f>
        <v>0.82833363492949375</v>
      </c>
      <c r="AH152" s="286">
        <f t="shared" si="95"/>
        <v>1.69438127611899</v>
      </c>
      <c r="AI152" s="286">
        <f>Y152/Y$174*SUM('E Summary CWIP'!$BK$64:$BP$64)</f>
        <v>0.75757026513334247</v>
      </c>
      <c r="AJ152" s="286">
        <f>Z152/Z$174*SUM('E Summary CWIP'!$BQ$64:$BV$64)</f>
        <v>0.96122159626527715</v>
      </c>
      <c r="AK152" s="286">
        <f t="shared" si="96"/>
        <v>1.7187918613986195</v>
      </c>
      <c r="AL152" s="286">
        <f>AB152/AB$174*'E Summary CWIP'!$CL$64</f>
        <v>1.9463913426284996</v>
      </c>
      <c r="AM152" s="286">
        <f>AC152/AC$174*'E Summary CWIP'!$DA$64</f>
        <v>1.9628497154656275</v>
      </c>
      <c r="AN152" s="286">
        <f>AD152/AD$174*'E Summary CWIP'!$DP$64</f>
        <v>2.0934864721252784</v>
      </c>
      <c r="AO152" s="287">
        <f t="shared" si="78"/>
        <v>9.4159006677370165</v>
      </c>
      <c r="AP152" s="317">
        <f t="shared" si="97"/>
        <v>123.66129239643423</v>
      </c>
      <c r="AQ152" s="305">
        <f t="shared" si="98"/>
        <v>123.62357839017423</v>
      </c>
      <c r="AR152" s="305">
        <f t="shared" si="99"/>
        <v>247.28487078660848</v>
      </c>
      <c r="AS152" s="305">
        <f t="shared" si="100"/>
        <v>126.13170732807041</v>
      </c>
      <c r="AT152" s="305">
        <f t="shared" si="101"/>
        <v>126.33535865920234</v>
      </c>
      <c r="AU152" s="305">
        <f t="shared" si="102"/>
        <v>252.46706598727275</v>
      </c>
      <c r="AV152" s="305">
        <f t="shared" si="103"/>
        <v>257.4585060279432</v>
      </c>
      <c r="AW152" s="305">
        <f t="shared" si="104"/>
        <v>262.32912384133977</v>
      </c>
      <c r="AX152" s="305">
        <f t="shared" si="105"/>
        <v>267.14673402457288</v>
      </c>
      <c r="AY152" s="306">
        <f t="shared" si="106"/>
        <v>1286.686300667737</v>
      </c>
    </row>
    <row r="153" spans="1:51" ht="14.5">
      <c r="A153" s="44" t="s">
        <v>154</v>
      </c>
      <c r="B153" s="45" t="s">
        <v>154</v>
      </c>
      <c r="C153" s="50">
        <v>0</v>
      </c>
      <c r="D153" s="63">
        <v>15</v>
      </c>
      <c r="E153" s="52" t="s">
        <v>343</v>
      </c>
      <c r="F153" s="64" t="s">
        <v>344</v>
      </c>
      <c r="G153" s="386" t="s">
        <v>148</v>
      </c>
      <c r="H153" s="386" t="s">
        <v>180</v>
      </c>
      <c r="I153" s="386" t="s">
        <v>1048</v>
      </c>
      <c r="J153" s="148" t="s">
        <v>340</v>
      </c>
      <c r="K153" s="208"/>
      <c r="L153" s="255">
        <v>34.35</v>
      </c>
      <c r="M153" s="256">
        <v>34.35</v>
      </c>
      <c r="N153" s="256">
        <v>68.7</v>
      </c>
      <c r="O153" s="256">
        <v>34.35</v>
      </c>
      <c r="P153" s="256">
        <v>34.35</v>
      </c>
      <c r="Q153" s="256">
        <v>68.7</v>
      </c>
      <c r="R153" s="256">
        <v>68.7</v>
      </c>
      <c r="S153" s="256">
        <v>68.7</v>
      </c>
      <c r="T153" s="256">
        <v>68.7</v>
      </c>
      <c r="U153" s="258">
        <f t="shared" si="93"/>
        <v>343.5</v>
      </c>
      <c r="V153" s="323">
        <f>L153*Inflation!$F$19</f>
        <v>35.084355644355647</v>
      </c>
      <c r="W153" s="324">
        <f>M153*Inflation!$F$19</f>
        <v>35.084355644355647</v>
      </c>
      <c r="X153" s="324">
        <f>N153*Inflation!$F$19</f>
        <v>70.168711288711293</v>
      </c>
      <c r="Y153" s="324">
        <f>O153*Inflation!$F$19*Inflation!$F$20</f>
        <v>35.821182017982025</v>
      </c>
      <c r="Z153" s="324">
        <f>P153*Inflation!$F$19*Inflation!$F$20</f>
        <v>35.821182017982025</v>
      </c>
      <c r="AA153" s="324">
        <f>Q153*Inflation!$F$19*Inflation!$F$20</f>
        <v>71.64236403596405</v>
      </c>
      <c r="AB153" s="324">
        <f>R153*Inflation!$F$19*Inflation!$F$20*Inflation!$F$21</f>
        <v>73.003461338661353</v>
      </c>
      <c r="AC153" s="324">
        <f>S153*Inflation!$F$19*Inflation!$F$20*Inflation!$F$21*Inflation!$F$22</f>
        <v>74.390364035964055</v>
      </c>
      <c r="AD153" s="324">
        <f>T153*Inflation!$F$19*Inflation!$F$20*Inflation!$F$21*Inflation!$F$22*Inflation!$F$23</f>
        <v>75.729499300699317</v>
      </c>
      <c r="AE153" s="326">
        <f t="shared" si="94"/>
        <v>364.9344000000001</v>
      </c>
      <c r="AF153" s="285">
        <f>V153/V$174*SUM('E Summary CWIP'!$AV$64:$BA$64)</f>
        <v>0.24744218319699898</v>
      </c>
      <c r="AG153" s="286">
        <f>W153/W$174*SUM('E Summary CWIP'!$BB$64:$BG$64)</f>
        <v>0.23666675283699828</v>
      </c>
      <c r="AH153" s="286">
        <f t="shared" si="95"/>
        <v>0.48410893603399729</v>
      </c>
      <c r="AI153" s="286">
        <f>Y153/Y$174*SUM('E Summary CWIP'!$BK$64:$BP$64)</f>
        <v>0.21644864718095502</v>
      </c>
      <c r="AJ153" s="286">
        <f>Z153/Z$174*SUM('E Summary CWIP'!$BQ$64:$BV$64)</f>
        <v>0.27463474179007924</v>
      </c>
      <c r="AK153" s="286">
        <f t="shared" si="96"/>
        <v>0.49108338897103426</v>
      </c>
      <c r="AL153" s="286">
        <f>AB153/AB$174*'E Summary CWIP'!$CL$64</f>
        <v>0.55611181217957151</v>
      </c>
      <c r="AM153" s="286">
        <f>AC153/AC$174*'E Summary CWIP'!$DA$64</f>
        <v>0.56081420441875074</v>
      </c>
      <c r="AN153" s="286">
        <f>AD153/AD$174*'E Summary CWIP'!$DP$64</f>
        <v>0.59813899203579379</v>
      </c>
      <c r="AO153" s="287">
        <f t="shared" si="78"/>
        <v>2.6902573336391478</v>
      </c>
      <c r="AP153" s="317">
        <f t="shared" si="97"/>
        <v>35.331797827552649</v>
      </c>
      <c r="AQ153" s="305">
        <f t="shared" si="98"/>
        <v>35.321022397192642</v>
      </c>
      <c r="AR153" s="305">
        <f t="shared" si="99"/>
        <v>70.652820224745284</v>
      </c>
      <c r="AS153" s="305">
        <f t="shared" si="100"/>
        <v>36.037630665162979</v>
      </c>
      <c r="AT153" s="305">
        <f t="shared" si="101"/>
        <v>36.095816759772106</v>
      </c>
      <c r="AU153" s="305">
        <f t="shared" si="102"/>
        <v>72.133447424935085</v>
      </c>
      <c r="AV153" s="305">
        <f t="shared" si="103"/>
        <v>73.559573150840919</v>
      </c>
      <c r="AW153" s="305">
        <f t="shared" si="104"/>
        <v>74.951178240382802</v>
      </c>
      <c r="AX153" s="305">
        <f t="shared" si="105"/>
        <v>76.327638292735116</v>
      </c>
      <c r="AY153" s="306">
        <f t="shared" si="106"/>
        <v>367.62465733363922</v>
      </c>
    </row>
    <row r="154" spans="1:51" ht="14.5">
      <c r="A154" s="44" t="s">
        <v>154</v>
      </c>
      <c r="B154" s="45" t="s">
        <v>150</v>
      </c>
      <c r="C154" s="50">
        <v>0</v>
      </c>
      <c r="D154" s="63">
        <v>15</v>
      </c>
      <c r="E154" s="52" t="s">
        <v>345</v>
      </c>
      <c r="F154" s="64" t="s">
        <v>346</v>
      </c>
      <c r="G154" s="386" t="s">
        <v>148</v>
      </c>
      <c r="H154" s="386" t="s">
        <v>180</v>
      </c>
      <c r="I154" s="386" t="s">
        <v>1048</v>
      </c>
      <c r="J154" s="148" t="s">
        <v>340</v>
      </c>
      <c r="K154" s="208"/>
      <c r="L154" s="255">
        <v>185.49</v>
      </c>
      <c r="M154" s="256">
        <v>185.49</v>
      </c>
      <c r="N154" s="256">
        <v>370.98</v>
      </c>
      <c r="O154" s="256">
        <v>185.49</v>
      </c>
      <c r="P154" s="256">
        <v>185.49</v>
      </c>
      <c r="Q154" s="256">
        <v>370.98</v>
      </c>
      <c r="R154" s="256">
        <v>370.98</v>
      </c>
      <c r="S154" s="256">
        <v>370.98</v>
      </c>
      <c r="T154" s="256">
        <v>370.98</v>
      </c>
      <c r="U154" s="258">
        <f t="shared" si="93"/>
        <v>1854.9</v>
      </c>
      <c r="V154" s="323">
        <f>L154*Inflation!$F$19</f>
        <v>189.45552047952049</v>
      </c>
      <c r="W154" s="324">
        <f>M154*Inflation!$F$19</f>
        <v>189.45552047952049</v>
      </c>
      <c r="X154" s="324">
        <f>N154*Inflation!$F$19</f>
        <v>378.91104095904097</v>
      </c>
      <c r="Y154" s="324">
        <f>O154*Inflation!$F$19*Inflation!$F$20</f>
        <v>193.43438289710295</v>
      </c>
      <c r="Z154" s="324">
        <f>P154*Inflation!$F$19*Inflation!$F$20</f>
        <v>193.43438289710295</v>
      </c>
      <c r="AA154" s="324">
        <f>Q154*Inflation!$F$19*Inflation!$F$20</f>
        <v>386.8687657942059</v>
      </c>
      <c r="AB154" s="324">
        <f>R154*Inflation!$F$19*Inflation!$F$20*Inflation!$F$21</f>
        <v>394.21869122877132</v>
      </c>
      <c r="AC154" s="324">
        <f>S154*Inflation!$F$19*Inflation!$F$20*Inflation!$F$21*Inflation!$F$22</f>
        <v>401.7079657942059</v>
      </c>
      <c r="AD154" s="324">
        <f>T154*Inflation!$F$19*Inflation!$F$20*Inflation!$F$21*Inflation!$F$22*Inflation!$F$23</f>
        <v>408.93929622377635</v>
      </c>
      <c r="AE154" s="326">
        <f t="shared" si="94"/>
        <v>1970.6457600000006</v>
      </c>
      <c r="AF154" s="285">
        <f>V154/V$174*SUM('E Summary CWIP'!$AV$64:$BA$64)</f>
        <v>1.3361877892637946</v>
      </c>
      <c r="AG154" s="286">
        <f>W154/W$174*SUM('E Summary CWIP'!$BB$64:$BG$64)</f>
        <v>1.2780004653197905</v>
      </c>
      <c r="AH154" s="286">
        <f t="shared" si="95"/>
        <v>2.6141882545835848</v>
      </c>
      <c r="AI154" s="286">
        <f>Y154/Y$174*SUM('E Summary CWIP'!$BK$64:$BP$64)</f>
        <v>1.1688226947771572</v>
      </c>
      <c r="AJ154" s="286">
        <f>Z154/Z$174*SUM('E Summary CWIP'!$BQ$64:$BV$64)</f>
        <v>1.483027605666428</v>
      </c>
      <c r="AK154" s="286">
        <f t="shared" si="96"/>
        <v>2.6518503004435852</v>
      </c>
      <c r="AL154" s="286">
        <f>AB154/AB$174*'E Summary CWIP'!$CL$64</f>
        <v>3.0030037857696859</v>
      </c>
      <c r="AM154" s="286">
        <f>AC154/AC$174*'E Summary CWIP'!$DA$64</f>
        <v>3.028396703861254</v>
      </c>
      <c r="AN154" s="286">
        <f>AD154/AD$174*'E Summary CWIP'!$DP$64</f>
        <v>3.2299505569932867</v>
      </c>
      <c r="AO154" s="287">
        <f t="shared" si="78"/>
        <v>14.527389601651397</v>
      </c>
      <c r="AP154" s="317">
        <f t="shared" si="97"/>
        <v>190.79170826878428</v>
      </c>
      <c r="AQ154" s="305">
        <f t="shared" si="98"/>
        <v>190.73352094484028</v>
      </c>
      <c r="AR154" s="305">
        <f t="shared" si="99"/>
        <v>381.52522921362458</v>
      </c>
      <c r="AS154" s="305">
        <f t="shared" si="100"/>
        <v>194.60320559188011</v>
      </c>
      <c r="AT154" s="305">
        <f t="shared" si="101"/>
        <v>194.91741050276937</v>
      </c>
      <c r="AU154" s="305">
        <f t="shared" si="102"/>
        <v>389.52061609464948</v>
      </c>
      <c r="AV154" s="305">
        <f t="shared" si="103"/>
        <v>397.22169501454101</v>
      </c>
      <c r="AW154" s="305">
        <f t="shared" si="104"/>
        <v>404.73636249806714</v>
      </c>
      <c r="AX154" s="305">
        <f t="shared" si="105"/>
        <v>412.16924678076964</v>
      </c>
      <c r="AY154" s="306">
        <f t="shared" si="106"/>
        <v>1985.1731496016519</v>
      </c>
    </row>
    <row r="155" spans="1:51" ht="14.5">
      <c r="A155" s="44" t="s">
        <v>154</v>
      </c>
      <c r="B155" s="45" t="s">
        <v>150</v>
      </c>
      <c r="C155" s="50">
        <v>0</v>
      </c>
      <c r="D155" s="63">
        <v>15</v>
      </c>
      <c r="E155" s="52" t="s">
        <v>347</v>
      </c>
      <c r="F155" s="64" t="s">
        <v>348</v>
      </c>
      <c r="G155" s="386" t="s">
        <v>147</v>
      </c>
      <c r="H155" s="386" t="s">
        <v>172</v>
      </c>
      <c r="I155" s="386" t="s">
        <v>1048</v>
      </c>
      <c r="J155" s="148" t="s">
        <v>340</v>
      </c>
      <c r="K155" s="208"/>
      <c r="L155" s="255">
        <v>572.5</v>
      </c>
      <c r="M155" s="256">
        <v>572.5</v>
      </c>
      <c r="N155" s="256">
        <v>1145</v>
      </c>
      <c r="O155" s="256">
        <v>572.5</v>
      </c>
      <c r="P155" s="256">
        <v>572.5</v>
      </c>
      <c r="Q155" s="256">
        <v>1145</v>
      </c>
      <c r="R155" s="256">
        <v>1145</v>
      </c>
      <c r="S155" s="256">
        <v>1145</v>
      </c>
      <c r="T155" s="256">
        <v>1145</v>
      </c>
      <c r="U155" s="258">
        <f t="shared" si="93"/>
        <v>5725</v>
      </c>
      <c r="V155" s="323">
        <f>L155*Inflation!$F$19</f>
        <v>584.73926073926077</v>
      </c>
      <c r="W155" s="324">
        <f>M155*Inflation!$F$19</f>
        <v>584.73926073926077</v>
      </c>
      <c r="X155" s="324">
        <f>N155*Inflation!$F$19</f>
        <v>1169.4785214785215</v>
      </c>
      <c r="Y155" s="324">
        <f>O155*Inflation!$F$19*Inflation!$F$20</f>
        <v>597.01970029970039</v>
      </c>
      <c r="Z155" s="324">
        <f>P155*Inflation!$F$19*Inflation!$F$20</f>
        <v>597.01970029970039</v>
      </c>
      <c r="AA155" s="324">
        <f>Q155*Inflation!$F$19*Inflation!$F$20</f>
        <v>1194.0394005994008</v>
      </c>
      <c r="AB155" s="324">
        <f>R155*Inflation!$F$19*Inflation!$F$20*Inflation!$F$21</f>
        <v>1216.7243556443557</v>
      </c>
      <c r="AC155" s="324">
        <f>S155*Inflation!$F$19*Inflation!$F$20*Inflation!$F$21*Inflation!$F$22</f>
        <v>1239.8394005994007</v>
      </c>
      <c r="AD155" s="324">
        <f>T155*Inflation!$F$19*Inflation!$F$20*Inflation!$F$21*Inflation!$F$22*Inflation!$F$23</f>
        <v>1262.1583216783217</v>
      </c>
      <c r="AE155" s="326">
        <f t="shared" si="94"/>
        <v>6082.2400000000007</v>
      </c>
      <c r="AF155" s="285">
        <f>V155/V$174*SUM('E Summary CWIP'!$AV$64:$BA$64)</f>
        <v>4.1240363866166501</v>
      </c>
      <c r="AG155" s="286">
        <f>W155/W$174*SUM('E Summary CWIP'!$BB$64:$BG$64)</f>
        <v>3.9444458806166374</v>
      </c>
      <c r="AH155" s="286">
        <f t="shared" si="95"/>
        <v>8.0684822672332874</v>
      </c>
      <c r="AI155" s="286">
        <f>Y155/Y$174*SUM('E Summary CWIP'!$BK$64:$BP$64)</f>
        <v>3.607477453015917</v>
      </c>
      <c r="AJ155" s="286">
        <f>Z155/Z$174*SUM('E Summary CWIP'!$BQ$64:$BV$64)</f>
        <v>4.5772456965013202</v>
      </c>
      <c r="AK155" s="286">
        <f t="shared" si="96"/>
        <v>8.1847231495172377</v>
      </c>
      <c r="AL155" s="286">
        <f>AB155/AB$174*'E Summary CWIP'!$CL$64</f>
        <v>9.2685302029928565</v>
      </c>
      <c r="AM155" s="286">
        <f>AC155/AC$174*'E Summary CWIP'!$DA$64</f>
        <v>9.3469034069791768</v>
      </c>
      <c r="AN155" s="286">
        <f>AD155/AD$174*'E Summary CWIP'!$DP$64</f>
        <v>9.9689832005965631</v>
      </c>
      <c r="AO155" s="287">
        <f t="shared" si="78"/>
        <v>44.837622227319123</v>
      </c>
      <c r="AP155" s="317">
        <f t="shared" si="97"/>
        <v>588.86329712587747</v>
      </c>
      <c r="AQ155" s="305">
        <f t="shared" si="98"/>
        <v>588.6837066198774</v>
      </c>
      <c r="AR155" s="305">
        <f t="shared" si="99"/>
        <v>1177.5470037457549</v>
      </c>
      <c r="AS155" s="305">
        <f t="shared" si="100"/>
        <v>600.62717775271631</v>
      </c>
      <c r="AT155" s="305">
        <f t="shared" si="101"/>
        <v>601.59694599620173</v>
      </c>
      <c r="AU155" s="305">
        <f t="shared" si="102"/>
        <v>1202.2241237489179</v>
      </c>
      <c r="AV155" s="305">
        <f t="shared" si="103"/>
        <v>1225.9928858473486</v>
      </c>
      <c r="AW155" s="305">
        <f t="shared" si="104"/>
        <v>1249.1863040063799</v>
      </c>
      <c r="AX155" s="305">
        <f t="shared" si="105"/>
        <v>1272.1273048789183</v>
      </c>
      <c r="AY155" s="306">
        <f t="shared" si="106"/>
        <v>6127.0776222273198</v>
      </c>
    </row>
    <row r="156" spans="1:51" ht="14.5">
      <c r="A156" s="44" t="s">
        <v>154</v>
      </c>
      <c r="B156" s="45" t="s">
        <v>150</v>
      </c>
      <c r="C156" s="50">
        <v>0</v>
      </c>
      <c r="D156" s="63">
        <v>15</v>
      </c>
      <c r="E156" s="52" t="s">
        <v>349</v>
      </c>
      <c r="F156" s="64" t="s">
        <v>350</v>
      </c>
      <c r="G156" s="386" t="s">
        <v>147</v>
      </c>
      <c r="H156" s="386" t="s">
        <v>172</v>
      </c>
      <c r="I156" s="386" t="s">
        <v>1048</v>
      </c>
      <c r="J156" s="148" t="s">
        <v>340</v>
      </c>
      <c r="K156" s="208"/>
      <c r="L156" s="255">
        <v>2175.5</v>
      </c>
      <c r="M156" s="256">
        <v>2175.5</v>
      </c>
      <c r="N156" s="256">
        <v>4351</v>
      </c>
      <c r="O156" s="256">
        <v>2175.5</v>
      </c>
      <c r="P156" s="256">
        <v>2175.5</v>
      </c>
      <c r="Q156" s="256">
        <v>4351</v>
      </c>
      <c r="R156" s="256">
        <v>687</v>
      </c>
      <c r="S156" s="256">
        <v>687</v>
      </c>
      <c r="T156" s="256">
        <v>687</v>
      </c>
      <c r="U156" s="258">
        <f t="shared" si="93"/>
        <v>10763</v>
      </c>
      <c r="V156" s="323">
        <f>L156*Inflation!$F$19</f>
        <v>2222.0091908091908</v>
      </c>
      <c r="W156" s="324">
        <f>M156*Inflation!$F$19</f>
        <v>2222.0091908091908</v>
      </c>
      <c r="X156" s="324">
        <f>N156*Inflation!$F$19</f>
        <v>4444.0183816183817</v>
      </c>
      <c r="Y156" s="324">
        <f>O156*Inflation!$F$19*Inflation!$F$20</f>
        <v>2268.6748611388616</v>
      </c>
      <c r="Z156" s="324">
        <f>P156*Inflation!$F$19*Inflation!$F$20</f>
        <v>2268.6748611388616</v>
      </c>
      <c r="AA156" s="324">
        <f>Q156*Inflation!$F$19*Inflation!$F$20</f>
        <v>4537.3497222777232</v>
      </c>
      <c r="AB156" s="324">
        <f>R156*Inflation!$F$19*Inflation!$F$20*Inflation!$F$21</f>
        <v>730.03461338661339</v>
      </c>
      <c r="AC156" s="324">
        <f>S156*Inflation!$F$19*Inflation!$F$20*Inflation!$F$21*Inflation!$F$22</f>
        <v>743.90364035964046</v>
      </c>
      <c r="AD156" s="324">
        <f>T156*Inflation!$F$19*Inflation!$F$20*Inflation!$F$21*Inflation!$F$22*Inflation!$F$23</f>
        <v>757.29499300699308</v>
      </c>
      <c r="AE156" s="326">
        <f t="shared" si="94"/>
        <v>11212.601350649351</v>
      </c>
      <c r="AF156" s="285">
        <f>V156/V$174*SUM('E Summary CWIP'!$AV$64:$BA$64)</f>
        <v>15.671338269143268</v>
      </c>
      <c r="AG156" s="286">
        <f>W156/W$174*SUM('E Summary CWIP'!$BB$64:$BG$64)</f>
        <v>14.988894346343221</v>
      </c>
      <c r="AH156" s="286">
        <f t="shared" si="95"/>
        <v>30.660232615486489</v>
      </c>
      <c r="AI156" s="286">
        <f>Y156/Y$174*SUM('E Summary CWIP'!$BK$64:$BP$64)</f>
        <v>13.708414321460486</v>
      </c>
      <c r="AJ156" s="286">
        <f>Z156/Z$174*SUM('E Summary CWIP'!$BQ$64:$BV$64)</f>
        <v>17.39353364670502</v>
      </c>
      <c r="AK156" s="286">
        <f t="shared" si="96"/>
        <v>31.101947968165504</v>
      </c>
      <c r="AL156" s="286">
        <f>AB156/AB$174*'E Summary CWIP'!$CL$64</f>
        <v>5.5611181217957135</v>
      </c>
      <c r="AM156" s="286">
        <f>AC156/AC$174*'E Summary CWIP'!$DA$64</f>
        <v>5.6081420441875069</v>
      </c>
      <c r="AN156" s="286">
        <f>AD156/AD$174*'E Summary CWIP'!$DP$64</f>
        <v>5.9813899203579375</v>
      </c>
      <c r="AO156" s="287">
        <f t="shared" si="78"/>
        <v>78.912830669993156</v>
      </c>
      <c r="AP156" s="317">
        <f t="shared" si="97"/>
        <v>2237.6805290783341</v>
      </c>
      <c r="AQ156" s="305">
        <f t="shared" si="98"/>
        <v>2236.9980851555342</v>
      </c>
      <c r="AR156" s="305">
        <f t="shared" si="99"/>
        <v>4474.6786142338678</v>
      </c>
      <c r="AS156" s="305">
        <f t="shared" si="100"/>
        <v>2282.3832754603222</v>
      </c>
      <c r="AT156" s="305">
        <f t="shared" si="101"/>
        <v>2286.0683947855669</v>
      </c>
      <c r="AU156" s="305">
        <f t="shared" si="102"/>
        <v>4568.4516702458886</v>
      </c>
      <c r="AV156" s="305">
        <f t="shared" si="103"/>
        <v>735.59573150840913</v>
      </c>
      <c r="AW156" s="305">
        <f t="shared" si="104"/>
        <v>749.51178240382797</v>
      </c>
      <c r="AX156" s="305">
        <f t="shared" si="105"/>
        <v>763.27638292735105</v>
      </c>
      <c r="AY156" s="306">
        <f t="shared" si="106"/>
        <v>11291.514181319344</v>
      </c>
    </row>
    <row r="157" spans="1:51" ht="14.5">
      <c r="A157" s="44" t="s">
        <v>154</v>
      </c>
      <c r="B157" s="45" t="s">
        <v>150</v>
      </c>
      <c r="C157" s="50">
        <v>0</v>
      </c>
      <c r="D157" s="63">
        <v>15</v>
      </c>
      <c r="E157" s="52" t="s">
        <v>351</v>
      </c>
      <c r="F157" s="64" t="s">
        <v>352</v>
      </c>
      <c r="G157" s="386" t="s">
        <v>148</v>
      </c>
      <c r="H157" s="386" t="s">
        <v>180</v>
      </c>
      <c r="I157" s="386" t="s">
        <v>1048</v>
      </c>
      <c r="J157" s="148" t="s">
        <v>340</v>
      </c>
      <c r="K157" s="208"/>
      <c r="L157" s="255">
        <v>125.95</v>
      </c>
      <c r="M157" s="256">
        <v>125.95</v>
      </c>
      <c r="N157" s="256">
        <v>251.9</v>
      </c>
      <c r="O157" s="256">
        <v>125.95</v>
      </c>
      <c r="P157" s="256">
        <v>125.95</v>
      </c>
      <c r="Q157" s="256">
        <v>251.9</v>
      </c>
      <c r="R157" s="256">
        <v>251.9</v>
      </c>
      <c r="S157" s="256">
        <v>251.9</v>
      </c>
      <c r="T157" s="256">
        <v>251.9</v>
      </c>
      <c r="U157" s="258">
        <f t="shared" si="93"/>
        <v>1259.5</v>
      </c>
      <c r="V157" s="323">
        <f>L157*Inflation!$F$19</f>
        <v>128.64263736263737</v>
      </c>
      <c r="W157" s="324">
        <f>M157*Inflation!$F$19</f>
        <v>128.64263736263737</v>
      </c>
      <c r="X157" s="324">
        <f>N157*Inflation!$F$19</f>
        <v>257.28527472527475</v>
      </c>
      <c r="Y157" s="324">
        <f>O157*Inflation!$F$19*Inflation!$F$20</f>
        <v>131.34433406593411</v>
      </c>
      <c r="Z157" s="324">
        <f>P157*Inflation!$F$19*Inflation!$F$20</f>
        <v>131.34433406593411</v>
      </c>
      <c r="AA157" s="324">
        <f>Q157*Inflation!$F$19*Inflation!$F$20</f>
        <v>262.68866813186821</v>
      </c>
      <c r="AB157" s="324">
        <f>R157*Inflation!$F$19*Inflation!$F$20*Inflation!$F$21</f>
        <v>267.67935824175834</v>
      </c>
      <c r="AC157" s="324">
        <f>S157*Inflation!$F$19*Inflation!$F$20*Inflation!$F$21*Inflation!$F$22</f>
        <v>272.76466813186823</v>
      </c>
      <c r="AD157" s="324">
        <f>T157*Inflation!$F$19*Inflation!$F$20*Inflation!$F$21*Inflation!$F$22*Inflation!$F$23</f>
        <v>277.67483076923088</v>
      </c>
      <c r="AE157" s="326">
        <f t="shared" si="94"/>
        <v>1338.0928000000006</v>
      </c>
      <c r="AF157" s="285">
        <f>V157/V$174*SUM('E Summary CWIP'!$AV$64:$BA$64)</f>
        <v>0.90728800505566287</v>
      </c>
      <c r="AG157" s="286">
        <f>W157/W$174*SUM('E Summary CWIP'!$BB$64:$BG$64)</f>
        <v>0.86777809373566028</v>
      </c>
      <c r="AH157" s="286">
        <f t="shared" si="95"/>
        <v>1.7750660987913232</v>
      </c>
      <c r="AI157" s="286">
        <f>Y157/Y$174*SUM('E Summary CWIP'!$BK$64:$BP$64)</f>
        <v>0.79364503966350186</v>
      </c>
      <c r="AJ157" s="286">
        <f>Z157/Z$174*SUM('E Summary CWIP'!$BQ$64:$BV$64)</f>
        <v>1.0069940532302906</v>
      </c>
      <c r="AK157" s="286">
        <f t="shared" si="96"/>
        <v>1.8006390928937925</v>
      </c>
      <c r="AL157" s="286">
        <f>AB157/AB$174*'E Summary CWIP'!$CL$64</f>
        <v>2.0390766446584285</v>
      </c>
      <c r="AM157" s="286">
        <f>AC157/AC$174*'E Summary CWIP'!$DA$64</f>
        <v>2.0563187495354196</v>
      </c>
      <c r="AN157" s="286">
        <f>AD157/AD$174*'E Summary CWIP'!$DP$64</f>
        <v>2.1931763041312444</v>
      </c>
      <c r="AO157" s="287">
        <f t="shared" si="78"/>
        <v>9.864276890010208</v>
      </c>
      <c r="AP157" s="317">
        <f t="shared" si="97"/>
        <v>129.54992536769305</v>
      </c>
      <c r="AQ157" s="305">
        <f t="shared" si="98"/>
        <v>129.51041545637304</v>
      </c>
      <c r="AR157" s="305">
        <f t="shared" si="99"/>
        <v>259.06034082406609</v>
      </c>
      <c r="AS157" s="305">
        <f t="shared" si="100"/>
        <v>132.13797910559759</v>
      </c>
      <c r="AT157" s="305">
        <f t="shared" si="101"/>
        <v>132.35132811916441</v>
      </c>
      <c r="AU157" s="305">
        <f t="shared" si="102"/>
        <v>264.489307224762</v>
      </c>
      <c r="AV157" s="305">
        <f t="shared" si="103"/>
        <v>269.71843488641679</v>
      </c>
      <c r="AW157" s="305">
        <f t="shared" si="104"/>
        <v>274.82098688140366</v>
      </c>
      <c r="AX157" s="305">
        <f t="shared" si="105"/>
        <v>279.86800707336215</v>
      </c>
      <c r="AY157" s="306">
        <f t="shared" si="106"/>
        <v>1347.9570768900105</v>
      </c>
    </row>
    <row r="158" spans="1:51" ht="14.5">
      <c r="A158" s="44" t="s">
        <v>154</v>
      </c>
      <c r="B158" s="45" t="s">
        <v>150</v>
      </c>
      <c r="C158" s="50">
        <v>0</v>
      </c>
      <c r="D158" s="63">
        <v>15</v>
      </c>
      <c r="E158" s="52" t="s">
        <v>353</v>
      </c>
      <c r="F158" s="64" t="s">
        <v>354</v>
      </c>
      <c r="G158" s="386" t="s">
        <v>147</v>
      </c>
      <c r="H158" s="386" t="s">
        <v>172</v>
      </c>
      <c r="I158" s="386" t="s">
        <v>1048</v>
      </c>
      <c r="J158" s="148" t="s">
        <v>340</v>
      </c>
      <c r="K158" s="208"/>
      <c r="L158" s="255">
        <v>572.5</v>
      </c>
      <c r="M158" s="256">
        <v>572.5</v>
      </c>
      <c r="N158" s="256">
        <v>1145</v>
      </c>
      <c r="O158" s="256">
        <v>572.5</v>
      </c>
      <c r="P158" s="256">
        <v>572.5</v>
      </c>
      <c r="Q158" s="256">
        <v>1145</v>
      </c>
      <c r="R158" s="256">
        <v>1145</v>
      </c>
      <c r="S158" s="256">
        <v>1145</v>
      </c>
      <c r="T158" s="256">
        <v>1145</v>
      </c>
      <c r="U158" s="258">
        <f t="shared" si="93"/>
        <v>5725</v>
      </c>
      <c r="V158" s="323">
        <f>L158*Inflation!$F$19</f>
        <v>584.73926073926077</v>
      </c>
      <c r="W158" s="324">
        <f>M158*Inflation!$F$19</f>
        <v>584.73926073926077</v>
      </c>
      <c r="X158" s="324">
        <f>N158*Inflation!$F$19</f>
        <v>1169.4785214785215</v>
      </c>
      <c r="Y158" s="324">
        <f>O158*Inflation!$F$19*Inflation!$F$20</f>
        <v>597.01970029970039</v>
      </c>
      <c r="Z158" s="324">
        <f>P158*Inflation!$F$19*Inflation!$F$20</f>
        <v>597.01970029970039</v>
      </c>
      <c r="AA158" s="324">
        <f>Q158*Inflation!$F$19*Inflation!$F$20</f>
        <v>1194.0394005994008</v>
      </c>
      <c r="AB158" s="324">
        <f>R158*Inflation!$F$19*Inflation!$F$20*Inflation!$F$21</f>
        <v>1216.7243556443557</v>
      </c>
      <c r="AC158" s="324">
        <f>S158*Inflation!$F$19*Inflation!$F$20*Inflation!$F$21*Inflation!$F$22</f>
        <v>1239.8394005994007</v>
      </c>
      <c r="AD158" s="324">
        <f>T158*Inflation!$F$19*Inflation!$F$20*Inflation!$F$21*Inflation!$F$22*Inflation!$F$23</f>
        <v>1262.1583216783217</v>
      </c>
      <c r="AE158" s="326">
        <f t="shared" si="94"/>
        <v>6082.2400000000007</v>
      </c>
      <c r="AF158" s="285">
        <f>V158/V$174*SUM('E Summary CWIP'!$AV$64:$BA$64)</f>
        <v>4.1240363866166501</v>
      </c>
      <c r="AG158" s="286">
        <f>W158/W$174*SUM('E Summary CWIP'!$BB$64:$BG$64)</f>
        <v>3.9444458806166374</v>
      </c>
      <c r="AH158" s="286">
        <f t="shared" si="95"/>
        <v>8.0684822672332874</v>
      </c>
      <c r="AI158" s="286">
        <f>Y158/Y$174*SUM('E Summary CWIP'!$BK$64:$BP$64)</f>
        <v>3.607477453015917</v>
      </c>
      <c r="AJ158" s="286">
        <f>Z158/Z$174*SUM('E Summary CWIP'!$BQ$64:$BV$64)</f>
        <v>4.5772456965013202</v>
      </c>
      <c r="AK158" s="286">
        <f t="shared" si="96"/>
        <v>8.1847231495172377</v>
      </c>
      <c r="AL158" s="286">
        <f>AB158/AB$174*'E Summary CWIP'!$CL$64</f>
        <v>9.2685302029928565</v>
      </c>
      <c r="AM158" s="286">
        <f>AC158/AC$174*'E Summary CWIP'!$DA$64</f>
        <v>9.3469034069791768</v>
      </c>
      <c r="AN158" s="286">
        <f>AD158/AD$174*'E Summary CWIP'!$DP$64</f>
        <v>9.9689832005965631</v>
      </c>
      <c r="AO158" s="287">
        <f t="shared" si="78"/>
        <v>44.837622227319123</v>
      </c>
      <c r="AP158" s="317">
        <f t="shared" si="97"/>
        <v>588.86329712587747</v>
      </c>
      <c r="AQ158" s="305">
        <f t="shared" si="98"/>
        <v>588.6837066198774</v>
      </c>
      <c r="AR158" s="305">
        <f t="shared" si="99"/>
        <v>1177.5470037457549</v>
      </c>
      <c r="AS158" s="305">
        <f t="shared" si="100"/>
        <v>600.62717775271631</v>
      </c>
      <c r="AT158" s="305">
        <f t="shared" si="101"/>
        <v>601.59694599620173</v>
      </c>
      <c r="AU158" s="305">
        <f t="shared" si="102"/>
        <v>1202.2241237489179</v>
      </c>
      <c r="AV158" s="305">
        <f t="shared" si="103"/>
        <v>1225.9928858473486</v>
      </c>
      <c r="AW158" s="305">
        <f t="shared" si="104"/>
        <v>1249.1863040063799</v>
      </c>
      <c r="AX158" s="305">
        <f t="shared" si="105"/>
        <v>1272.1273048789183</v>
      </c>
      <c r="AY158" s="306">
        <f t="shared" si="106"/>
        <v>6127.0776222273198</v>
      </c>
    </row>
    <row r="159" spans="1:51" ht="14.5">
      <c r="A159" s="44" t="s">
        <v>154</v>
      </c>
      <c r="B159" s="45" t="s">
        <v>150</v>
      </c>
      <c r="C159" s="50">
        <v>0</v>
      </c>
      <c r="D159" s="63">
        <v>15</v>
      </c>
      <c r="E159" s="52" t="s">
        <v>355</v>
      </c>
      <c r="F159" s="64" t="s">
        <v>356</v>
      </c>
      <c r="G159" s="386" t="s">
        <v>149</v>
      </c>
      <c r="H159" s="386" t="s">
        <v>180</v>
      </c>
      <c r="I159" s="386" t="s">
        <v>1048</v>
      </c>
      <c r="J159" s="148" t="s">
        <v>340</v>
      </c>
      <c r="K159" s="208"/>
      <c r="L159" s="255">
        <v>286.25</v>
      </c>
      <c r="M159" s="256">
        <v>286.25</v>
      </c>
      <c r="N159" s="256">
        <v>572.5</v>
      </c>
      <c r="O159" s="256">
        <v>286.25</v>
      </c>
      <c r="P159" s="256">
        <v>286.25</v>
      </c>
      <c r="Q159" s="256">
        <v>572.5</v>
      </c>
      <c r="R159" s="256">
        <v>572.5</v>
      </c>
      <c r="S159" s="256">
        <v>572.5</v>
      </c>
      <c r="T159" s="256">
        <v>572.5</v>
      </c>
      <c r="U159" s="258">
        <f t="shared" si="93"/>
        <v>2862.5</v>
      </c>
      <c r="V159" s="323">
        <f>L159*Inflation!$F$19</f>
        <v>292.36963036963039</v>
      </c>
      <c r="W159" s="324">
        <f>M159*Inflation!$F$19</f>
        <v>292.36963036963039</v>
      </c>
      <c r="X159" s="324">
        <f>N159*Inflation!$F$19</f>
        <v>584.73926073926077</v>
      </c>
      <c r="Y159" s="324">
        <f>O159*Inflation!$F$19*Inflation!$F$20</f>
        <v>298.50985014985019</v>
      </c>
      <c r="Z159" s="324">
        <f>P159*Inflation!$F$19*Inflation!$F$20</f>
        <v>298.50985014985019</v>
      </c>
      <c r="AA159" s="324">
        <f>Q159*Inflation!$F$19*Inflation!$F$20</f>
        <v>597.01970029970039</v>
      </c>
      <c r="AB159" s="324">
        <f>R159*Inflation!$F$19*Inflation!$F$20*Inflation!$F$21</f>
        <v>608.36217782217784</v>
      </c>
      <c r="AC159" s="324">
        <f>S159*Inflation!$F$19*Inflation!$F$20*Inflation!$F$21*Inflation!$F$22</f>
        <v>619.91970029970037</v>
      </c>
      <c r="AD159" s="324">
        <f>T159*Inflation!$F$19*Inflation!$F$20*Inflation!$F$21*Inflation!$F$22*Inflation!$F$23</f>
        <v>631.07916083916086</v>
      </c>
      <c r="AE159" s="326">
        <f t="shared" si="94"/>
        <v>3041.1200000000003</v>
      </c>
      <c r="AF159" s="285">
        <f>V159/V$174*SUM('E Summary CWIP'!$AV$64:$BA$64)</f>
        <v>2.062018193308325</v>
      </c>
      <c r="AG159" s="286">
        <f>W159/W$174*SUM('E Summary CWIP'!$BB$64:$BG$64)</f>
        <v>1.9722229403083187</v>
      </c>
      <c r="AH159" s="286">
        <f t="shared" si="95"/>
        <v>4.0342411336166437</v>
      </c>
      <c r="AI159" s="286">
        <f>Y159/Y$174*SUM('E Summary CWIP'!$BK$64:$BP$64)</f>
        <v>1.8037387265079585</v>
      </c>
      <c r="AJ159" s="286">
        <f>Z159/Z$174*SUM('E Summary CWIP'!$BQ$64:$BV$64)</f>
        <v>2.2886228482506601</v>
      </c>
      <c r="AK159" s="286">
        <f t="shared" si="96"/>
        <v>4.0923615747586188</v>
      </c>
      <c r="AL159" s="286">
        <f>AB159/AB$174*'E Summary CWIP'!$CL$64</f>
        <v>4.6342651014964282</v>
      </c>
      <c r="AM159" s="286">
        <f>AC159/AC$174*'E Summary CWIP'!$DA$64</f>
        <v>4.6734517034895884</v>
      </c>
      <c r="AN159" s="286">
        <f>AD159/AD$174*'E Summary CWIP'!$DP$64</f>
        <v>4.9844916002982815</v>
      </c>
      <c r="AO159" s="287">
        <f t="shared" si="78"/>
        <v>22.418811113659562</v>
      </c>
      <c r="AP159" s="317">
        <f t="shared" si="97"/>
        <v>294.43164856293873</v>
      </c>
      <c r="AQ159" s="305">
        <f t="shared" si="98"/>
        <v>294.3418533099387</v>
      </c>
      <c r="AR159" s="305">
        <f t="shared" si="99"/>
        <v>588.77350187287743</v>
      </c>
      <c r="AS159" s="305">
        <f t="shared" si="100"/>
        <v>300.31358887635815</v>
      </c>
      <c r="AT159" s="305">
        <f t="shared" si="101"/>
        <v>300.79847299810086</v>
      </c>
      <c r="AU159" s="305">
        <f t="shared" si="102"/>
        <v>601.11206187445896</v>
      </c>
      <c r="AV159" s="305">
        <f t="shared" si="103"/>
        <v>612.99644292367429</v>
      </c>
      <c r="AW159" s="305">
        <f t="shared" si="104"/>
        <v>624.59315200318997</v>
      </c>
      <c r="AX159" s="305">
        <f t="shared" si="105"/>
        <v>636.06365243945913</v>
      </c>
      <c r="AY159" s="306">
        <f t="shared" si="106"/>
        <v>3063.5388111136599</v>
      </c>
    </row>
    <row r="160" spans="1:51" ht="14.5">
      <c r="A160" s="44" t="s">
        <v>154</v>
      </c>
      <c r="B160" s="45" t="s">
        <v>150</v>
      </c>
      <c r="C160" s="50">
        <v>0</v>
      </c>
      <c r="D160" s="63">
        <v>15</v>
      </c>
      <c r="E160" s="52" t="s">
        <v>357</v>
      </c>
      <c r="F160" s="64" t="s">
        <v>358</v>
      </c>
      <c r="G160" s="386" t="s">
        <v>149</v>
      </c>
      <c r="H160" s="386" t="s">
        <v>180</v>
      </c>
      <c r="I160" s="386" t="s">
        <v>1048</v>
      </c>
      <c r="J160" s="148" t="s">
        <v>340</v>
      </c>
      <c r="K160" s="208"/>
      <c r="L160" s="255">
        <v>509.52499999999998</v>
      </c>
      <c r="M160" s="256">
        <v>0</v>
      </c>
      <c r="N160" s="256">
        <v>509.52499999999998</v>
      </c>
      <c r="O160" s="256">
        <v>0</v>
      </c>
      <c r="P160" s="256">
        <v>0</v>
      </c>
      <c r="Q160" s="256">
        <v>0</v>
      </c>
      <c r="R160" s="256">
        <v>0</v>
      </c>
      <c r="S160" s="256">
        <v>0</v>
      </c>
      <c r="T160" s="256">
        <v>0</v>
      </c>
      <c r="U160" s="258">
        <f t="shared" si="93"/>
        <v>509.52499999999998</v>
      </c>
      <c r="V160" s="323">
        <f>L160*Inflation!$F$19</f>
        <v>520.41794205794201</v>
      </c>
      <c r="W160" s="324">
        <f>M160*Inflation!$F$19</f>
        <v>0</v>
      </c>
      <c r="X160" s="324">
        <f>N160*Inflation!$F$19</f>
        <v>520.41794205794201</v>
      </c>
      <c r="Y160" s="324">
        <f>O160*Inflation!$F$19*Inflation!$F$20</f>
        <v>0</v>
      </c>
      <c r="Z160" s="324">
        <f>P160*Inflation!$F$19*Inflation!$F$20</f>
        <v>0</v>
      </c>
      <c r="AA160" s="324">
        <f>Q160*Inflation!$F$19*Inflation!$F$20</f>
        <v>0</v>
      </c>
      <c r="AB160" s="324">
        <f>R160*Inflation!$F$19*Inflation!$F$20*Inflation!$F$21</f>
        <v>0</v>
      </c>
      <c r="AC160" s="324">
        <f>S160*Inflation!$F$19*Inflation!$F$20*Inflation!$F$21*Inflation!$F$22</f>
        <v>0</v>
      </c>
      <c r="AD160" s="324">
        <f>T160*Inflation!$F$19*Inflation!$F$20*Inflation!$F$21*Inflation!$F$22*Inflation!$F$23</f>
        <v>0</v>
      </c>
      <c r="AE160" s="326">
        <f t="shared" si="94"/>
        <v>520.41794205794201</v>
      </c>
      <c r="AF160" s="285">
        <f>V160/V$174*SUM('E Summary CWIP'!$AV$64:$BA$64)</f>
        <v>3.6703923840888173</v>
      </c>
      <c r="AG160" s="286">
        <f>W160/W$174*SUM('E Summary CWIP'!$BB$64:$BG$64)</f>
        <v>0</v>
      </c>
      <c r="AH160" s="286">
        <f t="shared" si="95"/>
        <v>3.6703923840888173</v>
      </c>
      <c r="AI160" s="286">
        <f>Y160/Y$174*SUM('E Summary CWIP'!$BK$64:$BP$64)</f>
        <v>0</v>
      </c>
      <c r="AJ160" s="286">
        <f>Z160/Z$174*SUM('E Summary CWIP'!$BQ$64:$BV$64)</f>
        <v>0</v>
      </c>
      <c r="AK160" s="286">
        <f t="shared" si="96"/>
        <v>0</v>
      </c>
      <c r="AL160" s="286">
        <f>AB160/AB$174*'E Summary CWIP'!$CL$64</f>
        <v>0</v>
      </c>
      <c r="AM160" s="286">
        <f>AC160/AC$174*'E Summary CWIP'!$DA$64</f>
        <v>0</v>
      </c>
      <c r="AN160" s="286">
        <f>AD160/AD$174*'E Summary CWIP'!$DP$64</f>
        <v>0</v>
      </c>
      <c r="AO160" s="287">
        <f t="shared" si="78"/>
        <v>3.6703923840888173</v>
      </c>
      <c r="AP160" s="317">
        <f t="shared" si="97"/>
        <v>524.08833444203083</v>
      </c>
      <c r="AQ160" s="305">
        <f t="shared" si="98"/>
        <v>0</v>
      </c>
      <c r="AR160" s="305">
        <f t="shared" si="99"/>
        <v>524.08833444203083</v>
      </c>
      <c r="AS160" s="305">
        <f t="shared" si="100"/>
        <v>0</v>
      </c>
      <c r="AT160" s="305">
        <f t="shared" si="101"/>
        <v>0</v>
      </c>
      <c r="AU160" s="305">
        <f t="shared" si="102"/>
        <v>0</v>
      </c>
      <c r="AV160" s="305">
        <f t="shared" si="103"/>
        <v>0</v>
      </c>
      <c r="AW160" s="305">
        <f t="shared" si="104"/>
        <v>0</v>
      </c>
      <c r="AX160" s="305">
        <f t="shared" si="105"/>
        <v>0</v>
      </c>
      <c r="AY160" s="306">
        <f t="shared" si="106"/>
        <v>524.08833444203083</v>
      </c>
    </row>
    <row r="161" spans="1:51" ht="14.5">
      <c r="A161" s="44" t="s">
        <v>154</v>
      </c>
      <c r="B161" s="45" t="s">
        <v>150</v>
      </c>
      <c r="C161" s="50">
        <v>0</v>
      </c>
      <c r="D161" s="63">
        <v>15</v>
      </c>
      <c r="E161" s="52" t="s">
        <v>359</v>
      </c>
      <c r="F161" s="64" t="s">
        <v>360</v>
      </c>
      <c r="G161" s="386" t="s">
        <v>148</v>
      </c>
      <c r="H161" s="386" t="s">
        <v>361</v>
      </c>
      <c r="I161" s="386" t="s">
        <v>361</v>
      </c>
      <c r="J161" s="148" t="s">
        <v>340</v>
      </c>
      <c r="K161" s="208"/>
      <c r="L161" s="255">
        <v>0</v>
      </c>
      <c r="M161" s="256">
        <v>687</v>
      </c>
      <c r="N161" s="256">
        <v>687</v>
      </c>
      <c r="O161" s="256">
        <v>0</v>
      </c>
      <c r="P161" s="256">
        <v>0</v>
      </c>
      <c r="Q161" s="256">
        <v>0</v>
      </c>
      <c r="R161" s="256">
        <v>0</v>
      </c>
      <c r="S161" s="256">
        <v>0</v>
      </c>
      <c r="T161" s="256">
        <v>0</v>
      </c>
      <c r="U161" s="258">
        <f t="shared" si="93"/>
        <v>687</v>
      </c>
      <c r="V161" s="323">
        <f>L161*Inflation!$F$19</f>
        <v>0</v>
      </c>
      <c r="W161" s="324">
        <f>M161*Inflation!$F$19</f>
        <v>701.6871128871129</v>
      </c>
      <c r="X161" s="324">
        <f>N161*Inflation!$F$19</f>
        <v>701.6871128871129</v>
      </c>
      <c r="Y161" s="324">
        <f>O161*Inflation!$F$19*Inflation!$F$20</f>
        <v>0</v>
      </c>
      <c r="Z161" s="324">
        <f>P161*Inflation!$F$19*Inflation!$F$20</f>
        <v>0</v>
      </c>
      <c r="AA161" s="324">
        <f>Q161*Inflation!$F$19*Inflation!$F$20</f>
        <v>0</v>
      </c>
      <c r="AB161" s="324">
        <f>R161*Inflation!$F$19*Inflation!$F$20*Inflation!$F$21</f>
        <v>0</v>
      </c>
      <c r="AC161" s="324">
        <f>S161*Inflation!$F$19*Inflation!$F$20*Inflation!$F$21*Inflation!$F$22</f>
        <v>0</v>
      </c>
      <c r="AD161" s="324">
        <f>T161*Inflation!$F$19*Inflation!$F$20*Inflation!$F$21*Inflation!$F$22*Inflation!$F$23</f>
        <v>0</v>
      </c>
      <c r="AE161" s="326">
        <f t="shared" si="94"/>
        <v>701.6871128871129</v>
      </c>
      <c r="AF161" s="285">
        <f>V161/V$174*SUM('E Summary CWIP'!$AV$64:$BA$64)</f>
        <v>0</v>
      </c>
      <c r="AG161" s="286">
        <f>W161/W$174*SUM('E Summary CWIP'!$BB$64:$BG$64)</f>
        <v>4.733335056739965</v>
      </c>
      <c r="AH161" s="286">
        <f t="shared" si="95"/>
        <v>4.733335056739965</v>
      </c>
      <c r="AI161" s="286">
        <f>Y161/Y$174*SUM('E Summary CWIP'!$BK$64:$BP$64)</f>
        <v>0</v>
      </c>
      <c r="AJ161" s="286">
        <f>Z161/Z$174*SUM('E Summary CWIP'!$BQ$64:$BV$64)</f>
        <v>0</v>
      </c>
      <c r="AK161" s="286">
        <f t="shared" si="96"/>
        <v>0</v>
      </c>
      <c r="AL161" s="286">
        <f>AB161/AB$174*'E Summary CWIP'!$CL$64</f>
        <v>0</v>
      </c>
      <c r="AM161" s="286">
        <f>AC161/AC$174*'E Summary CWIP'!$DA$64</f>
        <v>0</v>
      </c>
      <c r="AN161" s="286">
        <f>AD161/AD$174*'E Summary CWIP'!$DP$64</f>
        <v>0</v>
      </c>
      <c r="AO161" s="287">
        <f t="shared" si="78"/>
        <v>4.733335056739965</v>
      </c>
      <c r="AP161" s="317">
        <f t="shared" si="97"/>
        <v>0</v>
      </c>
      <c r="AQ161" s="305">
        <f t="shared" si="98"/>
        <v>706.42044794385288</v>
      </c>
      <c r="AR161" s="305">
        <f t="shared" si="99"/>
        <v>706.42044794385288</v>
      </c>
      <c r="AS161" s="305">
        <f t="shared" si="100"/>
        <v>0</v>
      </c>
      <c r="AT161" s="305">
        <f t="shared" si="101"/>
        <v>0</v>
      </c>
      <c r="AU161" s="305">
        <f t="shared" si="102"/>
        <v>0</v>
      </c>
      <c r="AV161" s="305">
        <f t="shared" si="103"/>
        <v>0</v>
      </c>
      <c r="AW161" s="305">
        <f t="shared" si="104"/>
        <v>0</v>
      </c>
      <c r="AX161" s="305">
        <f t="shared" si="105"/>
        <v>0</v>
      </c>
      <c r="AY161" s="306">
        <f t="shared" si="106"/>
        <v>706.42044794385288</v>
      </c>
    </row>
    <row r="162" spans="1:51" ht="14.5">
      <c r="A162" s="44" t="s">
        <v>154</v>
      </c>
      <c r="B162" s="45" t="s">
        <v>150</v>
      </c>
      <c r="C162" s="50">
        <v>0</v>
      </c>
      <c r="D162" s="63">
        <v>15</v>
      </c>
      <c r="E162" s="52" t="s">
        <v>362</v>
      </c>
      <c r="F162" s="64" t="s">
        <v>363</v>
      </c>
      <c r="G162" s="386" t="s">
        <v>148</v>
      </c>
      <c r="H162" s="386" t="s">
        <v>180</v>
      </c>
      <c r="I162" s="386" t="s">
        <v>1048</v>
      </c>
      <c r="J162" s="148" t="s">
        <v>340</v>
      </c>
      <c r="K162" s="208"/>
      <c r="L162" s="255">
        <v>887.375</v>
      </c>
      <c r="M162" s="256">
        <v>572.5</v>
      </c>
      <c r="N162" s="256">
        <v>1459.875</v>
      </c>
      <c r="O162" s="256">
        <v>229</v>
      </c>
      <c r="P162" s="256">
        <v>1001.875</v>
      </c>
      <c r="Q162" s="256">
        <v>1230.875</v>
      </c>
      <c r="R162" s="256">
        <v>1230.875</v>
      </c>
      <c r="S162" s="256">
        <v>1374</v>
      </c>
      <c r="T162" s="256">
        <v>795.77499999999998</v>
      </c>
      <c r="U162" s="258">
        <f t="shared" si="93"/>
        <v>6091.4</v>
      </c>
      <c r="V162" s="323">
        <f>L162*Inflation!$F$19</f>
        <v>906.3458541458541</v>
      </c>
      <c r="W162" s="324">
        <f>M162*Inflation!$F$19</f>
        <v>584.73926073926077</v>
      </c>
      <c r="X162" s="324">
        <f>N162*Inflation!$F$19</f>
        <v>1491.0851148851148</v>
      </c>
      <c r="Y162" s="324">
        <f>O162*Inflation!$F$19*Inflation!$F$20</f>
        <v>238.80788011988017</v>
      </c>
      <c r="Z162" s="324">
        <f>P162*Inflation!$F$19*Inflation!$F$20</f>
        <v>1044.7844755244757</v>
      </c>
      <c r="AA162" s="324">
        <f>Q162*Inflation!$F$19*Inflation!$F$20</f>
        <v>1283.5923556443558</v>
      </c>
      <c r="AB162" s="324">
        <f>R162*Inflation!$F$19*Inflation!$F$20*Inflation!$F$21</f>
        <v>1307.9786823176826</v>
      </c>
      <c r="AC162" s="324">
        <f>S162*Inflation!$F$19*Inflation!$F$20*Inflation!$F$21*Inflation!$F$22</f>
        <v>1487.8072807192809</v>
      </c>
      <c r="AD162" s="324">
        <f>T162*Inflation!$F$19*Inflation!$F$20*Inflation!$F$21*Inflation!$F$22*Inflation!$F$23</f>
        <v>877.2000335664336</v>
      </c>
      <c r="AE162" s="326">
        <f t="shared" si="94"/>
        <v>6447.6634671328684</v>
      </c>
      <c r="AF162" s="285">
        <f>V162/V$174*SUM('E Summary CWIP'!$AV$64:$BA$64)</f>
        <v>6.3922563992558059</v>
      </c>
      <c r="AG162" s="286">
        <f>W162/W$174*SUM('E Summary CWIP'!$BB$64:$BG$64)</f>
        <v>3.9444458806166374</v>
      </c>
      <c r="AH162" s="286">
        <f t="shared" si="95"/>
        <v>10.336702279872444</v>
      </c>
      <c r="AI162" s="286">
        <f>Y162/Y$174*SUM('E Summary CWIP'!$BK$64:$BP$64)</f>
        <v>1.4429909812063668</v>
      </c>
      <c r="AJ162" s="286">
        <f>Z162/Z$174*SUM('E Summary CWIP'!$BQ$64:$BV$64)</f>
        <v>8.0101799688773099</v>
      </c>
      <c r="AK162" s="286">
        <f t="shared" si="96"/>
        <v>9.4531709500836776</v>
      </c>
      <c r="AL162" s="286">
        <f>AB162/AB$174*'E Summary CWIP'!$CL$64</f>
        <v>9.9636699682173209</v>
      </c>
      <c r="AM162" s="286">
        <f>AC162/AC$174*'E Summary CWIP'!$DA$64</f>
        <v>11.216284088375014</v>
      </c>
      <c r="AN162" s="286">
        <f>AD162/AD$174*'E Summary CWIP'!$DP$64</f>
        <v>6.9284433244146104</v>
      </c>
      <c r="AO162" s="287">
        <f t="shared" si="78"/>
        <v>47.898270610963067</v>
      </c>
      <c r="AP162" s="317">
        <f t="shared" si="97"/>
        <v>912.73811054510986</v>
      </c>
      <c r="AQ162" s="305">
        <f t="shared" si="98"/>
        <v>588.6837066198774</v>
      </c>
      <c r="AR162" s="305">
        <f t="shared" si="99"/>
        <v>1501.4218171649873</v>
      </c>
      <c r="AS162" s="305">
        <f t="shared" si="100"/>
        <v>240.25087110108655</v>
      </c>
      <c r="AT162" s="305">
        <f t="shared" si="101"/>
        <v>1052.794655493353</v>
      </c>
      <c r="AU162" s="305">
        <f t="shared" si="102"/>
        <v>1293.0455265944395</v>
      </c>
      <c r="AV162" s="305">
        <f t="shared" si="103"/>
        <v>1317.9423522858999</v>
      </c>
      <c r="AW162" s="305">
        <f t="shared" si="104"/>
        <v>1499.0235648076559</v>
      </c>
      <c r="AX162" s="305">
        <f t="shared" si="105"/>
        <v>884.12847689084822</v>
      </c>
      <c r="AY162" s="306">
        <f t="shared" si="106"/>
        <v>6495.5617377438302</v>
      </c>
    </row>
    <row r="163" spans="1:51" ht="14.5">
      <c r="A163" s="44" t="s">
        <v>154</v>
      </c>
      <c r="B163" s="45" t="s">
        <v>150</v>
      </c>
      <c r="C163" s="50">
        <v>0</v>
      </c>
      <c r="D163" s="63">
        <v>15</v>
      </c>
      <c r="E163" s="52" t="s">
        <v>364</v>
      </c>
      <c r="F163" s="64" t="s">
        <v>365</v>
      </c>
      <c r="G163" s="386" t="s">
        <v>148</v>
      </c>
      <c r="H163" s="386" t="s">
        <v>180</v>
      </c>
      <c r="I163" s="386" t="s">
        <v>1048</v>
      </c>
      <c r="J163" s="148" t="s">
        <v>340</v>
      </c>
      <c r="K163" s="208"/>
      <c r="L163" s="255">
        <v>851.88</v>
      </c>
      <c r="M163" s="256">
        <v>381.28499999999997</v>
      </c>
      <c r="N163" s="256">
        <v>1233.165</v>
      </c>
      <c r="O163" s="256">
        <v>360.67500000000001</v>
      </c>
      <c r="P163" s="256">
        <v>801.5</v>
      </c>
      <c r="Q163" s="256">
        <v>1162.175</v>
      </c>
      <c r="R163" s="256">
        <v>1403.77</v>
      </c>
      <c r="S163" s="256">
        <v>1246.905</v>
      </c>
      <c r="T163" s="256">
        <v>0</v>
      </c>
      <c r="U163" s="258">
        <f t="shared" si="93"/>
        <v>5046.0150000000003</v>
      </c>
      <c r="V163" s="323">
        <f>L163*Inflation!$F$19</f>
        <v>870.09201998001993</v>
      </c>
      <c r="W163" s="324">
        <f>M163*Inflation!$F$19</f>
        <v>389.43634765234759</v>
      </c>
      <c r="X163" s="324">
        <f>N163*Inflation!$F$19</f>
        <v>1259.5283676323675</v>
      </c>
      <c r="Y163" s="324">
        <f>O163*Inflation!$F$19*Inflation!$F$20</f>
        <v>376.12241118881121</v>
      </c>
      <c r="Z163" s="324">
        <f>P163*Inflation!$F$19*Inflation!$F$20</f>
        <v>835.82758041958061</v>
      </c>
      <c r="AA163" s="324">
        <f>Q163*Inflation!$F$19*Inflation!$F$20</f>
        <v>1211.9499916083917</v>
      </c>
      <c r="AB163" s="324">
        <f>R163*Inflation!$F$19*Inflation!$F$20*Inflation!$F$21</f>
        <v>1491.70406001998</v>
      </c>
      <c r="AC163" s="324">
        <f>S163*Inflation!$F$19*Inflation!$F$20*Inflation!$F$21*Inflation!$F$22</f>
        <v>1350.1851072527477</v>
      </c>
      <c r="AD163" s="324">
        <f>T163*Inflation!$F$19*Inflation!$F$20*Inflation!$F$21*Inflation!$F$22*Inflation!$F$23</f>
        <v>0</v>
      </c>
      <c r="AE163" s="326">
        <f t="shared" si="94"/>
        <v>5313.3675265134862</v>
      </c>
      <c r="AF163" s="285">
        <f>V163/V$174*SUM('E Summary CWIP'!$AV$64:$BA$64)</f>
        <v>6.1365661432855738</v>
      </c>
      <c r="AG163" s="286">
        <f>W163/W$174*SUM('E Summary CWIP'!$BB$64:$BG$64)</f>
        <v>2.6270009564906802</v>
      </c>
      <c r="AH163" s="286">
        <f t="shared" si="95"/>
        <v>8.7635670997762531</v>
      </c>
      <c r="AI163" s="286">
        <f>Y163/Y$174*SUM('E Summary CWIP'!$BK$64:$BP$64)</f>
        <v>2.2727107954000276</v>
      </c>
      <c r="AJ163" s="286">
        <f>Z163/Z$174*SUM('E Summary CWIP'!$BQ$64:$BV$64)</f>
        <v>6.408143975101849</v>
      </c>
      <c r="AK163" s="286">
        <f t="shared" si="96"/>
        <v>8.6808547705018775</v>
      </c>
      <c r="AL163" s="286">
        <f>AB163/AB$174*'E Summary CWIP'!$CL$64</f>
        <v>11.363218028869241</v>
      </c>
      <c r="AM163" s="286">
        <f>AC163/AC$174*'E Summary CWIP'!$DA$64</f>
        <v>10.178777810200327</v>
      </c>
      <c r="AN163" s="286">
        <f>AD163/AD$174*'E Summary CWIP'!$DP$64</f>
        <v>0</v>
      </c>
      <c r="AO163" s="287">
        <f t="shared" si="78"/>
        <v>38.986417709347698</v>
      </c>
      <c r="AP163" s="317">
        <f t="shared" si="97"/>
        <v>876.22858612330549</v>
      </c>
      <c r="AQ163" s="305">
        <f t="shared" si="98"/>
        <v>392.06334860883828</v>
      </c>
      <c r="AR163" s="305">
        <f t="shared" si="99"/>
        <v>1268.2919347321438</v>
      </c>
      <c r="AS163" s="305">
        <f t="shared" si="100"/>
        <v>378.39512198421124</v>
      </c>
      <c r="AT163" s="305">
        <f t="shared" si="101"/>
        <v>842.23572439468251</v>
      </c>
      <c r="AU163" s="305">
        <f t="shared" si="102"/>
        <v>1220.6308463788935</v>
      </c>
      <c r="AV163" s="305">
        <f t="shared" si="103"/>
        <v>1503.0672780488492</v>
      </c>
      <c r="AW163" s="305">
        <f t="shared" si="104"/>
        <v>1360.3638850629479</v>
      </c>
      <c r="AX163" s="305">
        <f t="shared" si="105"/>
        <v>0</v>
      </c>
      <c r="AY163" s="306">
        <f t="shared" si="106"/>
        <v>5352.3539442228348</v>
      </c>
    </row>
    <row r="164" spans="1:51" ht="14.5">
      <c r="A164" s="44" t="s">
        <v>154</v>
      </c>
      <c r="B164" s="45" t="s">
        <v>150</v>
      </c>
      <c r="C164" s="50">
        <v>0</v>
      </c>
      <c r="D164" s="79">
        <v>15</v>
      </c>
      <c r="E164" s="52" t="s">
        <v>366</v>
      </c>
      <c r="F164" s="64" t="s">
        <v>367</v>
      </c>
      <c r="G164" s="386" t="s">
        <v>149</v>
      </c>
      <c r="H164" s="386" t="s">
        <v>180</v>
      </c>
      <c r="I164" s="386" t="s">
        <v>1048</v>
      </c>
      <c r="J164" s="148" t="s">
        <v>340</v>
      </c>
      <c r="K164" s="208"/>
      <c r="L164" s="255">
        <v>0</v>
      </c>
      <c r="M164" s="256">
        <v>0</v>
      </c>
      <c r="N164" s="256">
        <v>0</v>
      </c>
      <c r="O164" s="256">
        <v>941.19</v>
      </c>
      <c r="P164" s="256">
        <v>1635.06</v>
      </c>
      <c r="Q164" s="256">
        <v>2576.25</v>
      </c>
      <c r="R164" s="256">
        <v>0</v>
      </c>
      <c r="S164" s="256">
        <v>0</v>
      </c>
      <c r="T164" s="256">
        <v>0</v>
      </c>
      <c r="U164" s="258">
        <f t="shared" si="93"/>
        <v>2576.25</v>
      </c>
      <c r="V164" s="323">
        <f>L164*Inflation!$F$19</f>
        <v>0</v>
      </c>
      <c r="W164" s="324">
        <f>M164*Inflation!$F$19</f>
        <v>0</v>
      </c>
      <c r="X164" s="324">
        <f>N164*Inflation!$F$19</f>
        <v>0</v>
      </c>
      <c r="Y164" s="324">
        <f>O164*Inflation!$F$19*Inflation!$F$20</f>
        <v>981.5003872927075</v>
      </c>
      <c r="Z164" s="324">
        <f>P164*Inflation!$F$19*Inflation!$F$20</f>
        <v>1705.0882640559441</v>
      </c>
      <c r="AA164" s="324">
        <f>Q164*Inflation!$F$19*Inflation!$F$20</f>
        <v>2686.5886513486516</v>
      </c>
      <c r="AB164" s="324">
        <f>R164*Inflation!$F$19*Inflation!$F$20*Inflation!$F$21</f>
        <v>0</v>
      </c>
      <c r="AC164" s="324">
        <f>S164*Inflation!$F$19*Inflation!$F$20*Inflation!$F$21*Inflation!$F$22</f>
        <v>0</v>
      </c>
      <c r="AD164" s="324">
        <f>T164*Inflation!$F$19*Inflation!$F$20*Inflation!$F$21*Inflation!$F$22*Inflation!$F$23</f>
        <v>0</v>
      </c>
      <c r="AE164" s="326">
        <f t="shared" si="94"/>
        <v>2686.5886513486516</v>
      </c>
      <c r="AF164" s="285">
        <f>V164/V$174*SUM('E Summary CWIP'!$AV$64:$BA$64)</f>
        <v>0</v>
      </c>
      <c r="AG164" s="286">
        <f>W164/W$174*SUM('E Summary CWIP'!$BB$64:$BG$64)</f>
        <v>0</v>
      </c>
      <c r="AH164" s="286">
        <f t="shared" si="95"/>
        <v>0</v>
      </c>
      <c r="AI164" s="286">
        <f>Y164/Y$174*SUM('E Summary CWIP'!$BK$64:$BP$64)</f>
        <v>5.9306929327581681</v>
      </c>
      <c r="AJ164" s="286">
        <f>Z164/Z$174*SUM('E Summary CWIP'!$BQ$64:$BV$64)</f>
        <v>13.07261370920777</v>
      </c>
      <c r="AK164" s="286">
        <f t="shared" si="96"/>
        <v>19.003306641965938</v>
      </c>
      <c r="AL164" s="286">
        <f>AB164/AB$174*'E Summary CWIP'!$CL$64</f>
        <v>0</v>
      </c>
      <c r="AM164" s="286">
        <f>AC164/AC$174*'E Summary CWIP'!$DA$64</f>
        <v>0</v>
      </c>
      <c r="AN164" s="286">
        <f>AD164/AD$174*'E Summary CWIP'!$DP$64</f>
        <v>0</v>
      </c>
      <c r="AO164" s="287">
        <f t="shared" si="78"/>
        <v>19.003306641965938</v>
      </c>
      <c r="AP164" s="317">
        <f t="shared" si="97"/>
        <v>0</v>
      </c>
      <c r="AQ164" s="305">
        <f t="shared" si="98"/>
        <v>0</v>
      </c>
      <c r="AR164" s="305">
        <f t="shared" si="99"/>
        <v>0</v>
      </c>
      <c r="AS164" s="305">
        <f t="shared" si="100"/>
        <v>987.43108022546562</v>
      </c>
      <c r="AT164" s="305">
        <f t="shared" si="101"/>
        <v>1718.160877765152</v>
      </c>
      <c r="AU164" s="305">
        <f t="shared" si="102"/>
        <v>2705.5919579906176</v>
      </c>
      <c r="AV164" s="305">
        <f t="shared" si="103"/>
        <v>0</v>
      </c>
      <c r="AW164" s="305">
        <f t="shared" si="104"/>
        <v>0</v>
      </c>
      <c r="AX164" s="305">
        <f t="shared" si="105"/>
        <v>0</v>
      </c>
      <c r="AY164" s="306">
        <f t="shared" si="106"/>
        <v>2705.5919579906176</v>
      </c>
    </row>
    <row r="165" spans="1:51" ht="14.5">
      <c r="A165" s="44" t="s">
        <v>154</v>
      </c>
      <c r="B165" s="45" t="s">
        <v>150</v>
      </c>
      <c r="C165" s="50">
        <v>0</v>
      </c>
      <c r="D165" s="63">
        <v>15</v>
      </c>
      <c r="E165" s="52" t="s">
        <v>368</v>
      </c>
      <c r="F165" s="64" t="s">
        <v>369</v>
      </c>
      <c r="G165" s="386" t="s">
        <v>148</v>
      </c>
      <c r="H165" s="386" t="s">
        <v>180</v>
      </c>
      <c r="I165" s="386" t="s">
        <v>1048</v>
      </c>
      <c r="J165" s="148" t="s">
        <v>340</v>
      </c>
      <c r="K165" s="208"/>
      <c r="L165" s="255">
        <v>744.25</v>
      </c>
      <c r="M165" s="256">
        <v>606.85</v>
      </c>
      <c r="N165" s="256">
        <v>1351.1</v>
      </c>
      <c r="O165" s="256">
        <v>1408.35</v>
      </c>
      <c r="P165" s="256">
        <v>0</v>
      </c>
      <c r="Q165" s="256">
        <v>1408.35</v>
      </c>
      <c r="R165" s="256">
        <v>3351.415</v>
      </c>
      <c r="S165" s="256">
        <v>4807.8549999999996</v>
      </c>
      <c r="T165" s="256">
        <v>5204.0249999999996</v>
      </c>
      <c r="U165" s="258">
        <f t="shared" si="93"/>
        <v>16122.744999999999</v>
      </c>
      <c r="V165" s="323">
        <f>L165*Inflation!$F$19</f>
        <v>760.16103896103891</v>
      </c>
      <c r="W165" s="324">
        <f>M165*Inflation!$F$19</f>
        <v>619.82361638361635</v>
      </c>
      <c r="X165" s="324">
        <f>N165*Inflation!$F$19</f>
        <v>1379.9846553446553</v>
      </c>
      <c r="Y165" s="324">
        <f>O165*Inflation!$F$19*Inflation!$F$20</f>
        <v>1468.6684627372629</v>
      </c>
      <c r="Z165" s="324">
        <f>P165*Inflation!$F$19*Inflation!$F$20</f>
        <v>0</v>
      </c>
      <c r="AA165" s="324">
        <f>Q165*Inflation!$F$19*Inflation!$F$20</f>
        <v>1468.6684627372629</v>
      </c>
      <c r="AB165" s="324">
        <f>R165*Inflation!$F$19*Inflation!$F$20*Inflation!$F$21</f>
        <v>3561.3521889710296</v>
      </c>
      <c r="AC165" s="324">
        <f>S165*Inflation!$F$19*Inflation!$F$20*Inflation!$F$21*Inflation!$F$22</f>
        <v>5206.0856431168841</v>
      </c>
      <c r="AD165" s="324">
        <f>T165*Inflation!$F$19*Inflation!$F$20*Inflation!$F$21*Inflation!$F$22*Inflation!$F$23</f>
        <v>5736.5095720279733</v>
      </c>
      <c r="AE165" s="326">
        <f t="shared" si="94"/>
        <v>17352.600522197808</v>
      </c>
      <c r="AF165" s="285">
        <f>V165/V$174*SUM('E Summary CWIP'!$AV$64:$BA$64)</f>
        <v>5.3612473026016438</v>
      </c>
      <c r="AG165" s="286">
        <f>W165/W$174*SUM('E Summary CWIP'!$BB$64:$BG$64)</f>
        <v>4.1811126334536359</v>
      </c>
      <c r="AH165" s="286">
        <f t="shared" si="95"/>
        <v>9.5423599360552807</v>
      </c>
      <c r="AI165" s="286">
        <f>Y165/Y$174*SUM('E Summary CWIP'!$BK$64:$BP$64)</f>
        <v>8.8743945344191548</v>
      </c>
      <c r="AJ165" s="286">
        <f>Z165/Z$174*SUM('E Summary CWIP'!$BQ$64:$BV$64)</f>
        <v>0</v>
      </c>
      <c r="AK165" s="286">
        <f t="shared" si="96"/>
        <v>8.8743945344191548</v>
      </c>
      <c r="AL165" s="286">
        <f>AB165/AB$174*'E Summary CWIP'!$CL$64</f>
        <v>27.128987904160091</v>
      </c>
      <c r="AM165" s="286">
        <f>AC165/AC$174*'E Summary CWIP'!$DA$64</f>
        <v>39.247647405905575</v>
      </c>
      <c r="AN165" s="286">
        <f>AD165/AD$174*'E Summary CWIP'!$DP$64</f>
        <v>45.309028646711376</v>
      </c>
      <c r="AO165" s="287">
        <f t="shared" si="78"/>
        <v>130.10241842725148</v>
      </c>
      <c r="AP165" s="317">
        <f t="shared" si="97"/>
        <v>765.52228626364058</v>
      </c>
      <c r="AQ165" s="305">
        <f t="shared" si="98"/>
        <v>624.00472901706996</v>
      </c>
      <c r="AR165" s="305">
        <f t="shared" si="99"/>
        <v>1389.5270152807107</v>
      </c>
      <c r="AS165" s="305">
        <f t="shared" si="100"/>
        <v>1477.5428572716821</v>
      </c>
      <c r="AT165" s="305">
        <f t="shared" si="101"/>
        <v>0</v>
      </c>
      <c r="AU165" s="305">
        <f t="shared" si="102"/>
        <v>1477.5428572716821</v>
      </c>
      <c r="AV165" s="305">
        <f t="shared" si="103"/>
        <v>3588.4811768751897</v>
      </c>
      <c r="AW165" s="305">
        <f t="shared" si="104"/>
        <v>5245.3332905227899</v>
      </c>
      <c r="AX165" s="305">
        <f t="shared" si="105"/>
        <v>5781.8186006746846</v>
      </c>
      <c r="AY165" s="306">
        <f t="shared" si="106"/>
        <v>17482.702940625059</v>
      </c>
    </row>
    <row r="166" spans="1:51" ht="14.5">
      <c r="A166" s="44" t="s">
        <v>154</v>
      </c>
      <c r="B166" s="45" t="s">
        <v>154</v>
      </c>
      <c r="C166" s="50">
        <v>0</v>
      </c>
      <c r="D166" s="63">
        <v>15</v>
      </c>
      <c r="E166" s="52" t="s">
        <v>370</v>
      </c>
      <c r="F166" s="64" t="s">
        <v>371</v>
      </c>
      <c r="G166" s="386" t="s">
        <v>148</v>
      </c>
      <c r="H166" s="386" t="s">
        <v>180</v>
      </c>
      <c r="I166" s="386" t="s">
        <v>1048</v>
      </c>
      <c r="J166" s="148" t="s">
        <v>340</v>
      </c>
      <c r="K166" s="208"/>
      <c r="L166" s="255">
        <v>0</v>
      </c>
      <c r="M166" s="256">
        <v>114.5</v>
      </c>
      <c r="N166" s="256">
        <v>114.5</v>
      </c>
      <c r="O166" s="256">
        <v>0</v>
      </c>
      <c r="P166" s="256">
        <v>0</v>
      </c>
      <c r="Q166" s="256">
        <v>0</v>
      </c>
      <c r="R166" s="256">
        <v>0</v>
      </c>
      <c r="S166" s="256">
        <v>0</v>
      </c>
      <c r="T166" s="256">
        <v>0</v>
      </c>
      <c r="U166" s="258">
        <f t="shared" si="93"/>
        <v>114.5</v>
      </c>
      <c r="V166" s="323">
        <f>L166*Inflation!$F$19</f>
        <v>0</v>
      </c>
      <c r="W166" s="324">
        <f>M166*Inflation!$F$19</f>
        <v>116.94785214785215</v>
      </c>
      <c r="X166" s="324">
        <f>N166*Inflation!$F$19</f>
        <v>116.94785214785215</v>
      </c>
      <c r="Y166" s="324">
        <f>O166*Inflation!$F$19*Inflation!$F$20</f>
        <v>0</v>
      </c>
      <c r="Z166" s="324">
        <f>P166*Inflation!$F$19*Inflation!$F$20</f>
        <v>0</v>
      </c>
      <c r="AA166" s="324">
        <f>Q166*Inflation!$F$19*Inflation!$F$20</f>
        <v>0</v>
      </c>
      <c r="AB166" s="324">
        <f>R166*Inflation!$F$19*Inflation!$F$20*Inflation!$F$21</f>
        <v>0</v>
      </c>
      <c r="AC166" s="324">
        <f>S166*Inflation!$F$19*Inflation!$F$20*Inflation!$F$21*Inflation!$F$22</f>
        <v>0</v>
      </c>
      <c r="AD166" s="324">
        <f>T166*Inflation!$F$19*Inflation!$F$20*Inflation!$F$21*Inflation!$F$22*Inflation!$F$23</f>
        <v>0</v>
      </c>
      <c r="AE166" s="326">
        <f t="shared" si="94"/>
        <v>116.94785214785215</v>
      </c>
      <c r="AF166" s="285">
        <f>V166/V$174*SUM('E Summary CWIP'!$AV$64:$BA$64)</f>
        <v>0</v>
      </c>
      <c r="AG166" s="286">
        <f>W166/W$174*SUM('E Summary CWIP'!$BB$64:$BG$64)</f>
        <v>0.78888917612332743</v>
      </c>
      <c r="AH166" s="286">
        <f t="shared" si="95"/>
        <v>0.78888917612332743</v>
      </c>
      <c r="AI166" s="286">
        <f>Y166/Y$174*SUM('E Summary CWIP'!$BK$64:$BP$64)</f>
        <v>0</v>
      </c>
      <c r="AJ166" s="286">
        <f>Z166/Z$174*SUM('E Summary CWIP'!$BQ$64:$BV$64)</f>
        <v>0</v>
      </c>
      <c r="AK166" s="286">
        <f t="shared" si="96"/>
        <v>0</v>
      </c>
      <c r="AL166" s="286">
        <f>AB166/AB$174*'E Summary CWIP'!$CL$64</f>
        <v>0</v>
      </c>
      <c r="AM166" s="286">
        <f>AC166/AC$174*'E Summary CWIP'!$DA$64</f>
        <v>0</v>
      </c>
      <c r="AN166" s="286">
        <f>AD166/AD$174*'E Summary CWIP'!$DP$64</f>
        <v>0</v>
      </c>
      <c r="AO166" s="287">
        <f t="shared" si="78"/>
        <v>0.78888917612332743</v>
      </c>
      <c r="AP166" s="317">
        <f t="shared" si="97"/>
        <v>0</v>
      </c>
      <c r="AQ166" s="305">
        <f t="shared" si="98"/>
        <v>117.73674132397548</v>
      </c>
      <c r="AR166" s="305">
        <f t="shared" si="99"/>
        <v>117.73674132397548</v>
      </c>
      <c r="AS166" s="305">
        <f t="shared" si="100"/>
        <v>0</v>
      </c>
      <c r="AT166" s="305">
        <f t="shared" si="101"/>
        <v>0</v>
      </c>
      <c r="AU166" s="305">
        <f t="shared" si="102"/>
        <v>0</v>
      </c>
      <c r="AV166" s="305">
        <f t="shared" si="103"/>
        <v>0</v>
      </c>
      <c r="AW166" s="305">
        <f t="shared" si="104"/>
        <v>0</v>
      </c>
      <c r="AX166" s="305">
        <f t="shared" si="105"/>
        <v>0</v>
      </c>
      <c r="AY166" s="306">
        <f t="shared" si="106"/>
        <v>117.73674132397548</v>
      </c>
    </row>
    <row r="167" spans="1:51" ht="14.5">
      <c r="A167" s="44" t="s">
        <v>154</v>
      </c>
      <c r="B167" s="45" t="s">
        <v>150</v>
      </c>
      <c r="C167" s="50">
        <v>0</v>
      </c>
      <c r="D167" s="63">
        <v>15</v>
      </c>
      <c r="E167" s="52" t="s">
        <v>372</v>
      </c>
      <c r="F167" s="64" t="s">
        <v>373</v>
      </c>
      <c r="G167" s="386" t="s">
        <v>148</v>
      </c>
      <c r="H167" s="386" t="s">
        <v>180</v>
      </c>
      <c r="I167" s="386" t="s">
        <v>1048</v>
      </c>
      <c r="J167" s="148" t="s">
        <v>340</v>
      </c>
      <c r="K167" s="208"/>
      <c r="L167" s="255">
        <v>0</v>
      </c>
      <c r="M167" s="256">
        <v>0</v>
      </c>
      <c r="N167" s="256">
        <v>0</v>
      </c>
      <c r="O167" s="256">
        <v>286.25</v>
      </c>
      <c r="P167" s="256">
        <v>715.625</v>
      </c>
      <c r="Q167" s="256">
        <v>1001.875</v>
      </c>
      <c r="R167" s="256">
        <v>1173.625</v>
      </c>
      <c r="S167" s="256">
        <v>916</v>
      </c>
      <c r="T167" s="256">
        <v>2576.25</v>
      </c>
      <c r="U167" s="258">
        <f t="shared" si="93"/>
        <v>5667.75</v>
      </c>
      <c r="V167" s="323">
        <f>L167*Inflation!$F$19</f>
        <v>0</v>
      </c>
      <c r="W167" s="324">
        <f>M167*Inflation!$F$19</f>
        <v>0</v>
      </c>
      <c r="X167" s="324">
        <f>N167*Inflation!$F$19</f>
        <v>0</v>
      </c>
      <c r="Y167" s="324">
        <f>O167*Inflation!$F$19*Inflation!$F$20</f>
        <v>298.50985014985019</v>
      </c>
      <c r="Z167" s="324">
        <f>P167*Inflation!$F$19*Inflation!$F$20</f>
        <v>746.27462537462543</v>
      </c>
      <c r="AA167" s="324">
        <f>Q167*Inflation!$F$19*Inflation!$F$20</f>
        <v>1044.7844755244757</v>
      </c>
      <c r="AB167" s="324">
        <f>R167*Inflation!$F$19*Inflation!$F$20*Inflation!$F$21</f>
        <v>1247.1424645354646</v>
      </c>
      <c r="AC167" s="324">
        <f>S167*Inflation!$F$19*Inflation!$F$20*Inflation!$F$21*Inflation!$F$22</f>
        <v>991.87152047952077</v>
      </c>
      <c r="AD167" s="324">
        <f>T167*Inflation!$F$19*Inflation!$F$20*Inflation!$F$21*Inflation!$F$22*Inflation!$F$23</f>
        <v>2839.8562237762235</v>
      </c>
      <c r="AE167" s="326">
        <f t="shared" si="94"/>
        <v>6123.6546843156848</v>
      </c>
      <c r="AF167" s="285">
        <f>V167/V$174*SUM('E Summary CWIP'!$AV$64:$BA$64)</f>
        <v>0</v>
      </c>
      <c r="AG167" s="286">
        <f>W167/W$174*SUM('E Summary CWIP'!$BB$64:$BG$64)</f>
        <v>0</v>
      </c>
      <c r="AH167" s="286">
        <f t="shared" si="95"/>
        <v>0</v>
      </c>
      <c r="AI167" s="286">
        <f>Y167/Y$174*SUM('E Summary CWIP'!$BK$64:$BP$64)</f>
        <v>1.8037387265079585</v>
      </c>
      <c r="AJ167" s="286">
        <f>Z167/Z$174*SUM('E Summary CWIP'!$BQ$64:$BV$64)</f>
        <v>5.7215571206266498</v>
      </c>
      <c r="AK167" s="286">
        <f t="shared" si="96"/>
        <v>7.5252958471346085</v>
      </c>
      <c r="AL167" s="286">
        <f>AB167/AB$174*'E Summary CWIP'!$CL$64</f>
        <v>9.5002434580676773</v>
      </c>
      <c r="AM167" s="286">
        <f>AC167/AC$174*'E Summary CWIP'!$DA$64</f>
        <v>7.4775227255833432</v>
      </c>
      <c r="AN167" s="286">
        <f>AD167/AD$174*'E Summary CWIP'!$DP$64</f>
        <v>22.430212201342261</v>
      </c>
      <c r="AO167" s="287">
        <f t="shared" si="78"/>
        <v>46.933274232127893</v>
      </c>
      <c r="AP167" s="317">
        <f t="shared" si="97"/>
        <v>0</v>
      </c>
      <c r="AQ167" s="305">
        <f t="shared" si="98"/>
        <v>0</v>
      </c>
      <c r="AR167" s="305">
        <f t="shared" si="99"/>
        <v>0</v>
      </c>
      <c r="AS167" s="305">
        <f t="shared" si="100"/>
        <v>300.31358887635815</v>
      </c>
      <c r="AT167" s="305">
        <f t="shared" si="101"/>
        <v>751.99618249525213</v>
      </c>
      <c r="AU167" s="305">
        <f t="shared" si="102"/>
        <v>1052.3097713716104</v>
      </c>
      <c r="AV167" s="305">
        <f t="shared" si="103"/>
        <v>1256.6427079935322</v>
      </c>
      <c r="AW167" s="305">
        <f t="shared" si="104"/>
        <v>999.34904320510407</v>
      </c>
      <c r="AX167" s="305">
        <f t="shared" si="105"/>
        <v>2862.2864359775658</v>
      </c>
      <c r="AY167" s="306">
        <f t="shared" si="106"/>
        <v>6170.5879585478124</v>
      </c>
    </row>
    <row r="168" spans="1:51" ht="14.5">
      <c r="A168" s="44" t="s">
        <v>154</v>
      </c>
      <c r="B168" s="45" t="s">
        <v>150</v>
      </c>
      <c r="C168" s="50">
        <v>0</v>
      </c>
      <c r="D168" s="63">
        <v>15</v>
      </c>
      <c r="E168" s="52" t="s">
        <v>374</v>
      </c>
      <c r="F168" s="64" t="s">
        <v>375</v>
      </c>
      <c r="G168" s="386" t="s">
        <v>148</v>
      </c>
      <c r="H168" s="386" t="s">
        <v>180</v>
      </c>
      <c r="I168" s="386" t="s">
        <v>1048</v>
      </c>
      <c r="J168" s="148" t="s">
        <v>340</v>
      </c>
      <c r="K168" s="208"/>
      <c r="L168" s="255">
        <v>1717.5</v>
      </c>
      <c r="M168" s="256">
        <v>1236.5999999999999</v>
      </c>
      <c r="N168" s="256">
        <v>2954.1</v>
      </c>
      <c r="O168" s="256">
        <v>1580.1</v>
      </c>
      <c r="P168" s="256">
        <v>1383.16</v>
      </c>
      <c r="Q168" s="256">
        <v>2963.26</v>
      </c>
      <c r="R168" s="256">
        <v>2564.8000000000002</v>
      </c>
      <c r="S168" s="256">
        <v>2404.5</v>
      </c>
      <c r="T168" s="256">
        <v>2232.75</v>
      </c>
      <c r="U168" s="258">
        <f t="shared" si="93"/>
        <v>13119.410000000002</v>
      </c>
      <c r="V168" s="323">
        <f>L168*Inflation!$F$19</f>
        <v>1754.2177822177821</v>
      </c>
      <c r="W168" s="324">
        <f>M168*Inflation!$F$19</f>
        <v>1263.036803196803</v>
      </c>
      <c r="X168" s="324">
        <f>N168*Inflation!$F$19</f>
        <v>3017.2545854145851</v>
      </c>
      <c r="Y168" s="324">
        <f>O168*Inflation!$F$19*Inflation!$F$20</f>
        <v>1647.774372827173</v>
      </c>
      <c r="Z168" s="324">
        <f>P168*Inflation!$F$19*Inflation!$F$20</f>
        <v>1442.399595924076</v>
      </c>
      <c r="AA168" s="324">
        <f>Q168*Inflation!$F$19*Inflation!$F$20</f>
        <v>3090.1739687512495</v>
      </c>
      <c r="AB168" s="324">
        <f>R168*Inflation!$F$19*Inflation!$F$20*Inflation!$F$21</f>
        <v>2725.4625566433569</v>
      </c>
      <c r="AC168" s="324">
        <f>S168*Inflation!$F$19*Inflation!$F$20*Inflation!$F$21*Inflation!$F$22</f>
        <v>2603.6627412587413</v>
      </c>
      <c r="AD168" s="324">
        <f>T168*Inflation!$F$19*Inflation!$F$20*Inflation!$F$21*Inflation!$F$22*Inflation!$F$23</f>
        <v>2461.2087272727276</v>
      </c>
      <c r="AE168" s="326">
        <f t="shared" si="94"/>
        <v>13897.762579340661</v>
      </c>
      <c r="AF168" s="285">
        <f>V168/V$174*SUM('E Summary CWIP'!$AV$64:$BA$64)</f>
        <v>12.372109159849947</v>
      </c>
      <c r="AG168" s="286">
        <f>W168/W$174*SUM('E Summary CWIP'!$BB$64:$BG$64)</f>
        <v>8.5200031021319358</v>
      </c>
      <c r="AH168" s="286">
        <f t="shared" si="95"/>
        <v>20.892112261981882</v>
      </c>
      <c r="AI168" s="286">
        <f>Y168/Y$174*SUM('E Summary CWIP'!$BK$64:$BP$64)</f>
        <v>9.9566377703239315</v>
      </c>
      <c r="AJ168" s="286">
        <f>Z168/Z$174*SUM('E Summary CWIP'!$BQ$64:$BV$64)</f>
        <v>11.05862560274719</v>
      </c>
      <c r="AK168" s="286">
        <f t="shared" si="96"/>
        <v>21.015263373071122</v>
      </c>
      <c r="AL168" s="286">
        <f>AB168/AB$174*'E Summary CWIP'!$CL$64</f>
        <v>20.761507654703998</v>
      </c>
      <c r="AM168" s="286">
        <f>AC168/AC$174*'E Summary CWIP'!$DA$64</f>
        <v>19.628497154656269</v>
      </c>
      <c r="AN168" s="286">
        <f>AD168/AD$174*'E Summary CWIP'!$DP$64</f>
        <v>19.439517241163298</v>
      </c>
      <c r="AO168" s="287">
        <f t="shared" si="78"/>
        <v>101.73689768557657</v>
      </c>
      <c r="AP168" s="317">
        <f t="shared" si="97"/>
        <v>1766.5898913776321</v>
      </c>
      <c r="AQ168" s="305">
        <f t="shared" si="98"/>
        <v>1271.556806298935</v>
      </c>
      <c r="AR168" s="305">
        <f t="shared" si="99"/>
        <v>3038.1466976765669</v>
      </c>
      <c r="AS168" s="305">
        <f t="shared" si="100"/>
        <v>1657.7310105974968</v>
      </c>
      <c r="AT168" s="305">
        <f t="shared" si="101"/>
        <v>1453.4582215268233</v>
      </c>
      <c r="AU168" s="305">
        <f t="shared" si="102"/>
        <v>3111.1892321243208</v>
      </c>
      <c r="AV168" s="305">
        <f t="shared" si="103"/>
        <v>2746.224064298061</v>
      </c>
      <c r="AW168" s="305">
        <f t="shared" si="104"/>
        <v>2623.2912384133974</v>
      </c>
      <c r="AX168" s="305">
        <f t="shared" si="105"/>
        <v>2480.6482445138909</v>
      </c>
      <c r="AY168" s="306">
        <f t="shared" si="106"/>
        <v>13999.499477026238</v>
      </c>
    </row>
    <row r="169" spans="1:51" ht="14.5">
      <c r="A169" s="44" t="s">
        <v>154</v>
      </c>
      <c r="B169" s="45" t="s">
        <v>150</v>
      </c>
      <c r="C169" s="50">
        <v>0</v>
      </c>
      <c r="D169" s="63">
        <v>15</v>
      </c>
      <c r="E169" s="52" t="s">
        <v>376</v>
      </c>
      <c r="F169" s="64" t="s">
        <v>377</v>
      </c>
      <c r="G169" s="386" t="s">
        <v>148</v>
      </c>
      <c r="H169" s="386" t="s">
        <v>180</v>
      </c>
      <c r="I169" s="386" t="s">
        <v>1048</v>
      </c>
      <c r="J169" s="148" t="s">
        <v>340</v>
      </c>
      <c r="K169" s="208"/>
      <c r="L169" s="255">
        <v>429.375</v>
      </c>
      <c r="M169" s="256">
        <v>1917.875</v>
      </c>
      <c r="N169" s="256">
        <v>2347.25</v>
      </c>
      <c r="O169" s="256">
        <v>858.75</v>
      </c>
      <c r="P169" s="256">
        <v>1402.625</v>
      </c>
      <c r="Q169" s="256">
        <v>2261.375</v>
      </c>
      <c r="R169" s="256">
        <v>400.75</v>
      </c>
      <c r="S169" s="256">
        <v>400.75</v>
      </c>
      <c r="T169" s="256">
        <v>400.75</v>
      </c>
      <c r="U169" s="258">
        <f t="shared" si="93"/>
        <v>5810.875</v>
      </c>
      <c r="V169" s="323">
        <f>L169*Inflation!$F$19</f>
        <v>438.55444555444552</v>
      </c>
      <c r="W169" s="324">
        <f>M169*Inflation!$F$19</f>
        <v>1958.8765234765235</v>
      </c>
      <c r="X169" s="324">
        <f>N169*Inflation!$F$19</f>
        <v>2397.4309690309688</v>
      </c>
      <c r="Y169" s="324">
        <f>O169*Inflation!$F$19*Inflation!$F$20</f>
        <v>895.52955044955058</v>
      </c>
      <c r="Z169" s="324">
        <f>P169*Inflation!$F$19*Inflation!$F$20</f>
        <v>1462.698265734266</v>
      </c>
      <c r="AA169" s="324">
        <f>Q169*Inflation!$F$19*Inflation!$F$20</f>
        <v>2358.2278161838167</v>
      </c>
      <c r="AB169" s="324">
        <f>R169*Inflation!$F$19*Inflation!$F$20*Inflation!$F$21</f>
        <v>425.85352447552458</v>
      </c>
      <c r="AC169" s="324">
        <f>S169*Inflation!$F$19*Inflation!$F$20*Inflation!$F$21*Inflation!$F$22</f>
        <v>433.94379020979034</v>
      </c>
      <c r="AD169" s="324">
        <f>T169*Inflation!$F$19*Inflation!$F$20*Inflation!$F$21*Inflation!$F$22*Inflation!$F$23</f>
        <v>441.75541258741271</v>
      </c>
      <c r="AE169" s="326">
        <f t="shared" si="94"/>
        <v>6057.2115124875127</v>
      </c>
      <c r="AF169" s="285">
        <f>V169/V$174*SUM('E Summary CWIP'!$AV$64:$BA$64)</f>
        <v>3.0930272899624867</v>
      </c>
      <c r="AG169" s="286">
        <f>W169/W$174*SUM('E Summary CWIP'!$BB$64:$BG$64)</f>
        <v>13.213893700065736</v>
      </c>
      <c r="AH169" s="286">
        <f t="shared" si="95"/>
        <v>16.306920990028221</v>
      </c>
      <c r="AI169" s="286">
        <f>Y169/Y$174*SUM('E Summary CWIP'!$BK$64:$BP$64)</f>
        <v>5.4112161795238753</v>
      </c>
      <c r="AJ169" s="286">
        <f>Z169/Z$174*SUM('E Summary CWIP'!$BQ$64:$BV$64)</f>
        <v>11.214251956428233</v>
      </c>
      <c r="AK169" s="286">
        <f t="shared" si="96"/>
        <v>16.625468135952108</v>
      </c>
      <c r="AL169" s="286">
        <f>AB169/AB$174*'E Summary CWIP'!$CL$64</f>
        <v>3.2439855710475003</v>
      </c>
      <c r="AM169" s="286">
        <f>AC169/AC$174*'E Summary CWIP'!$DA$64</f>
        <v>3.2714161924427128</v>
      </c>
      <c r="AN169" s="286">
        <f>AD169/AD$174*'E Summary CWIP'!$DP$64</f>
        <v>3.4891441202087976</v>
      </c>
      <c r="AO169" s="287">
        <f t="shared" si="78"/>
        <v>42.936935009679338</v>
      </c>
      <c r="AP169" s="317">
        <f t="shared" si="97"/>
        <v>441.64747284440801</v>
      </c>
      <c r="AQ169" s="305">
        <f t="shared" si="98"/>
        <v>1972.0904171765892</v>
      </c>
      <c r="AR169" s="305">
        <f t="shared" si="99"/>
        <v>2413.7378900209969</v>
      </c>
      <c r="AS169" s="305">
        <f t="shared" si="100"/>
        <v>900.94076662907446</v>
      </c>
      <c r="AT169" s="305">
        <f t="shared" si="101"/>
        <v>1473.9125176906941</v>
      </c>
      <c r="AU169" s="305">
        <f t="shared" si="102"/>
        <v>2374.8532843197686</v>
      </c>
      <c r="AV169" s="305">
        <f t="shared" si="103"/>
        <v>429.0975100465721</v>
      </c>
      <c r="AW169" s="305">
        <f t="shared" si="104"/>
        <v>437.21520640223304</v>
      </c>
      <c r="AX169" s="305">
        <f t="shared" si="105"/>
        <v>445.24455670762148</v>
      </c>
      <c r="AY169" s="306">
        <f t="shared" si="106"/>
        <v>6100.1484474971921</v>
      </c>
    </row>
    <row r="170" spans="1:51" ht="14.5">
      <c r="A170" s="44" t="s">
        <v>154</v>
      </c>
      <c r="B170" s="45" t="s">
        <v>150</v>
      </c>
      <c r="C170" s="50">
        <v>0</v>
      </c>
      <c r="D170" s="63">
        <v>15</v>
      </c>
      <c r="E170" s="52" t="s">
        <v>378</v>
      </c>
      <c r="F170" s="64" t="s">
        <v>379</v>
      </c>
      <c r="G170" s="386" t="s">
        <v>148</v>
      </c>
      <c r="H170" s="386" t="s">
        <v>180</v>
      </c>
      <c r="I170" s="386" t="s">
        <v>1048</v>
      </c>
      <c r="J170" s="148" t="s">
        <v>340</v>
      </c>
      <c r="K170" s="208"/>
      <c r="L170" s="255">
        <v>1173.625</v>
      </c>
      <c r="M170" s="256">
        <v>320.60000000000002</v>
      </c>
      <c r="N170" s="256">
        <v>1494.2249999999999</v>
      </c>
      <c r="O170" s="256">
        <v>2026.65</v>
      </c>
      <c r="P170" s="256">
        <v>0</v>
      </c>
      <c r="Q170" s="256">
        <v>2026.65</v>
      </c>
      <c r="R170" s="256">
        <v>2003.75</v>
      </c>
      <c r="S170" s="256">
        <v>458</v>
      </c>
      <c r="T170" s="256">
        <v>458</v>
      </c>
      <c r="U170" s="258">
        <f t="shared" si="93"/>
        <v>6440.625</v>
      </c>
      <c r="V170" s="323">
        <f>L170*Inflation!$F$19</f>
        <v>1198.7154845154844</v>
      </c>
      <c r="W170" s="324">
        <f>M170*Inflation!$F$19</f>
        <v>327.45398601398603</v>
      </c>
      <c r="X170" s="324">
        <f>N170*Inflation!$F$19</f>
        <v>1526.1694705294703</v>
      </c>
      <c r="Y170" s="324">
        <f>O170*Inflation!$F$19*Inflation!$F$20</f>
        <v>2113.4497390609395</v>
      </c>
      <c r="Z170" s="324">
        <f>P170*Inflation!$F$19*Inflation!$F$20</f>
        <v>0</v>
      </c>
      <c r="AA170" s="324">
        <f>Q170*Inflation!$F$19*Inflation!$F$20</f>
        <v>2113.4497390609395</v>
      </c>
      <c r="AB170" s="324">
        <f>R170*Inflation!$F$19*Inflation!$F$20*Inflation!$F$21</f>
        <v>2129.2676223776225</v>
      </c>
      <c r="AC170" s="324">
        <f>S170*Inflation!$F$19*Inflation!$F$20*Inflation!$F$21*Inflation!$F$22</f>
        <v>495.93576023976038</v>
      </c>
      <c r="AD170" s="324">
        <f>T170*Inflation!$F$19*Inflation!$F$20*Inflation!$F$21*Inflation!$F$22*Inflation!$F$23</f>
        <v>504.86332867132882</v>
      </c>
      <c r="AE170" s="326">
        <f t="shared" si="94"/>
        <v>6769.6859208791211</v>
      </c>
      <c r="AF170" s="285">
        <f>V170/V$174*SUM('E Summary CWIP'!$AV$64:$BA$64)</f>
        <v>8.4542745925641292</v>
      </c>
      <c r="AG170" s="286">
        <f>W170/W$174*SUM('E Summary CWIP'!$BB$64:$BG$64)</f>
        <v>2.2088896931453172</v>
      </c>
      <c r="AH170" s="286">
        <f t="shared" si="95"/>
        <v>10.663164285709446</v>
      </c>
      <c r="AI170" s="286">
        <f>Y170/Y$174*SUM('E Summary CWIP'!$BK$64:$BP$64)</f>
        <v>12.770470183676347</v>
      </c>
      <c r="AJ170" s="286">
        <f>Z170/Z$174*SUM('E Summary CWIP'!$BQ$64:$BV$64)</f>
        <v>0</v>
      </c>
      <c r="AK170" s="286">
        <f t="shared" si="96"/>
        <v>12.770470183676347</v>
      </c>
      <c r="AL170" s="286">
        <f>AB170/AB$174*'E Summary CWIP'!$CL$64</f>
        <v>16.219927855237497</v>
      </c>
      <c r="AM170" s="286">
        <f>AC170/AC$174*'E Summary CWIP'!$DA$64</f>
        <v>3.7387613627916716</v>
      </c>
      <c r="AN170" s="286">
        <f>AD170/AD$174*'E Summary CWIP'!$DP$64</f>
        <v>3.9875932802386256</v>
      </c>
      <c r="AO170" s="287">
        <f t="shared" si="78"/>
        <v>47.379916967653585</v>
      </c>
      <c r="AP170" s="317">
        <f t="shared" si="97"/>
        <v>1207.1697591080485</v>
      </c>
      <c r="AQ170" s="305">
        <f t="shared" si="98"/>
        <v>329.66287570713132</v>
      </c>
      <c r="AR170" s="305">
        <f t="shared" si="99"/>
        <v>1536.8326348151797</v>
      </c>
      <c r="AS170" s="305">
        <f t="shared" si="100"/>
        <v>2126.2202092446159</v>
      </c>
      <c r="AT170" s="305">
        <f t="shared" si="101"/>
        <v>0</v>
      </c>
      <c r="AU170" s="305">
        <f t="shared" si="102"/>
        <v>2126.2202092446159</v>
      </c>
      <c r="AV170" s="305">
        <f t="shared" si="103"/>
        <v>2145.48755023286</v>
      </c>
      <c r="AW170" s="305">
        <f t="shared" si="104"/>
        <v>499.67452160255203</v>
      </c>
      <c r="AX170" s="305">
        <f t="shared" si="105"/>
        <v>508.85092195156744</v>
      </c>
      <c r="AY170" s="306">
        <f t="shared" si="106"/>
        <v>6817.0658378467751</v>
      </c>
    </row>
    <row r="171" spans="1:51" ht="14.5">
      <c r="A171" s="44" t="s">
        <v>154</v>
      </c>
      <c r="B171" s="45" t="s">
        <v>150</v>
      </c>
      <c r="C171" s="50">
        <v>0</v>
      </c>
      <c r="D171" s="63">
        <v>15</v>
      </c>
      <c r="E171" s="56" t="s">
        <v>380</v>
      </c>
      <c r="F171" s="64" t="s">
        <v>381</v>
      </c>
      <c r="G171" s="386" t="s">
        <v>148</v>
      </c>
      <c r="H171" s="386" t="s">
        <v>180</v>
      </c>
      <c r="I171" s="386" t="s">
        <v>1048</v>
      </c>
      <c r="J171" s="148" t="s">
        <v>340</v>
      </c>
      <c r="K171" s="208"/>
      <c r="L171" s="255">
        <v>3312.4850000000001</v>
      </c>
      <c r="M171" s="256">
        <v>4007.5</v>
      </c>
      <c r="N171" s="256">
        <v>7319.9850000000006</v>
      </c>
      <c r="O171" s="256">
        <v>2576.25</v>
      </c>
      <c r="P171" s="256">
        <v>1717.5</v>
      </c>
      <c r="Q171" s="256">
        <v>4293.75</v>
      </c>
      <c r="R171" s="256">
        <v>6168.1149999999998</v>
      </c>
      <c r="S171" s="256">
        <v>7299.375</v>
      </c>
      <c r="T171" s="256">
        <v>7728.75</v>
      </c>
      <c r="U171" s="258">
        <f t="shared" si="93"/>
        <v>32809.974999999999</v>
      </c>
      <c r="V171" s="323">
        <f>L171*Inflation!$F$19</f>
        <v>3383.3013626373627</v>
      </c>
      <c r="W171" s="324">
        <f>M171*Inflation!$F$19</f>
        <v>4093.1748251748249</v>
      </c>
      <c r="X171" s="324">
        <f>N171*Inflation!$F$19</f>
        <v>7476.4761878121881</v>
      </c>
      <c r="Y171" s="324">
        <f>O171*Inflation!$F$19*Inflation!$F$20</f>
        <v>2686.5886513486516</v>
      </c>
      <c r="Z171" s="324">
        <f>P171*Inflation!$F$19*Inflation!$F$20</f>
        <v>1791.0591008991012</v>
      </c>
      <c r="AA171" s="324">
        <f>Q171*Inflation!$F$19*Inflation!$F$20</f>
        <v>4477.6477522477526</v>
      </c>
      <c r="AB171" s="324">
        <f>R171*Inflation!$F$19*Inflation!$F$20*Inflation!$F$21</f>
        <v>6554.4941038561446</v>
      </c>
      <c r="AC171" s="324">
        <f>S171*Inflation!$F$19*Inflation!$F$20*Inflation!$F$21*Inflation!$F$22</f>
        <v>7903.9761788211799</v>
      </c>
      <c r="AD171" s="324">
        <f>T171*Inflation!$F$19*Inflation!$F$20*Inflation!$F$21*Inflation!$F$22*Inflation!$F$23</f>
        <v>8519.5686713286723</v>
      </c>
      <c r="AE171" s="326">
        <f t="shared" si="94"/>
        <v>34932.162894065936</v>
      </c>
      <c r="AF171" s="285">
        <f>V171/V$174*SUM('E Summary CWIP'!$AV$64:$BA$64)</f>
        <v>23.861674532963935</v>
      </c>
      <c r="AG171" s="286">
        <f>W171/W$174*SUM('E Summary CWIP'!$BB$64:$BG$64)</f>
        <v>27.611121164316462</v>
      </c>
      <c r="AH171" s="286">
        <f t="shared" si="95"/>
        <v>51.472795697280397</v>
      </c>
      <c r="AI171" s="286">
        <f>Y171/Y$174*SUM('E Summary CWIP'!$BK$64:$BP$64)</f>
        <v>16.233648538571625</v>
      </c>
      <c r="AJ171" s="286">
        <f>Z171/Z$174*SUM('E Summary CWIP'!$BQ$64:$BV$64)</f>
        <v>13.731737089503961</v>
      </c>
      <c r="AK171" s="286">
        <f t="shared" si="96"/>
        <v>29.965385628075587</v>
      </c>
      <c r="AL171" s="286">
        <f>AB171/AB$174*'E Summary CWIP'!$CL$64</f>
        <v>49.929572203522518</v>
      </c>
      <c r="AM171" s="286">
        <f>AC171/AC$174*'E Summary CWIP'!$DA$64</f>
        <v>59.586509219492264</v>
      </c>
      <c r="AN171" s="286">
        <f>AD171/AD$174*'E Summary CWIP'!$DP$64</f>
        <v>67.290636604026801</v>
      </c>
      <c r="AO171" s="287">
        <f t="shared" si="78"/>
        <v>258.24489935239757</v>
      </c>
      <c r="AP171" s="317">
        <f t="shared" si="97"/>
        <v>3407.1630371703268</v>
      </c>
      <c r="AQ171" s="305">
        <f t="shared" si="98"/>
        <v>4120.7859463391414</v>
      </c>
      <c r="AR171" s="305">
        <f t="shared" si="99"/>
        <v>7527.9489835094682</v>
      </c>
      <c r="AS171" s="305">
        <f t="shared" si="100"/>
        <v>2702.8222998872234</v>
      </c>
      <c r="AT171" s="305">
        <f t="shared" si="101"/>
        <v>1804.7908379886051</v>
      </c>
      <c r="AU171" s="305">
        <f t="shared" si="102"/>
        <v>4507.6131378758282</v>
      </c>
      <c r="AV171" s="305">
        <f t="shared" si="103"/>
        <v>6604.4236760596668</v>
      </c>
      <c r="AW171" s="305">
        <f t="shared" si="104"/>
        <v>7963.5626880406726</v>
      </c>
      <c r="AX171" s="305">
        <f t="shared" si="105"/>
        <v>8586.8593079326984</v>
      </c>
      <c r="AY171" s="306">
        <f t="shared" si="106"/>
        <v>35190.40779341833</v>
      </c>
    </row>
    <row r="172" spans="1:51" ht="14.5">
      <c r="A172" s="44" t="s">
        <v>154</v>
      </c>
      <c r="B172" s="45" t="s">
        <v>150</v>
      </c>
      <c r="C172" s="50">
        <v>0</v>
      </c>
      <c r="D172" s="63">
        <v>15</v>
      </c>
      <c r="E172" s="56" t="s">
        <v>382</v>
      </c>
      <c r="F172" s="64" t="s">
        <v>383</v>
      </c>
      <c r="G172" s="386" t="s">
        <v>148</v>
      </c>
      <c r="H172" s="386" t="s">
        <v>180</v>
      </c>
      <c r="I172" s="386" t="s">
        <v>1048</v>
      </c>
      <c r="J172" s="148" t="s">
        <v>340</v>
      </c>
      <c r="K172" s="208"/>
      <c r="L172" s="255">
        <v>400.75</v>
      </c>
      <c r="M172" s="256">
        <v>1030.5</v>
      </c>
      <c r="N172" s="256">
        <v>1431.25</v>
      </c>
      <c r="O172" s="256">
        <v>1431.25</v>
      </c>
      <c r="P172" s="256">
        <v>1145</v>
      </c>
      <c r="Q172" s="256">
        <v>2576.25</v>
      </c>
      <c r="R172" s="256">
        <v>572.5</v>
      </c>
      <c r="S172" s="256">
        <v>801.5</v>
      </c>
      <c r="T172" s="256">
        <v>0</v>
      </c>
      <c r="U172" s="258">
        <f t="shared" si="93"/>
        <v>5381.5</v>
      </c>
      <c r="V172" s="323">
        <f>L172*Inflation!$F$19</f>
        <v>409.31748251748252</v>
      </c>
      <c r="W172" s="324">
        <f>M172*Inflation!$F$19</f>
        <v>1052.5306693306693</v>
      </c>
      <c r="X172" s="324">
        <f>N172*Inflation!$F$19</f>
        <v>1461.8481518481517</v>
      </c>
      <c r="Y172" s="324">
        <f>O172*Inflation!$F$19*Inflation!$F$20</f>
        <v>1492.5492507492509</v>
      </c>
      <c r="Z172" s="324">
        <f>P172*Inflation!$F$19*Inflation!$F$20</f>
        <v>1194.0394005994008</v>
      </c>
      <c r="AA172" s="324">
        <f>Q172*Inflation!$F$19*Inflation!$F$20</f>
        <v>2686.5886513486516</v>
      </c>
      <c r="AB172" s="324">
        <f>R172*Inflation!$F$19*Inflation!$F$20*Inflation!$F$21</f>
        <v>608.36217782217784</v>
      </c>
      <c r="AC172" s="324">
        <f>S172*Inflation!$F$19*Inflation!$F$20*Inflation!$F$21*Inflation!$F$22</f>
        <v>867.88758041958067</v>
      </c>
      <c r="AD172" s="324">
        <f>T172*Inflation!$F$19*Inflation!$F$20*Inflation!$F$21*Inflation!$F$22*Inflation!$F$23</f>
        <v>0</v>
      </c>
      <c r="AE172" s="326">
        <f t="shared" si="94"/>
        <v>5624.6865614385624</v>
      </c>
      <c r="AF172" s="285">
        <f>V172/V$174*SUM('E Summary CWIP'!$AV$64:$BA$64)</f>
        <v>2.8868254706316545</v>
      </c>
      <c r="AG172" s="286">
        <f>W172/W$174*SUM('E Summary CWIP'!$BB$64:$BG$64)</f>
        <v>7.1000025851099471</v>
      </c>
      <c r="AH172" s="286">
        <f t="shared" si="95"/>
        <v>9.9868280557416007</v>
      </c>
      <c r="AI172" s="286">
        <f>Y172/Y$174*SUM('E Summary CWIP'!$BK$64:$BP$64)</f>
        <v>9.0186936325397919</v>
      </c>
      <c r="AJ172" s="286">
        <f>Z172/Z$174*SUM('E Summary CWIP'!$BQ$64:$BV$64)</f>
        <v>9.1544913930026404</v>
      </c>
      <c r="AK172" s="286">
        <f t="shared" si="96"/>
        <v>18.173185025542431</v>
      </c>
      <c r="AL172" s="286">
        <f>AB172/AB$174*'E Summary CWIP'!$CL$64</f>
        <v>4.6342651014964282</v>
      </c>
      <c r="AM172" s="286">
        <f>AC172/AC$174*'E Summary CWIP'!$DA$64</f>
        <v>6.5428323848854255</v>
      </c>
      <c r="AN172" s="286">
        <f>AD172/AD$174*'E Summary CWIP'!$DP$64</f>
        <v>0</v>
      </c>
      <c r="AO172" s="287">
        <f t="shared" si="78"/>
        <v>39.337110567665889</v>
      </c>
      <c r="AP172" s="317">
        <f t="shared" si="97"/>
        <v>412.20430798811418</v>
      </c>
      <c r="AQ172" s="305">
        <f t="shared" si="98"/>
        <v>1059.6306719157792</v>
      </c>
      <c r="AR172" s="305">
        <f t="shared" si="99"/>
        <v>1471.8349799038933</v>
      </c>
      <c r="AS172" s="305">
        <f t="shared" si="100"/>
        <v>1501.5679443817905</v>
      </c>
      <c r="AT172" s="305">
        <f t="shared" si="101"/>
        <v>1203.1938919924035</v>
      </c>
      <c r="AU172" s="305">
        <f t="shared" si="102"/>
        <v>2704.761836374194</v>
      </c>
      <c r="AV172" s="305">
        <f t="shared" si="103"/>
        <v>612.99644292367429</v>
      </c>
      <c r="AW172" s="305">
        <f t="shared" si="104"/>
        <v>874.43041280446607</v>
      </c>
      <c r="AX172" s="305">
        <f t="shared" si="105"/>
        <v>0</v>
      </c>
      <c r="AY172" s="306">
        <f t="shared" si="106"/>
        <v>5664.0236720062276</v>
      </c>
    </row>
    <row r="173" spans="1:51" ht="14.5">
      <c r="A173" s="44" t="s">
        <v>154</v>
      </c>
      <c r="B173" s="45" t="s">
        <v>150</v>
      </c>
      <c r="C173" s="50">
        <v>0</v>
      </c>
      <c r="D173" s="63">
        <v>15</v>
      </c>
      <c r="E173" s="52"/>
      <c r="F173" s="64" t="s">
        <v>384</v>
      </c>
      <c r="G173" s="386" t="s">
        <v>149</v>
      </c>
      <c r="H173" s="386" t="s">
        <v>180</v>
      </c>
      <c r="I173" s="386" t="s">
        <v>1048</v>
      </c>
      <c r="J173" s="148" t="s">
        <v>340</v>
      </c>
      <c r="K173" s="208"/>
      <c r="L173" s="255">
        <v>1717.5</v>
      </c>
      <c r="M173" s="256">
        <v>2604.875</v>
      </c>
      <c r="N173" s="256">
        <v>4322.375</v>
      </c>
      <c r="O173" s="256">
        <v>4580</v>
      </c>
      <c r="P173" s="256">
        <v>0</v>
      </c>
      <c r="Q173" s="256">
        <v>4580</v>
      </c>
      <c r="R173" s="256">
        <v>5038</v>
      </c>
      <c r="S173" s="256">
        <v>5169.6750000000002</v>
      </c>
      <c r="T173" s="256">
        <v>4476.95</v>
      </c>
      <c r="U173" s="258">
        <f t="shared" si="93"/>
        <v>23587</v>
      </c>
      <c r="V173" s="323">
        <f>L173*Inflation!$F$19</f>
        <v>1754.2177822177821</v>
      </c>
      <c r="W173" s="324">
        <f>M173*Inflation!$F$19</f>
        <v>2660.5636363636363</v>
      </c>
      <c r="X173" s="324">
        <f>N173*Inflation!$F$19</f>
        <v>4414.7814185814186</v>
      </c>
      <c r="Y173" s="324">
        <f>O173*Inflation!$F$19*Inflation!$F$20</f>
        <v>4776.1576023976031</v>
      </c>
      <c r="Z173" s="324">
        <f>P173*Inflation!$F$19*Inflation!$F$20</f>
        <v>0</v>
      </c>
      <c r="AA173" s="324">
        <f>Q173*Inflation!$F$19*Inflation!$F$20</f>
        <v>4776.1576023976031</v>
      </c>
      <c r="AB173" s="324">
        <f>R173*Inflation!$F$19*Inflation!$F$20*Inflation!$F$21</f>
        <v>5353.5871648351649</v>
      </c>
      <c r="AC173" s="324">
        <f>S173*Inflation!$F$19*Inflation!$F$20*Inflation!$F$21*Inflation!$F$22</f>
        <v>5597.8748937062946</v>
      </c>
      <c r="AD173" s="324">
        <f>T173*Inflation!$F$19*Inflation!$F$20*Inflation!$F$21*Inflation!$F$22*Inflation!$F$23</f>
        <v>4935.0390377622389</v>
      </c>
      <c r="AE173" s="326">
        <f t="shared" si="94"/>
        <v>25077.44011728272</v>
      </c>
      <c r="AF173" s="285">
        <f>V173/V$174*SUM('E Summary CWIP'!$AV$64:$BA$64)</f>
        <v>12.372109159849947</v>
      </c>
      <c r="AG173" s="286">
        <f>W173/W$174*SUM('E Summary CWIP'!$BB$64:$BG$64)</f>
        <v>17.9472287568057</v>
      </c>
      <c r="AH173" s="286">
        <f t="shared" si="95"/>
        <v>30.319337916655648</v>
      </c>
      <c r="AI173" s="286">
        <f>Y173/Y$174*SUM('E Summary CWIP'!$BK$64:$BP$64)</f>
        <v>28.859819624127336</v>
      </c>
      <c r="AJ173" s="286">
        <f>Z173/Z$174*SUM('E Summary CWIP'!$BQ$64:$BV$64)</f>
        <v>0</v>
      </c>
      <c r="AK173" s="286">
        <f t="shared" si="96"/>
        <v>28.859819624127336</v>
      </c>
      <c r="AL173" s="286">
        <f>AB173/AB$174*'E Summary CWIP'!$CL$64</f>
        <v>40.781532893168567</v>
      </c>
      <c r="AM173" s="286">
        <f>AC173/AC$174*'E Summary CWIP'!$DA$64</f>
        <v>42.201268882510988</v>
      </c>
      <c r="AN173" s="286">
        <f>AD173/AD$174*'E Summary CWIP'!$DP$64</f>
        <v>38.978724314332567</v>
      </c>
      <c r="AO173" s="287">
        <f t="shared" si="78"/>
        <v>181.14068363079511</v>
      </c>
      <c r="AP173" s="317">
        <f t="shared" si="97"/>
        <v>1766.5898913776321</v>
      </c>
      <c r="AQ173" s="305">
        <f t="shared" si="98"/>
        <v>2678.5108651204418</v>
      </c>
      <c r="AR173" s="305">
        <f t="shared" si="99"/>
        <v>4445.1007564980746</v>
      </c>
      <c r="AS173" s="305">
        <f t="shared" si="100"/>
        <v>4805.0174220217305</v>
      </c>
      <c r="AT173" s="305">
        <f t="shared" si="101"/>
        <v>0</v>
      </c>
      <c r="AU173" s="305">
        <f t="shared" si="102"/>
        <v>4805.0174220217305</v>
      </c>
      <c r="AV173" s="305">
        <f t="shared" si="103"/>
        <v>5394.3686977283332</v>
      </c>
      <c r="AW173" s="305">
        <f t="shared" si="104"/>
        <v>5640.0761625888053</v>
      </c>
      <c r="AX173" s="305">
        <f t="shared" si="105"/>
        <v>4974.0177620765717</v>
      </c>
      <c r="AY173" s="306">
        <f t="shared" si="106"/>
        <v>25258.580800913514</v>
      </c>
    </row>
    <row r="174" spans="1:51" ht="15" thickBot="1">
      <c r="A174" s="44"/>
      <c r="B174" s="57" t="e">
        <v>#REF!</v>
      </c>
      <c r="C174" s="57">
        <v>21</v>
      </c>
      <c r="D174" s="80">
        <v>15</v>
      </c>
      <c r="E174" s="81"/>
      <c r="F174" s="60" t="s">
        <v>385</v>
      </c>
      <c r="G174" s="389"/>
      <c r="H174" s="389"/>
      <c r="I174" s="389"/>
      <c r="J174" s="152"/>
      <c r="K174" s="204">
        <v>0</v>
      </c>
      <c r="L174" s="156">
        <f t="shared" ref="L174:U174" si="107">SUM(L151:L173)</f>
        <v>31274.530000000006</v>
      </c>
      <c r="M174" s="71">
        <f t="shared" si="107"/>
        <v>33010.35</v>
      </c>
      <c r="N174" s="71">
        <f t="shared" si="107"/>
        <v>64284.880000000005</v>
      </c>
      <c r="O174" s="71">
        <f t="shared" si="107"/>
        <v>35808.729999999996</v>
      </c>
      <c r="P174" s="71">
        <f t="shared" si="107"/>
        <v>29332.610000000004</v>
      </c>
      <c r="Q174" s="71">
        <f t="shared" si="107"/>
        <v>65141.340000000011</v>
      </c>
      <c r="R174" s="71">
        <f t="shared" si="107"/>
        <v>59304.130000000005</v>
      </c>
      <c r="S174" s="71">
        <f t="shared" si="107"/>
        <v>60275.090000000011</v>
      </c>
      <c r="T174" s="71">
        <f t="shared" si="107"/>
        <v>59269.780000000006</v>
      </c>
      <c r="U174" s="130">
        <f t="shared" si="107"/>
        <v>308275.21999999997</v>
      </c>
      <c r="V174" s="172">
        <f t="shared" ref="V174:AE174" si="108">SUM(V151:V173)</f>
        <v>31943.136335664338</v>
      </c>
      <c r="W174" s="177">
        <f t="shared" si="108"/>
        <v>33716.065774225775</v>
      </c>
      <c r="X174" s="177">
        <f t="shared" si="108"/>
        <v>65659.202109890102</v>
      </c>
      <c r="Y174" s="177">
        <f t="shared" si="108"/>
        <v>37342.388214345658</v>
      </c>
      <c r="Z174" s="177">
        <f t="shared" si="108"/>
        <v>30588.901364555448</v>
      </c>
      <c r="AA174" s="177">
        <f t="shared" si="108"/>
        <v>67931.289578901109</v>
      </c>
      <c r="AB174" s="177">
        <f t="shared" si="108"/>
        <v>63019.021276243773</v>
      </c>
      <c r="AC174" s="177">
        <f t="shared" si="108"/>
        <v>65267.625726353646</v>
      </c>
      <c r="AD174" s="177">
        <f t="shared" si="108"/>
        <v>65334.36336335665</v>
      </c>
      <c r="AE174" s="174">
        <f t="shared" si="108"/>
        <v>327211.50205474539</v>
      </c>
      <c r="AF174" s="160">
        <f>SUM(AF151:AF173)</f>
        <v>225.2878597280943</v>
      </c>
      <c r="AG174" s="161">
        <f t="shared" ref="AG174:AY174" si="109">SUM(AG151:AG173)</f>
        <v>227.43674947635532</v>
      </c>
      <c r="AH174" s="161">
        <f t="shared" si="109"/>
        <v>452.72460920444968</v>
      </c>
      <c r="AI174" s="161">
        <f t="shared" si="109"/>
        <v>225.6404997312396</v>
      </c>
      <c r="AJ174" s="161">
        <f t="shared" si="109"/>
        <v>234.51976050594158</v>
      </c>
      <c r="AK174" s="161">
        <f t="shared" si="109"/>
        <v>460.16026023718121</v>
      </c>
      <c r="AL174" s="161">
        <f t="shared" si="109"/>
        <v>480.05425333381214</v>
      </c>
      <c r="AM174" s="161">
        <f t="shared" si="109"/>
        <v>492.03968915019777</v>
      </c>
      <c r="AN174" s="161">
        <f t="shared" si="109"/>
        <v>516.03444639568045</v>
      </c>
      <c r="AO174" s="162">
        <f t="shared" si="109"/>
        <v>2401.0132583213212</v>
      </c>
      <c r="AP174" s="167">
        <f t="shared" si="109"/>
        <v>32168.424195392432</v>
      </c>
      <c r="AQ174" s="167">
        <f t="shared" si="109"/>
        <v>33943.502523702133</v>
      </c>
      <c r="AR174" s="167">
        <f t="shared" si="109"/>
        <v>66111.926719094554</v>
      </c>
      <c r="AS174" s="167">
        <f t="shared" si="109"/>
        <v>37568.028714076892</v>
      </c>
      <c r="AT174" s="167">
        <f t="shared" si="109"/>
        <v>30823.421125061388</v>
      </c>
      <c r="AU174" s="167">
        <f t="shared" si="109"/>
        <v>68391.44983913828</v>
      </c>
      <c r="AV174" s="167">
        <f t="shared" si="109"/>
        <v>63499.075529577567</v>
      </c>
      <c r="AW174" s="167">
        <f t="shared" si="109"/>
        <v>65759.665415503841</v>
      </c>
      <c r="AX174" s="167">
        <f t="shared" si="109"/>
        <v>65850.397809752321</v>
      </c>
      <c r="AY174" s="169">
        <f t="shared" si="109"/>
        <v>329612.51531306643</v>
      </c>
    </row>
    <row r="175" spans="1:51" ht="14.5">
      <c r="A175" s="44" t="s">
        <v>154</v>
      </c>
      <c r="B175" s="45" t="s">
        <v>150</v>
      </c>
      <c r="C175" s="50">
        <v>0</v>
      </c>
      <c r="D175" s="79">
        <v>16</v>
      </c>
      <c r="E175" s="75" t="s">
        <v>386</v>
      </c>
      <c r="F175" s="64" t="s">
        <v>387</v>
      </c>
      <c r="G175" s="386" t="s">
        <v>147</v>
      </c>
      <c r="H175" s="386" t="s">
        <v>27</v>
      </c>
      <c r="I175" s="386" t="s">
        <v>361</v>
      </c>
      <c r="J175" s="148" t="s">
        <v>249</v>
      </c>
      <c r="K175" s="203">
        <v>0</v>
      </c>
      <c r="L175" s="255">
        <v>7037.6040000000012</v>
      </c>
      <c r="M175" s="256">
        <v>7037.6040000000012</v>
      </c>
      <c r="N175" s="256">
        <v>14075.208000000002</v>
      </c>
      <c r="O175" s="256">
        <v>6957.1400000000012</v>
      </c>
      <c r="P175" s="256">
        <v>6957.1400000000012</v>
      </c>
      <c r="Q175" s="256">
        <v>13914.280000000002</v>
      </c>
      <c r="R175" s="256">
        <v>14178.784</v>
      </c>
      <c r="S175" s="256">
        <v>14448.424000000003</v>
      </c>
      <c r="T175" s="256">
        <v>14382.512000000001</v>
      </c>
      <c r="U175" s="257">
        <f>SUM(T175,S175,R175,Q175,N175)</f>
        <v>70999.207999999999</v>
      </c>
      <c r="V175" s="323">
        <f>L175*Inflation!$F$19</f>
        <v>7188.0582713286722</v>
      </c>
      <c r="W175" s="324">
        <f>M175*Inflation!$F$19</f>
        <v>7188.0582713286722</v>
      </c>
      <c r="X175" s="324">
        <f>N175*Inflation!$F$19</f>
        <v>14376.116542657344</v>
      </c>
      <c r="Y175" s="324">
        <f>O175*Inflation!$F$19*Inflation!$F$20</f>
        <v>7255.10853754246</v>
      </c>
      <c r="Z175" s="324">
        <f>P175*Inflation!$F$19*Inflation!$F$20</f>
        <v>7255.10853754246</v>
      </c>
      <c r="AA175" s="324">
        <f>Q175*Inflation!$F$19*Inflation!$F$20</f>
        <v>14510.21707508492</v>
      </c>
      <c r="AB175" s="324">
        <f>R175*Inflation!$F$19*Inflation!$F$20*Inflation!$F$21</f>
        <v>15066.962293642358</v>
      </c>
      <c r="AC175" s="324">
        <f>S175*Inflation!$F$19*Inflation!$F$20*Inflation!$F$21*Inflation!$F$22</f>
        <v>15645.174979708296</v>
      </c>
      <c r="AD175" s="324">
        <f>T175*Inflation!$F$19*Inflation!$F$20*Inflation!$F$21*Inflation!$F$22*Inflation!$F$23</f>
        <v>15854.154766321682</v>
      </c>
      <c r="AE175" s="326">
        <f>SUM(AD175,AC175,AB175,AA175,X175)</f>
        <v>75452.625657414595</v>
      </c>
      <c r="AF175" s="291">
        <v>0</v>
      </c>
      <c r="AG175" s="292">
        <v>0</v>
      </c>
      <c r="AH175" s="292">
        <f>AG175+AF175</f>
        <v>0</v>
      </c>
      <c r="AI175" s="292">
        <v>0</v>
      </c>
      <c r="AJ175" s="292">
        <v>0</v>
      </c>
      <c r="AK175" s="292">
        <v>0</v>
      </c>
      <c r="AL175" s="292">
        <v>0</v>
      </c>
      <c r="AM175" s="292">
        <v>0</v>
      </c>
      <c r="AN175" s="292">
        <v>0</v>
      </c>
      <c r="AO175" s="293">
        <f>SUM(AN175,AM175,AL175,AK175,AH175)</f>
        <v>0</v>
      </c>
      <c r="AP175" s="317">
        <f t="shared" ref="AP175:AP177" si="110">V175+AF175</f>
        <v>7188.0582713286722</v>
      </c>
      <c r="AQ175" s="305">
        <f t="shared" ref="AQ175:AQ177" si="111">W175+AG175</f>
        <v>7188.0582713286722</v>
      </c>
      <c r="AR175" s="305">
        <f t="shared" ref="AR175:AR177" si="112">X175+AH175</f>
        <v>14376.116542657344</v>
      </c>
      <c r="AS175" s="305">
        <f t="shared" ref="AS175:AS177" si="113">Y175+AI175</f>
        <v>7255.10853754246</v>
      </c>
      <c r="AT175" s="305">
        <f t="shared" ref="AT175:AT177" si="114">Z175+AJ175</f>
        <v>7255.10853754246</v>
      </c>
      <c r="AU175" s="305">
        <f t="shared" ref="AU175:AU177" si="115">AA175+AK175</f>
        <v>14510.21707508492</v>
      </c>
      <c r="AV175" s="305">
        <f t="shared" ref="AV175:AV177" si="116">AB175+AL175</f>
        <v>15066.962293642358</v>
      </c>
      <c r="AW175" s="305">
        <f t="shared" ref="AW175:AW177" si="117">AC175+AM175</f>
        <v>15645.174979708296</v>
      </c>
      <c r="AX175" s="305">
        <f t="shared" ref="AX175:AX177" si="118">AD175+AN175</f>
        <v>15854.154766321682</v>
      </c>
      <c r="AY175" s="306">
        <f>SUM(AX175,AW175,AV175,AU175,AR175)</f>
        <v>75452.625657414595</v>
      </c>
    </row>
    <row r="176" spans="1:51" ht="14.5">
      <c r="A176" s="44" t="s">
        <v>154</v>
      </c>
      <c r="B176" s="45" t="s">
        <v>150</v>
      </c>
      <c r="C176" s="50">
        <v>0</v>
      </c>
      <c r="D176" s="79">
        <v>16</v>
      </c>
      <c r="E176" s="75" t="s">
        <v>388</v>
      </c>
      <c r="F176" s="64" t="s">
        <v>389</v>
      </c>
      <c r="G176" s="386" t="s">
        <v>147</v>
      </c>
      <c r="H176" s="386" t="s">
        <v>180</v>
      </c>
      <c r="I176" s="386" t="s">
        <v>1048</v>
      </c>
      <c r="J176" s="148" t="s">
        <v>249</v>
      </c>
      <c r="K176" s="203">
        <v>0</v>
      </c>
      <c r="L176" s="255">
        <v>87.970050000000029</v>
      </c>
      <c r="M176" s="256">
        <v>87.970050000000029</v>
      </c>
      <c r="N176" s="256">
        <v>175.94010000000006</v>
      </c>
      <c r="O176" s="256">
        <v>86.964250000000021</v>
      </c>
      <c r="P176" s="256">
        <v>86.964250000000021</v>
      </c>
      <c r="Q176" s="256">
        <v>173.92850000000004</v>
      </c>
      <c r="R176" s="256">
        <v>177.23480000000004</v>
      </c>
      <c r="S176" s="256">
        <v>180.60530000000006</v>
      </c>
      <c r="T176" s="256">
        <v>179.78140000000002</v>
      </c>
      <c r="U176" s="257">
        <f>SUM(T176,S176,R176,Q176,N176)</f>
        <v>887.49010000000021</v>
      </c>
      <c r="V176" s="323">
        <f>L176*Inflation!$F$19</f>
        <v>89.850728391608413</v>
      </c>
      <c r="W176" s="324">
        <f>M176*Inflation!$F$19</f>
        <v>89.850728391608413</v>
      </c>
      <c r="X176" s="324">
        <f>N176*Inflation!$F$19</f>
        <v>179.70145678321683</v>
      </c>
      <c r="Y176" s="324">
        <f>O176*Inflation!$F$19*Inflation!$F$20</f>
        <v>90.688856719280764</v>
      </c>
      <c r="Z176" s="324">
        <f>P176*Inflation!$F$19*Inflation!$F$20</f>
        <v>90.688856719280764</v>
      </c>
      <c r="AA176" s="324">
        <f>Q176*Inflation!$F$19*Inflation!$F$20</f>
        <v>181.37771343856153</v>
      </c>
      <c r="AB176" s="324">
        <f>R176*Inflation!$F$19*Inflation!$F$20*Inflation!$F$21</f>
        <v>188.33702867052952</v>
      </c>
      <c r="AC176" s="324">
        <f>S176*Inflation!$F$19*Inflation!$F$20*Inflation!$F$21*Inflation!$F$22</f>
        <v>195.56468724635371</v>
      </c>
      <c r="AD176" s="324">
        <f>T176*Inflation!$F$19*Inflation!$F$20*Inflation!$F$21*Inflation!$F$22*Inflation!$F$23</f>
        <v>198.17693457902104</v>
      </c>
      <c r="AE176" s="326">
        <f>SUM(AD176,AC176,AB176,AA176,X176)</f>
        <v>943.15782071768263</v>
      </c>
      <c r="AF176" s="291">
        <v>0</v>
      </c>
      <c r="AG176" s="292">
        <v>0</v>
      </c>
      <c r="AH176" s="292">
        <f>AG176+AF176</f>
        <v>0</v>
      </c>
      <c r="AI176" s="292">
        <v>0</v>
      </c>
      <c r="AJ176" s="292">
        <v>0</v>
      </c>
      <c r="AK176" s="292">
        <v>0</v>
      </c>
      <c r="AL176" s="292">
        <v>0</v>
      </c>
      <c r="AM176" s="292">
        <v>0</v>
      </c>
      <c r="AN176" s="292">
        <v>0</v>
      </c>
      <c r="AO176" s="293">
        <f>SUM(AN176,AM176,AL176,AK176,AH176)</f>
        <v>0</v>
      </c>
      <c r="AP176" s="317">
        <f t="shared" si="110"/>
        <v>89.850728391608413</v>
      </c>
      <c r="AQ176" s="305">
        <f t="shared" si="111"/>
        <v>89.850728391608413</v>
      </c>
      <c r="AR176" s="305">
        <f t="shared" si="112"/>
        <v>179.70145678321683</v>
      </c>
      <c r="AS176" s="305">
        <f t="shared" si="113"/>
        <v>90.688856719280764</v>
      </c>
      <c r="AT176" s="305">
        <f t="shared" si="114"/>
        <v>90.688856719280764</v>
      </c>
      <c r="AU176" s="305">
        <f t="shared" si="115"/>
        <v>181.37771343856153</v>
      </c>
      <c r="AV176" s="305">
        <f t="shared" si="116"/>
        <v>188.33702867052952</v>
      </c>
      <c r="AW176" s="305">
        <f t="shared" si="117"/>
        <v>195.56468724635371</v>
      </c>
      <c r="AX176" s="305">
        <f t="shared" si="118"/>
        <v>198.17693457902104</v>
      </c>
      <c r="AY176" s="306">
        <f>SUM(AX176,AW176,AV176,AU176,AR176)</f>
        <v>943.15782071768263</v>
      </c>
    </row>
    <row r="177" spans="1:51" ht="14.5">
      <c r="A177" s="44" t="s">
        <v>154</v>
      </c>
      <c r="B177" s="45" t="s">
        <v>150</v>
      </c>
      <c r="C177" s="50">
        <v>0</v>
      </c>
      <c r="D177" s="79">
        <v>16</v>
      </c>
      <c r="E177" s="75" t="s">
        <v>390</v>
      </c>
      <c r="F177" s="64" t="s">
        <v>391</v>
      </c>
      <c r="G177" s="386" t="s">
        <v>147</v>
      </c>
      <c r="H177" s="386" t="s">
        <v>180</v>
      </c>
      <c r="I177" s="386" t="s">
        <v>1048</v>
      </c>
      <c r="J177" s="148" t="s">
        <v>249</v>
      </c>
      <c r="K177" s="203">
        <v>0</v>
      </c>
      <c r="L177" s="255">
        <v>1671.4309500000004</v>
      </c>
      <c r="M177" s="256">
        <v>1671.4309500000004</v>
      </c>
      <c r="N177" s="256">
        <v>3342.8619000000008</v>
      </c>
      <c r="O177" s="256">
        <v>1652.3207500000005</v>
      </c>
      <c r="P177" s="256">
        <v>1652.3207500000005</v>
      </c>
      <c r="Q177" s="256">
        <v>3304.6415000000011</v>
      </c>
      <c r="R177" s="256">
        <v>3367.4612000000006</v>
      </c>
      <c r="S177" s="256">
        <v>3431.500700000001</v>
      </c>
      <c r="T177" s="256">
        <v>3415.8466000000003</v>
      </c>
      <c r="U177" s="257">
        <f>SUM(T177,S177,R177,Q177,N177)</f>
        <v>16862.311900000004</v>
      </c>
      <c r="V177" s="323">
        <f>L177*Inflation!$F$19</f>
        <v>1707.1638394405597</v>
      </c>
      <c r="W177" s="324">
        <f>M177*Inflation!$F$19</f>
        <v>1707.1638394405597</v>
      </c>
      <c r="X177" s="324">
        <f>N177*Inflation!$F$19</f>
        <v>3414.3276788811195</v>
      </c>
      <c r="Y177" s="324">
        <f>O177*Inflation!$F$19*Inflation!$F$20</f>
        <v>1723.0882776663345</v>
      </c>
      <c r="Z177" s="324">
        <f>P177*Inflation!$F$19*Inflation!$F$20</f>
        <v>1723.0882776663345</v>
      </c>
      <c r="AA177" s="324">
        <f>Q177*Inflation!$F$19*Inflation!$F$20</f>
        <v>3446.1765553326691</v>
      </c>
      <c r="AB177" s="324">
        <f>R177*Inflation!$F$19*Inflation!$F$20*Inflation!$F$21</f>
        <v>3578.4035447400611</v>
      </c>
      <c r="AC177" s="324">
        <f>S177*Inflation!$F$19*Inflation!$F$20*Inflation!$F$21*Inflation!$F$22</f>
        <v>3715.7290576807209</v>
      </c>
      <c r="AD177" s="324">
        <f>T177*Inflation!$F$19*Inflation!$F$20*Inflation!$F$21*Inflation!$F$22*Inflation!$F$23</f>
        <v>3765.3617570013994</v>
      </c>
      <c r="AE177" s="326">
        <f>SUM(AD177,AC177,AB177,AA177,X177)</f>
        <v>17919.99859363597</v>
      </c>
      <c r="AF177" s="291">
        <v>0</v>
      </c>
      <c r="AG177" s="292">
        <v>0</v>
      </c>
      <c r="AH177" s="292">
        <f>AG177+AF177</f>
        <v>0</v>
      </c>
      <c r="AI177" s="292">
        <v>0</v>
      </c>
      <c r="AJ177" s="292">
        <v>0</v>
      </c>
      <c r="AK177" s="292">
        <v>0</v>
      </c>
      <c r="AL177" s="292">
        <v>0</v>
      </c>
      <c r="AM177" s="292">
        <v>0</v>
      </c>
      <c r="AN177" s="292">
        <v>0</v>
      </c>
      <c r="AO177" s="293">
        <f>SUM(AN177,AM177,AL177,AK177,AH177)</f>
        <v>0</v>
      </c>
      <c r="AP177" s="317">
        <f t="shared" si="110"/>
        <v>1707.1638394405597</v>
      </c>
      <c r="AQ177" s="305">
        <f t="shared" si="111"/>
        <v>1707.1638394405597</v>
      </c>
      <c r="AR177" s="305">
        <f t="shared" si="112"/>
        <v>3414.3276788811195</v>
      </c>
      <c r="AS177" s="305">
        <f t="shared" si="113"/>
        <v>1723.0882776663345</v>
      </c>
      <c r="AT177" s="305">
        <f t="shared" si="114"/>
        <v>1723.0882776663345</v>
      </c>
      <c r="AU177" s="305">
        <f t="shared" si="115"/>
        <v>3446.1765553326691</v>
      </c>
      <c r="AV177" s="305">
        <f t="shared" si="116"/>
        <v>3578.4035447400611</v>
      </c>
      <c r="AW177" s="305">
        <f t="shared" si="117"/>
        <v>3715.7290576807209</v>
      </c>
      <c r="AX177" s="305">
        <f t="shared" si="118"/>
        <v>3765.3617570013994</v>
      </c>
      <c r="AY177" s="306">
        <f>SUM(AX177,AW177,AV177,AU177,AR177)</f>
        <v>17919.99859363597</v>
      </c>
    </row>
    <row r="178" spans="1:51" ht="15" thickBot="1">
      <c r="A178" s="44"/>
      <c r="B178" s="57" t="e">
        <v>#REF!</v>
      </c>
      <c r="C178" s="57">
        <v>3</v>
      </c>
      <c r="D178" s="80">
        <v>16</v>
      </c>
      <c r="E178" s="82"/>
      <c r="F178" s="70" t="s">
        <v>392</v>
      </c>
      <c r="G178" s="391"/>
      <c r="H178" s="391"/>
      <c r="I178" s="391"/>
      <c r="J178" s="150"/>
      <c r="K178" s="204">
        <v>0</v>
      </c>
      <c r="L178" s="156">
        <f t="shared" ref="L178:U178" si="119">SUM(L175:L177)</f>
        <v>8797.005000000001</v>
      </c>
      <c r="M178" s="61">
        <f t="shared" si="119"/>
        <v>8797.005000000001</v>
      </c>
      <c r="N178" s="61">
        <f t="shared" si="119"/>
        <v>17594.010000000002</v>
      </c>
      <c r="O178" s="61">
        <f t="shared" si="119"/>
        <v>8696.4250000000011</v>
      </c>
      <c r="P178" s="61">
        <f t="shared" si="119"/>
        <v>8696.4250000000011</v>
      </c>
      <c r="Q178" s="61">
        <f t="shared" si="119"/>
        <v>17392.850000000002</v>
      </c>
      <c r="R178" s="61">
        <f t="shared" si="119"/>
        <v>17723.48</v>
      </c>
      <c r="S178" s="61">
        <f t="shared" si="119"/>
        <v>18060.530000000002</v>
      </c>
      <c r="T178" s="61">
        <f t="shared" si="119"/>
        <v>17978.14</v>
      </c>
      <c r="U178" s="130">
        <f t="shared" si="119"/>
        <v>88749.01</v>
      </c>
      <c r="V178" s="172">
        <f t="shared" ref="V178:AE178" si="120">SUM(V175:V177)</f>
        <v>8985.0728391608409</v>
      </c>
      <c r="W178" s="173">
        <f t="shared" si="120"/>
        <v>8985.0728391608409</v>
      </c>
      <c r="X178" s="173">
        <f t="shared" si="120"/>
        <v>17970.145678321682</v>
      </c>
      <c r="Y178" s="173">
        <f t="shared" si="120"/>
        <v>9068.8856719280757</v>
      </c>
      <c r="Z178" s="173">
        <f t="shared" si="120"/>
        <v>9068.8856719280757</v>
      </c>
      <c r="AA178" s="173">
        <f t="shared" si="120"/>
        <v>18137.771343856151</v>
      </c>
      <c r="AB178" s="173">
        <f t="shared" si="120"/>
        <v>18833.702867052951</v>
      </c>
      <c r="AC178" s="173">
        <f t="shared" si="120"/>
        <v>19556.468724635371</v>
      </c>
      <c r="AD178" s="173">
        <f t="shared" si="120"/>
        <v>19817.693457902104</v>
      </c>
      <c r="AE178" s="174">
        <f t="shared" si="120"/>
        <v>94315.782071768248</v>
      </c>
      <c r="AF178" s="160">
        <f t="shared" ref="AF178:AY178" si="121">SUM(AF175:AF177)</f>
        <v>0</v>
      </c>
      <c r="AG178" s="163">
        <f t="shared" si="121"/>
        <v>0</v>
      </c>
      <c r="AH178" s="163">
        <f t="shared" si="121"/>
        <v>0</v>
      </c>
      <c r="AI178" s="163">
        <f t="shared" si="121"/>
        <v>0</v>
      </c>
      <c r="AJ178" s="163">
        <f t="shared" si="121"/>
        <v>0</v>
      </c>
      <c r="AK178" s="163">
        <f t="shared" si="121"/>
        <v>0</v>
      </c>
      <c r="AL178" s="163">
        <f t="shared" si="121"/>
        <v>0</v>
      </c>
      <c r="AM178" s="163">
        <f t="shared" si="121"/>
        <v>0</v>
      </c>
      <c r="AN178" s="163">
        <f t="shared" si="121"/>
        <v>0</v>
      </c>
      <c r="AO178" s="164">
        <f t="shared" si="121"/>
        <v>0</v>
      </c>
      <c r="AP178" s="167">
        <f t="shared" si="121"/>
        <v>8985.0728391608409</v>
      </c>
      <c r="AQ178" s="168">
        <f t="shared" si="121"/>
        <v>8985.0728391608409</v>
      </c>
      <c r="AR178" s="168">
        <f t="shared" si="121"/>
        <v>17970.145678321682</v>
      </c>
      <c r="AS178" s="168">
        <f t="shared" si="121"/>
        <v>9068.8856719280757</v>
      </c>
      <c r="AT178" s="168">
        <f t="shared" si="121"/>
        <v>9068.8856719280757</v>
      </c>
      <c r="AU178" s="168">
        <f t="shared" si="121"/>
        <v>18137.771343856151</v>
      </c>
      <c r="AV178" s="168">
        <f t="shared" si="121"/>
        <v>18833.702867052951</v>
      </c>
      <c r="AW178" s="168">
        <f t="shared" si="121"/>
        <v>19556.468724635371</v>
      </c>
      <c r="AX178" s="168">
        <f t="shared" si="121"/>
        <v>19817.693457902104</v>
      </c>
      <c r="AY178" s="169">
        <f t="shared" si="121"/>
        <v>94315.782071768248</v>
      </c>
    </row>
    <row r="179" spans="1:51" ht="14.5">
      <c r="A179" s="44" t="s">
        <v>154</v>
      </c>
      <c r="B179" s="45" t="s">
        <v>150</v>
      </c>
      <c r="C179" s="50">
        <v>0</v>
      </c>
      <c r="D179" s="63">
        <v>17</v>
      </c>
      <c r="E179" s="75" t="s">
        <v>393</v>
      </c>
      <c r="F179" s="64" t="s">
        <v>394</v>
      </c>
      <c r="G179" s="386" t="s">
        <v>147</v>
      </c>
      <c r="H179" s="386" t="s">
        <v>172</v>
      </c>
      <c r="I179" s="386" t="s">
        <v>361</v>
      </c>
      <c r="J179" s="148" t="s">
        <v>249</v>
      </c>
      <c r="K179" s="203">
        <v>0</v>
      </c>
      <c r="L179" s="255">
        <v>97.2</v>
      </c>
      <c r="M179" s="256">
        <v>97.2</v>
      </c>
      <c r="N179" s="256">
        <v>194.4</v>
      </c>
      <c r="O179" s="256">
        <v>97.2</v>
      </c>
      <c r="P179" s="256">
        <v>97.2</v>
      </c>
      <c r="Q179" s="256">
        <v>194.4</v>
      </c>
      <c r="R179" s="256">
        <v>194.4</v>
      </c>
      <c r="S179" s="256">
        <v>194.4</v>
      </c>
      <c r="T179" s="256">
        <v>194.4</v>
      </c>
      <c r="U179" s="257">
        <f>SUM(T179,S179,R179,Q179,N179)</f>
        <v>972</v>
      </c>
      <c r="V179" s="323">
        <f>L179*Inflation!$F$19</f>
        <v>99.278001998001997</v>
      </c>
      <c r="W179" s="324">
        <f>M179*Inflation!$F$19</f>
        <v>99.278001998001997</v>
      </c>
      <c r="X179" s="324">
        <f>N179*Inflation!$F$19</f>
        <v>198.55600399600399</v>
      </c>
      <c r="Y179" s="324">
        <f>O179*Inflation!$F$19*Inflation!$F$20</f>
        <v>101.36299540459542</v>
      </c>
      <c r="Z179" s="324">
        <f>P179*Inflation!$F$19*Inflation!$F$20</f>
        <v>101.36299540459542</v>
      </c>
      <c r="AA179" s="324">
        <f>Q179*Inflation!$F$19*Inflation!$F$20</f>
        <v>202.72599080919085</v>
      </c>
      <c r="AB179" s="324">
        <f>R179*Inflation!$F$19*Inflation!$F$20*Inflation!$F$21</f>
        <v>206.57748011988016</v>
      </c>
      <c r="AC179" s="324">
        <f>S179*Inflation!$F$19*Inflation!$F$20*Inflation!$F$21*Inflation!$F$22</f>
        <v>210.50199080919086</v>
      </c>
      <c r="AD179" s="324">
        <f>T179*Inflation!$F$19*Inflation!$F$20*Inflation!$F$21*Inflation!$F$22*Inflation!$F$23</f>
        <v>214.29133426573432</v>
      </c>
      <c r="AE179" s="326">
        <f>SUM(AD179,AC179,AB179,AA179,X179)</f>
        <v>1032.6528000000003</v>
      </c>
      <c r="AF179" s="291">
        <v>0</v>
      </c>
      <c r="AG179" s="292">
        <v>0</v>
      </c>
      <c r="AH179" s="292">
        <f>AG179+AF179</f>
        <v>0</v>
      </c>
      <c r="AI179" s="292">
        <v>0</v>
      </c>
      <c r="AJ179" s="292">
        <v>0</v>
      </c>
      <c r="AK179" s="292">
        <v>0</v>
      </c>
      <c r="AL179" s="292">
        <v>0</v>
      </c>
      <c r="AM179" s="292">
        <v>0</v>
      </c>
      <c r="AN179" s="292">
        <v>0</v>
      </c>
      <c r="AO179" s="293">
        <f t="shared" ref="AO179:AO184" si="122">SUM(AN179,AM179,AL179,AK179,AH179)</f>
        <v>0</v>
      </c>
      <c r="AP179" s="317">
        <f t="shared" ref="AP179:AP182" si="123">V179+AF179</f>
        <v>99.278001998001997</v>
      </c>
      <c r="AQ179" s="305">
        <f t="shared" ref="AQ179:AQ182" si="124">W179+AG179</f>
        <v>99.278001998001997</v>
      </c>
      <c r="AR179" s="305">
        <f t="shared" ref="AR179:AR182" si="125">X179+AH179</f>
        <v>198.55600399600399</v>
      </c>
      <c r="AS179" s="305">
        <f t="shared" ref="AS179:AS182" si="126">Y179+AI179</f>
        <v>101.36299540459542</v>
      </c>
      <c r="AT179" s="305">
        <f t="shared" ref="AT179:AT182" si="127">Z179+AJ179</f>
        <v>101.36299540459542</v>
      </c>
      <c r="AU179" s="305">
        <f t="shared" ref="AU179:AU182" si="128">AA179+AK179</f>
        <v>202.72599080919085</v>
      </c>
      <c r="AV179" s="305">
        <f t="shared" ref="AV179:AV182" si="129">AB179+AL179</f>
        <v>206.57748011988016</v>
      </c>
      <c r="AW179" s="305">
        <f t="shared" ref="AW179:AW182" si="130">AC179+AM179</f>
        <v>210.50199080919086</v>
      </c>
      <c r="AX179" s="305">
        <f t="shared" ref="AX179:AX182" si="131">AD179+AN179</f>
        <v>214.29133426573432</v>
      </c>
      <c r="AY179" s="306">
        <f>SUM(AX179,AW179,AV179,AU179,AR179)</f>
        <v>1032.6528000000003</v>
      </c>
    </row>
    <row r="180" spans="1:51" ht="14.5">
      <c r="A180" s="44" t="s">
        <v>154</v>
      </c>
      <c r="B180" s="45" t="s">
        <v>150</v>
      </c>
      <c r="C180" s="50">
        <v>0</v>
      </c>
      <c r="D180" s="79">
        <v>17</v>
      </c>
      <c r="E180" s="75" t="s">
        <v>395</v>
      </c>
      <c r="F180" s="64" t="s">
        <v>396</v>
      </c>
      <c r="G180" s="386" t="s">
        <v>147</v>
      </c>
      <c r="H180" s="386" t="s">
        <v>172</v>
      </c>
      <c r="I180" s="386" t="s">
        <v>361</v>
      </c>
      <c r="J180" s="148" t="s">
        <v>249</v>
      </c>
      <c r="K180" s="203">
        <v>0</v>
      </c>
      <c r="L180" s="255">
        <v>202.5</v>
      </c>
      <c r="M180" s="256">
        <v>202.5</v>
      </c>
      <c r="N180" s="256">
        <v>405</v>
      </c>
      <c r="O180" s="256">
        <v>202.5</v>
      </c>
      <c r="P180" s="256">
        <v>202.5</v>
      </c>
      <c r="Q180" s="256">
        <v>405</v>
      </c>
      <c r="R180" s="256">
        <v>405</v>
      </c>
      <c r="S180" s="256">
        <v>405</v>
      </c>
      <c r="T180" s="256">
        <v>405</v>
      </c>
      <c r="U180" s="257">
        <f>SUM(T180,S180,R180,Q180,N180)</f>
        <v>2025</v>
      </c>
      <c r="V180" s="323">
        <f>L180*Inflation!$F$19</f>
        <v>206.82917082917083</v>
      </c>
      <c r="W180" s="324">
        <f>M180*Inflation!$F$19</f>
        <v>206.82917082917083</v>
      </c>
      <c r="X180" s="324">
        <f>N180*Inflation!$F$19</f>
        <v>413.65834165834167</v>
      </c>
      <c r="Y180" s="324">
        <f>O180*Inflation!$F$19*Inflation!$F$20</f>
        <v>211.17290709290714</v>
      </c>
      <c r="Z180" s="324">
        <f>P180*Inflation!$F$19*Inflation!$F$20</f>
        <v>211.17290709290714</v>
      </c>
      <c r="AA180" s="324">
        <f>Q180*Inflation!$F$19*Inflation!$F$20</f>
        <v>422.34581418581428</v>
      </c>
      <c r="AB180" s="324">
        <f>R180*Inflation!$F$19*Inflation!$F$20*Inflation!$F$21</f>
        <v>430.36975024975033</v>
      </c>
      <c r="AC180" s="324">
        <f>S180*Inflation!$F$19*Inflation!$F$20*Inflation!$F$21*Inflation!$F$22</f>
        <v>438.54581418581427</v>
      </c>
      <c r="AD180" s="324">
        <f>T180*Inflation!$F$19*Inflation!$F$20*Inflation!$F$21*Inflation!$F$22*Inflation!$F$23</f>
        <v>446.44027972027976</v>
      </c>
      <c r="AE180" s="326">
        <f>SUM(AD180,AC180,AB180,AA180,X180)</f>
        <v>2151.3600000000006</v>
      </c>
      <c r="AF180" s="291">
        <v>0</v>
      </c>
      <c r="AG180" s="292">
        <v>0</v>
      </c>
      <c r="AH180" s="292">
        <f>AG180+AF180</f>
        <v>0</v>
      </c>
      <c r="AI180" s="292">
        <v>0</v>
      </c>
      <c r="AJ180" s="292">
        <v>0</v>
      </c>
      <c r="AK180" s="292">
        <v>0</v>
      </c>
      <c r="AL180" s="292">
        <v>0</v>
      </c>
      <c r="AM180" s="292">
        <v>0</v>
      </c>
      <c r="AN180" s="292">
        <v>0</v>
      </c>
      <c r="AO180" s="293">
        <f t="shared" si="122"/>
        <v>0</v>
      </c>
      <c r="AP180" s="317">
        <f t="shared" si="123"/>
        <v>206.82917082917083</v>
      </c>
      <c r="AQ180" s="305">
        <f t="shared" si="124"/>
        <v>206.82917082917083</v>
      </c>
      <c r="AR180" s="305">
        <f t="shared" si="125"/>
        <v>413.65834165834167</v>
      </c>
      <c r="AS180" s="305">
        <f t="shared" si="126"/>
        <v>211.17290709290714</v>
      </c>
      <c r="AT180" s="305">
        <f t="shared" si="127"/>
        <v>211.17290709290714</v>
      </c>
      <c r="AU180" s="305">
        <f t="shared" si="128"/>
        <v>422.34581418581428</v>
      </c>
      <c r="AV180" s="305">
        <f t="shared" si="129"/>
        <v>430.36975024975033</v>
      </c>
      <c r="AW180" s="305">
        <f t="shared" si="130"/>
        <v>438.54581418581427</v>
      </c>
      <c r="AX180" s="305">
        <f t="shared" si="131"/>
        <v>446.44027972027976</v>
      </c>
      <c r="AY180" s="306">
        <f>SUM(AX180,AW180,AV180,AU180,AR180)</f>
        <v>2151.3600000000006</v>
      </c>
    </row>
    <row r="181" spans="1:51" ht="14.5">
      <c r="A181" s="44" t="s">
        <v>154</v>
      </c>
      <c r="B181" s="45" t="s">
        <v>150</v>
      </c>
      <c r="C181" s="50">
        <v>0</v>
      </c>
      <c r="D181" s="79">
        <v>17</v>
      </c>
      <c r="E181" s="75" t="s">
        <v>397</v>
      </c>
      <c r="F181" s="64" t="s">
        <v>398</v>
      </c>
      <c r="G181" s="386" t="s">
        <v>147</v>
      </c>
      <c r="H181" s="386" t="s">
        <v>27</v>
      </c>
      <c r="I181" s="386" t="s">
        <v>1048</v>
      </c>
      <c r="J181" s="148" t="s">
        <v>249</v>
      </c>
      <c r="K181" s="203">
        <v>0</v>
      </c>
      <c r="L181" s="255">
        <v>951</v>
      </c>
      <c r="M181" s="256">
        <v>951</v>
      </c>
      <c r="N181" s="256">
        <v>1902</v>
      </c>
      <c r="O181" s="256">
        <v>951</v>
      </c>
      <c r="P181" s="256">
        <v>951</v>
      </c>
      <c r="Q181" s="256">
        <v>1902</v>
      </c>
      <c r="R181" s="256">
        <v>1902</v>
      </c>
      <c r="S181" s="256">
        <v>1902</v>
      </c>
      <c r="T181" s="256">
        <v>1902</v>
      </c>
      <c r="U181" s="257">
        <f>SUM(T181,S181,R181,Q181,N181)</f>
        <v>9510</v>
      </c>
      <c r="V181" s="323">
        <f>L181*Inflation!$F$19</f>
        <v>971.3310689310689</v>
      </c>
      <c r="W181" s="324">
        <f>M181*Inflation!$F$19</f>
        <v>971.3310689310689</v>
      </c>
      <c r="X181" s="324">
        <f>N181*Inflation!$F$19</f>
        <v>1942.6621378621378</v>
      </c>
      <c r="Y181" s="324">
        <f>O181*Inflation!$F$19*Inflation!$F$20</f>
        <v>991.73054145854155</v>
      </c>
      <c r="Z181" s="324">
        <f>P181*Inflation!$F$19*Inflation!$F$20</f>
        <v>991.73054145854155</v>
      </c>
      <c r="AA181" s="324">
        <f>Q181*Inflation!$F$19*Inflation!$F$20</f>
        <v>1983.4610829170831</v>
      </c>
      <c r="AB181" s="324">
        <f>R181*Inflation!$F$19*Inflation!$F$20*Inflation!$F$21</f>
        <v>2021.1438641358643</v>
      </c>
      <c r="AC181" s="324">
        <f>S181*Inflation!$F$19*Inflation!$F$20*Inflation!$F$21*Inflation!$F$22</f>
        <v>2059.5410829170833</v>
      </c>
      <c r="AD181" s="324">
        <f>T181*Inflation!$F$19*Inflation!$F$20*Inflation!$F$21*Inflation!$F$22*Inflation!$F$23</f>
        <v>2096.6158321678327</v>
      </c>
      <c r="AE181" s="326">
        <f>SUM(AD181,AC181,AB181,AA181,X181)</f>
        <v>10103.424000000001</v>
      </c>
      <c r="AF181" s="291">
        <v>0</v>
      </c>
      <c r="AG181" s="292">
        <v>0</v>
      </c>
      <c r="AH181" s="292">
        <f>AG181+AF181</f>
        <v>0</v>
      </c>
      <c r="AI181" s="292">
        <v>0</v>
      </c>
      <c r="AJ181" s="292">
        <v>0</v>
      </c>
      <c r="AK181" s="292">
        <v>0</v>
      </c>
      <c r="AL181" s="292">
        <v>0</v>
      </c>
      <c r="AM181" s="292">
        <v>0</v>
      </c>
      <c r="AN181" s="292">
        <v>0</v>
      </c>
      <c r="AO181" s="293">
        <f t="shared" si="122"/>
        <v>0</v>
      </c>
      <c r="AP181" s="317">
        <f t="shared" si="123"/>
        <v>971.3310689310689</v>
      </c>
      <c r="AQ181" s="305">
        <f t="shared" si="124"/>
        <v>971.3310689310689</v>
      </c>
      <c r="AR181" s="305">
        <f t="shared" si="125"/>
        <v>1942.6621378621378</v>
      </c>
      <c r="AS181" s="305">
        <f t="shared" si="126"/>
        <v>991.73054145854155</v>
      </c>
      <c r="AT181" s="305">
        <f t="shared" si="127"/>
        <v>991.73054145854155</v>
      </c>
      <c r="AU181" s="305">
        <f t="shared" si="128"/>
        <v>1983.4610829170831</v>
      </c>
      <c r="AV181" s="305">
        <f t="shared" si="129"/>
        <v>2021.1438641358643</v>
      </c>
      <c r="AW181" s="305">
        <f t="shared" si="130"/>
        <v>2059.5410829170833</v>
      </c>
      <c r="AX181" s="305">
        <f t="shared" si="131"/>
        <v>2096.6158321678327</v>
      </c>
      <c r="AY181" s="306">
        <f>SUM(AX181,AW181,AV181,AU181,AR181)</f>
        <v>10103.424000000001</v>
      </c>
    </row>
    <row r="182" spans="1:51" ht="14.5">
      <c r="A182" s="44" t="s">
        <v>154</v>
      </c>
      <c r="B182" s="45" t="s">
        <v>154</v>
      </c>
      <c r="C182" s="50">
        <v>0</v>
      </c>
      <c r="D182" s="79">
        <v>17</v>
      </c>
      <c r="E182" s="75" t="s">
        <v>399</v>
      </c>
      <c r="F182" s="64" t="s">
        <v>400</v>
      </c>
      <c r="G182" s="386" t="s">
        <v>147</v>
      </c>
      <c r="H182" s="386" t="s">
        <v>172</v>
      </c>
      <c r="I182" s="386" t="s">
        <v>1048</v>
      </c>
      <c r="J182" s="148" t="s">
        <v>249</v>
      </c>
      <c r="K182" s="203">
        <v>0</v>
      </c>
      <c r="L182" s="255">
        <v>0</v>
      </c>
      <c r="M182" s="256">
        <v>0</v>
      </c>
      <c r="N182" s="256">
        <v>0</v>
      </c>
      <c r="O182" s="256">
        <v>0</v>
      </c>
      <c r="P182" s="256">
        <v>0</v>
      </c>
      <c r="Q182" s="256">
        <v>0</v>
      </c>
      <c r="R182" s="256">
        <v>0</v>
      </c>
      <c r="S182" s="256">
        <v>0</v>
      </c>
      <c r="T182" s="256">
        <v>0</v>
      </c>
      <c r="U182" s="257">
        <f>SUM(T182,S182,R182,Q182,N182)</f>
        <v>0</v>
      </c>
      <c r="V182" s="323">
        <f>L182*Inflation!$F$19</f>
        <v>0</v>
      </c>
      <c r="W182" s="324">
        <f>M182*Inflation!$F$19</f>
        <v>0</v>
      </c>
      <c r="X182" s="324">
        <f>N182*Inflation!$F$19</f>
        <v>0</v>
      </c>
      <c r="Y182" s="324">
        <f>O182*Inflation!$F$19*Inflation!$F$20</f>
        <v>0</v>
      </c>
      <c r="Z182" s="324">
        <f>P182*Inflation!$F$19*Inflation!$F$20</f>
        <v>0</v>
      </c>
      <c r="AA182" s="324">
        <f>Q182*Inflation!$F$19*Inflation!$F$20</f>
        <v>0</v>
      </c>
      <c r="AB182" s="324">
        <f>R182*Inflation!$F$19*Inflation!$F$20*Inflation!$F$21</f>
        <v>0</v>
      </c>
      <c r="AC182" s="324">
        <f>S182*Inflation!$F$19*Inflation!$F$20*Inflation!$F$21*Inflation!$F$22</f>
        <v>0</v>
      </c>
      <c r="AD182" s="324">
        <f>T182*Inflation!$F$19*Inflation!$F$20*Inflation!$F$21*Inflation!$F$22*Inflation!$F$23</f>
        <v>0</v>
      </c>
      <c r="AE182" s="326">
        <f>SUM(AD182,AC182,AB182,AA182,X182)</f>
        <v>0</v>
      </c>
      <c r="AF182" s="291">
        <v>0</v>
      </c>
      <c r="AG182" s="292">
        <v>0</v>
      </c>
      <c r="AH182" s="292">
        <f>AG182+AF182</f>
        <v>0</v>
      </c>
      <c r="AI182" s="292">
        <v>0</v>
      </c>
      <c r="AJ182" s="292">
        <v>0</v>
      </c>
      <c r="AK182" s="292">
        <v>0</v>
      </c>
      <c r="AL182" s="292">
        <v>0</v>
      </c>
      <c r="AM182" s="292">
        <v>0</v>
      </c>
      <c r="AN182" s="292">
        <v>0</v>
      </c>
      <c r="AO182" s="293">
        <f t="shared" si="122"/>
        <v>0</v>
      </c>
      <c r="AP182" s="317">
        <f t="shared" si="123"/>
        <v>0</v>
      </c>
      <c r="AQ182" s="305">
        <f t="shared" si="124"/>
        <v>0</v>
      </c>
      <c r="AR182" s="305">
        <f t="shared" si="125"/>
        <v>0</v>
      </c>
      <c r="AS182" s="305">
        <f t="shared" si="126"/>
        <v>0</v>
      </c>
      <c r="AT182" s="305">
        <f t="shared" si="127"/>
        <v>0</v>
      </c>
      <c r="AU182" s="305">
        <f t="shared" si="128"/>
        <v>0</v>
      </c>
      <c r="AV182" s="305">
        <f t="shared" si="129"/>
        <v>0</v>
      </c>
      <c r="AW182" s="305">
        <f t="shared" si="130"/>
        <v>0</v>
      </c>
      <c r="AX182" s="305">
        <f t="shared" si="131"/>
        <v>0</v>
      </c>
      <c r="AY182" s="306">
        <f>SUM(AX182,AW182,AV182,AU182,AR182)</f>
        <v>0</v>
      </c>
    </row>
    <row r="183" spans="1:51" ht="15" thickBot="1">
      <c r="A183" s="44"/>
      <c r="B183" s="57">
        <v>0</v>
      </c>
      <c r="C183" s="73">
        <v>4</v>
      </c>
      <c r="D183" s="80">
        <v>17</v>
      </c>
      <c r="E183" s="81"/>
      <c r="F183" s="60" t="s">
        <v>401</v>
      </c>
      <c r="G183" s="389"/>
      <c r="H183" s="389"/>
      <c r="I183" s="389"/>
      <c r="J183" s="150"/>
      <c r="K183" s="204">
        <v>0</v>
      </c>
      <c r="L183" s="156">
        <f t="shared" ref="L183:U183" si="132">SUM(L179:L182)</f>
        <v>1250.7</v>
      </c>
      <c r="M183" s="61">
        <f t="shared" si="132"/>
        <v>1250.7</v>
      </c>
      <c r="N183" s="61">
        <f t="shared" si="132"/>
        <v>2501.4</v>
      </c>
      <c r="O183" s="61">
        <f t="shared" si="132"/>
        <v>1250.7</v>
      </c>
      <c r="P183" s="61">
        <f t="shared" si="132"/>
        <v>1250.7</v>
      </c>
      <c r="Q183" s="61">
        <f t="shared" si="132"/>
        <v>2501.4</v>
      </c>
      <c r="R183" s="61">
        <f t="shared" si="132"/>
        <v>2501.4</v>
      </c>
      <c r="S183" s="61">
        <f t="shared" si="132"/>
        <v>2501.4</v>
      </c>
      <c r="T183" s="61">
        <f t="shared" si="132"/>
        <v>2501.4</v>
      </c>
      <c r="U183" s="130">
        <f t="shared" si="132"/>
        <v>12507</v>
      </c>
      <c r="V183" s="172">
        <f t="shared" ref="V183:AN183" si="133">SUM(V179:V182)</f>
        <v>1277.4382417582417</v>
      </c>
      <c r="W183" s="173">
        <f t="shared" si="133"/>
        <v>1277.4382417582417</v>
      </c>
      <c r="X183" s="173">
        <f t="shared" si="133"/>
        <v>2554.8764835164834</v>
      </c>
      <c r="Y183" s="173">
        <f t="shared" si="133"/>
        <v>1304.266443956044</v>
      </c>
      <c r="Z183" s="173">
        <f t="shared" si="133"/>
        <v>1304.266443956044</v>
      </c>
      <c r="AA183" s="173">
        <f t="shared" si="133"/>
        <v>2608.532887912088</v>
      </c>
      <c r="AB183" s="173">
        <f t="shared" si="133"/>
        <v>2658.0910945054948</v>
      </c>
      <c r="AC183" s="173">
        <f t="shared" si="133"/>
        <v>2708.5888879120885</v>
      </c>
      <c r="AD183" s="173">
        <f t="shared" si="133"/>
        <v>2757.3474461538467</v>
      </c>
      <c r="AE183" s="174">
        <f t="shared" si="133"/>
        <v>13287.436800000001</v>
      </c>
      <c r="AF183" s="160">
        <f t="shared" si="133"/>
        <v>0</v>
      </c>
      <c r="AG183" s="163">
        <f t="shared" si="133"/>
        <v>0</v>
      </c>
      <c r="AH183" s="163">
        <f t="shared" si="133"/>
        <v>0</v>
      </c>
      <c r="AI183" s="163">
        <f t="shared" si="133"/>
        <v>0</v>
      </c>
      <c r="AJ183" s="163">
        <f t="shared" si="133"/>
        <v>0</v>
      </c>
      <c r="AK183" s="163">
        <f t="shared" si="133"/>
        <v>0</v>
      </c>
      <c r="AL183" s="163">
        <f t="shared" si="133"/>
        <v>0</v>
      </c>
      <c r="AM183" s="163">
        <f t="shared" si="133"/>
        <v>0</v>
      </c>
      <c r="AN183" s="163">
        <f t="shared" si="133"/>
        <v>0</v>
      </c>
      <c r="AO183" s="164">
        <f t="shared" si="122"/>
        <v>0</v>
      </c>
      <c r="AP183" s="167">
        <f t="shared" ref="AP183:AY183" si="134">SUM(AP179:AP182)</f>
        <v>1277.4382417582417</v>
      </c>
      <c r="AQ183" s="168">
        <f t="shared" si="134"/>
        <v>1277.4382417582417</v>
      </c>
      <c r="AR183" s="168">
        <f t="shared" si="134"/>
        <v>2554.8764835164834</v>
      </c>
      <c r="AS183" s="168">
        <f t="shared" si="134"/>
        <v>1304.266443956044</v>
      </c>
      <c r="AT183" s="168">
        <f t="shared" si="134"/>
        <v>1304.266443956044</v>
      </c>
      <c r="AU183" s="168">
        <f t="shared" si="134"/>
        <v>2608.532887912088</v>
      </c>
      <c r="AV183" s="168">
        <f t="shared" si="134"/>
        <v>2658.0910945054948</v>
      </c>
      <c r="AW183" s="168">
        <f t="shared" si="134"/>
        <v>2708.5888879120885</v>
      </c>
      <c r="AX183" s="168">
        <f t="shared" si="134"/>
        <v>2757.3474461538467</v>
      </c>
      <c r="AY183" s="169">
        <f t="shared" si="134"/>
        <v>13287.436800000001</v>
      </c>
    </row>
    <row r="184" spans="1:51" ht="15" thickBot="1">
      <c r="A184" s="44" t="b">
        <v>0</v>
      </c>
      <c r="B184" s="45" t="s">
        <v>150</v>
      </c>
      <c r="C184" s="50">
        <v>0</v>
      </c>
      <c r="D184" s="83">
        <v>19</v>
      </c>
      <c r="E184" s="81" t="s">
        <v>402</v>
      </c>
      <c r="F184" s="84" t="s">
        <v>403</v>
      </c>
      <c r="G184" s="392" t="s">
        <v>147</v>
      </c>
      <c r="H184" s="392" t="s">
        <v>172</v>
      </c>
      <c r="I184" s="392" t="s">
        <v>1048</v>
      </c>
      <c r="J184" s="152"/>
      <c r="K184" s="204">
        <v>1681.57</v>
      </c>
      <c r="L184" s="156">
        <v>786.36373357333321</v>
      </c>
      <c r="M184" s="61">
        <v>786.36373357333321</v>
      </c>
      <c r="N184" s="61">
        <v>1572.7274671466664</v>
      </c>
      <c r="O184" s="61">
        <v>786.36373357333321</v>
      </c>
      <c r="P184" s="61">
        <v>786.36373357333321</v>
      </c>
      <c r="Q184" s="61">
        <v>1572.7274671466664</v>
      </c>
      <c r="R184" s="61">
        <v>1572.7274671466664</v>
      </c>
      <c r="S184" s="61">
        <v>1572.7274671466664</v>
      </c>
      <c r="T184" s="61">
        <v>1572.7274671466664</v>
      </c>
      <c r="U184" s="455">
        <f>SUM(T184,S184,R184,Q184,N184)</f>
        <v>7863.6373357333323</v>
      </c>
      <c r="V184" s="517">
        <f>L184*Inflation!$F$19</f>
        <v>803.1751060992766</v>
      </c>
      <c r="W184" s="518">
        <f>M184*Inflation!$F$19</f>
        <v>803.1751060992766</v>
      </c>
      <c r="X184" s="518">
        <f>N184*Inflation!$F$19</f>
        <v>1606.3502121985532</v>
      </c>
      <c r="Y184" s="518">
        <f>O184*Inflation!$F$19*Inflation!$F$20</f>
        <v>820.04304025241026</v>
      </c>
      <c r="Z184" s="518">
        <f>P184*Inflation!$F$19*Inflation!$F$20</f>
        <v>820.04304025241026</v>
      </c>
      <c r="AA184" s="518">
        <f>Q184*Inflation!$F$19*Inflation!$F$20</f>
        <v>1640.0860805048205</v>
      </c>
      <c r="AB184" s="518">
        <f>R184*Inflation!$F$19*Inflation!$F$20*Inflation!$F$21</f>
        <v>1671.2452524613166</v>
      </c>
      <c r="AC184" s="518">
        <f>S184*Inflation!$F$19*Inflation!$F$20*Inflation!$F$21*Inflation!$F$22</f>
        <v>1702.9951791906872</v>
      </c>
      <c r="AD184" s="518">
        <f>T184*Inflation!$F$19*Inflation!$F$20*Inflation!$F$21*Inflation!$F$22*Inflation!$F$23</f>
        <v>1733.6515811277159</v>
      </c>
      <c r="AE184" s="175">
        <f>SUM(AD184,AC184,AB184,AA184,X184)</f>
        <v>8354.3283054830936</v>
      </c>
      <c r="AF184" s="160">
        <v>0</v>
      </c>
      <c r="AG184" s="163">
        <v>0</v>
      </c>
      <c r="AH184" s="163">
        <f>AG184+AF184</f>
        <v>0</v>
      </c>
      <c r="AI184" s="163">
        <v>0</v>
      </c>
      <c r="AJ184" s="163">
        <v>0</v>
      </c>
      <c r="AK184" s="163">
        <v>0</v>
      </c>
      <c r="AL184" s="163">
        <v>0</v>
      </c>
      <c r="AM184" s="163">
        <v>0</v>
      </c>
      <c r="AN184" s="163">
        <v>0</v>
      </c>
      <c r="AO184" s="165">
        <f t="shared" si="122"/>
        <v>0</v>
      </c>
      <c r="AP184" s="167">
        <f t="shared" ref="AP184" si="135">V184+AF184</f>
        <v>803.1751060992766</v>
      </c>
      <c r="AQ184" s="168">
        <f t="shared" ref="AQ184" si="136">W184+AG184</f>
        <v>803.1751060992766</v>
      </c>
      <c r="AR184" s="168">
        <f t="shared" ref="AR184" si="137">X184+AH184</f>
        <v>1606.3502121985532</v>
      </c>
      <c r="AS184" s="168">
        <f t="shared" ref="AS184" si="138">Y184+AI184</f>
        <v>820.04304025241026</v>
      </c>
      <c r="AT184" s="168">
        <f t="shared" ref="AT184" si="139">Z184+AJ184</f>
        <v>820.04304025241026</v>
      </c>
      <c r="AU184" s="168">
        <f t="shared" ref="AU184" si="140">AA184+AK184</f>
        <v>1640.0860805048205</v>
      </c>
      <c r="AV184" s="168">
        <f t="shared" ref="AV184" si="141">AB184+AL184</f>
        <v>1671.2452524613166</v>
      </c>
      <c r="AW184" s="168">
        <f t="shared" ref="AW184" si="142">AC184+AM184</f>
        <v>1702.9951791906872</v>
      </c>
      <c r="AX184" s="168">
        <f t="shared" ref="AX184" si="143">AD184+AN184</f>
        <v>1733.6515811277159</v>
      </c>
      <c r="AY184" s="170">
        <f>SUM(AX184,AW184,AV184,AU184,AR184)</f>
        <v>8354.3283054830936</v>
      </c>
    </row>
    <row r="185" spans="1:51" ht="15" thickBot="1">
      <c r="D185" s="85"/>
      <c r="E185" s="69"/>
      <c r="F185" s="86" t="s">
        <v>404</v>
      </c>
      <c r="G185" s="392"/>
      <c r="H185" s="392"/>
      <c r="I185" s="392"/>
      <c r="J185" s="154"/>
      <c r="K185" s="204">
        <v>35673.558770000003</v>
      </c>
      <c r="L185" s="156">
        <f t="shared" ref="L185:U185" si="144">SUM(L184,L183,L178,L174,L150,L140,L68,L41)</f>
        <v>77931.662940136186</v>
      </c>
      <c r="M185" s="61">
        <f t="shared" si="144"/>
        <v>79881.675940136178</v>
      </c>
      <c r="N185" s="61">
        <f t="shared" si="144"/>
        <v>157813.33888027238</v>
      </c>
      <c r="O185" s="61">
        <f t="shared" si="144"/>
        <v>79718.559663711378</v>
      </c>
      <c r="P185" s="61">
        <f t="shared" si="144"/>
        <v>76221.359663711395</v>
      </c>
      <c r="Q185" s="61">
        <f t="shared" si="144"/>
        <v>155939.9193274228</v>
      </c>
      <c r="R185" s="61">
        <f t="shared" si="144"/>
        <v>159120.79138360108</v>
      </c>
      <c r="S185" s="61">
        <f t="shared" si="144"/>
        <v>173271.4751911347</v>
      </c>
      <c r="T185" s="61">
        <f t="shared" si="144"/>
        <v>158613.33269997436</v>
      </c>
      <c r="U185" s="454">
        <f t="shared" si="144"/>
        <v>804758.85748240526</v>
      </c>
      <c r="V185" s="515">
        <f t="shared" ref="V185:AE185" si="145">SUM(V184,V183,V178,V174,V150,V140,V68,V41)</f>
        <v>79597.734455539699</v>
      </c>
      <c r="W185" s="516">
        <f t="shared" si="145"/>
        <v>81589.436045150069</v>
      </c>
      <c r="X185" s="516">
        <f t="shared" si="145"/>
        <v>161187.17050068977</v>
      </c>
      <c r="Y185" s="516">
        <f t="shared" si="145"/>
        <v>83132.83947380395</v>
      </c>
      <c r="Z185" s="516">
        <f t="shared" si="145"/>
        <v>79485.857297580165</v>
      </c>
      <c r="AA185" s="516">
        <f t="shared" si="145"/>
        <v>162618.69677138413</v>
      </c>
      <c r="AB185" s="516">
        <f t="shared" si="145"/>
        <v>169088.33394395807</v>
      </c>
      <c r="AC185" s="516">
        <f t="shared" si="145"/>
        <v>187623.40780956368</v>
      </c>
      <c r="AD185" s="516">
        <f t="shared" si="145"/>
        <v>174842.9151060305</v>
      </c>
      <c r="AE185" s="176">
        <f t="shared" si="145"/>
        <v>855360.52413162624</v>
      </c>
      <c r="AF185" s="160">
        <f t="shared" ref="AF185:AX185" si="146">SUM(AF184,AF183,AF178,AF174,AF150,AF140,AF68,AF41)</f>
        <v>2271.2496268595278</v>
      </c>
      <c r="AG185" s="163">
        <f t="shared" si="146"/>
        <v>2110.5566640996012</v>
      </c>
      <c r="AH185" s="163">
        <f t="shared" si="146"/>
        <v>4381.8062909591299</v>
      </c>
      <c r="AI185" s="163">
        <f t="shared" si="146"/>
        <v>2310.2858297025064</v>
      </c>
      <c r="AJ185" s="163">
        <f t="shared" si="146"/>
        <v>2139.7589944790989</v>
      </c>
      <c r="AK185" s="163">
        <f t="shared" si="146"/>
        <v>4450.0448241816048</v>
      </c>
      <c r="AL185" s="163">
        <f t="shared" si="146"/>
        <v>4928.4435745800029</v>
      </c>
      <c r="AM185" s="163">
        <f t="shared" si="146"/>
        <v>6769.0296471017764</v>
      </c>
      <c r="AN185" s="163">
        <f t="shared" si="146"/>
        <v>5823.2662109519351</v>
      </c>
      <c r="AO185" s="166">
        <f t="shared" si="146"/>
        <v>26352.590547774449</v>
      </c>
      <c r="AP185" s="167">
        <f t="shared" si="146"/>
        <v>81868.984082399213</v>
      </c>
      <c r="AQ185" s="168">
        <f t="shared" si="146"/>
        <v>83699.992709249695</v>
      </c>
      <c r="AR185" s="168">
        <f t="shared" si="146"/>
        <v>165568.97679164889</v>
      </c>
      <c r="AS185" s="168">
        <f t="shared" si="146"/>
        <v>85443.125303506444</v>
      </c>
      <c r="AT185" s="168">
        <f t="shared" si="146"/>
        <v>81625.616292059276</v>
      </c>
      <c r="AU185" s="168">
        <f t="shared" si="146"/>
        <v>167068.74159556569</v>
      </c>
      <c r="AV185" s="168">
        <f t="shared" si="146"/>
        <v>174016.77751853803</v>
      </c>
      <c r="AW185" s="168">
        <f t="shared" si="146"/>
        <v>194392.43745666544</v>
      </c>
      <c r="AX185" s="168">
        <f t="shared" si="146"/>
        <v>180666.1813169824</v>
      </c>
      <c r="AY185" s="171">
        <f>SUM(AY184,AY183,AY178,AY174,AY150,AY140,AY68,AY41)</f>
        <v>881713.11467940034</v>
      </c>
    </row>
    <row r="186" spans="1:51" ht="14.5">
      <c r="B186" s="87"/>
      <c r="C186" s="88"/>
      <c r="D186" s="133"/>
      <c r="E186" s="133"/>
      <c r="F186" s="134"/>
      <c r="G186" s="134"/>
      <c r="H186" s="134"/>
      <c r="I186" s="134"/>
      <c r="J186" s="135"/>
      <c r="K186" s="136"/>
      <c r="L186" s="89"/>
      <c r="M186" s="89"/>
      <c r="N186" s="89"/>
      <c r="O186" s="89"/>
      <c r="P186" s="89"/>
      <c r="Q186" s="89"/>
      <c r="R186" s="89"/>
      <c r="S186" s="89"/>
      <c r="T186" s="89"/>
      <c r="U186" s="89"/>
      <c r="AP186" s="558"/>
      <c r="AQ186" s="558"/>
      <c r="AR186" s="558"/>
      <c r="AS186" s="558"/>
      <c r="AT186" s="558"/>
      <c r="AU186" s="558"/>
      <c r="AV186" s="558"/>
      <c r="AW186" s="558"/>
      <c r="AX186" s="113"/>
      <c r="AY186" s="113"/>
    </row>
    <row r="187" spans="1:51" ht="14.5">
      <c r="B187" s="87"/>
      <c r="C187" s="88"/>
      <c r="D187" s="133"/>
      <c r="E187" s="133"/>
      <c r="F187" s="519" t="s">
        <v>1059</v>
      </c>
      <c r="G187" s="519"/>
      <c r="H187" s="519"/>
      <c r="I187" s="519"/>
      <c r="J187" s="520"/>
      <c r="K187" s="521"/>
      <c r="L187" s="522"/>
      <c r="M187" s="522"/>
      <c r="N187" s="522"/>
      <c r="O187" s="522"/>
      <c r="P187" s="522"/>
      <c r="Q187" s="522"/>
      <c r="R187" s="522"/>
      <c r="S187" s="522"/>
      <c r="T187" s="522"/>
      <c r="U187" s="522"/>
      <c r="V187" s="528">
        <f>L185*(Inflation!D19/Inflation!D18)</f>
        <v>79597.734455539699</v>
      </c>
      <c r="W187" s="528">
        <f>M185*(Inflation!D19/Inflation!D18)</f>
        <v>81589.436045150069</v>
      </c>
      <c r="X187" s="528">
        <f>N185*(Inflation!D19/Inflation!D18)</f>
        <v>161187.1705006898</v>
      </c>
      <c r="Y187" s="528">
        <f>O185*(Inflation!D20/Inflation!D18)</f>
        <v>83132.839473803921</v>
      </c>
      <c r="Z187" s="528">
        <f>P185*(Inflation!D20/Inflation!D18)</f>
        <v>79485.857297580165</v>
      </c>
      <c r="AA187" s="528">
        <f>Q185*(Inflation!D20/Inflation!D18)</f>
        <v>162618.6967713841</v>
      </c>
      <c r="AB187" s="528">
        <f>R185*(Inflation!D21/Inflation!D18)</f>
        <v>169088.33394395804</v>
      </c>
      <c r="AC187" s="528">
        <f>S185*(Inflation!D22/Inflation!D18)</f>
        <v>187623.40780956362</v>
      </c>
      <c r="AD187" s="528">
        <f>T185*(Inflation!D23/Inflation!D18)</f>
        <v>174842.91510603047</v>
      </c>
      <c r="AE187" s="528">
        <f>SUM(X187,AA187,AB187,AC187,AD187)</f>
        <v>855360.52413162589</v>
      </c>
      <c r="AF187" s="529">
        <f>SUM('E Summary CWIP'!AV70:BA70)</f>
        <v>2260.2496268595282</v>
      </c>
      <c r="AG187" s="529">
        <f>SUM('E Summary CWIP'!BB70:BG70)</f>
        <v>2099.5566640996012</v>
      </c>
      <c r="AH187" s="529">
        <f>'E Summary CWIP'!BH70</f>
        <v>4359.806290959129</v>
      </c>
      <c r="AI187" s="529">
        <f>SUM('E Summary CWIP'!BK70:BP70)</f>
        <v>2287.7858297025068</v>
      </c>
      <c r="AJ187" s="529">
        <f>SUM('E Summary CWIP'!BQ70:BV70)</f>
        <v>2117.2589944790989</v>
      </c>
      <c r="AK187" s="529">
        <f>'E Summary CWIP'!BW70</f>
        <v>4405.0448241816057</v>
      </c>
      <c r="AL187" s="529">
        <f>'E Summary CWIP'!CL70</f>
        <v>4853.4435745800029</v>
      </c>
      <c r="AM187" s="529">
        <f>'E Summary CWIP'!DA70</f>
        <v>6194.0296471017764</v>
      </c>
      <c r="AN187" s="529">
        <f>'E Summary CWIP'!DP70</f>
        <v>5097.266210951937</v>
      </c>
      <c r="AO187" s="529">
        <f>SUM(AN187,AM187,AL187,AK187,AH187)</f>
        <v>24909.590547774449</v>
      </c>
    </row>
    <row r="188" spans="1:51" ht="13">
      <c r="J188" s="90"/>
      <c r="K188" s="90"/>
      <c r="L188" s="91"/>
      <c r="M188" s="91"/>
      <c r="N188" s="91"/>
      <c r="O188" s="91"/>
      <c r="P188" s="91"/>
      <c r="Q188" s="91"/>
      <c r="R188" s="91"/>
      <c r="S188" s="91"/>
      <c r="T188" s="91"/>
      <c r="U188" s="91"/>
      <c r="V188" s="527">
        <f>V187-V185</f>
        <v>0</v>
      </c>
      <c r="W188" s="527">
        <f t="shared" ref="W188:AE188" si="147">W187-W185</f>
        <v>0</v>
      </c>
      <c r="X188" s="527">
        <f t="shared" si="147"/>
        <v>0</v>
      </c>
      <c r="Y188" s="527">
        <f t="shared" si="147"/>
        <v>0</v>
      </c>
      <c r="Z188" s="527">
        <f t="shared" si="147"/>
        <v>0</v>
      </c>
      <c r="AA188" s="527">
        <f t="shared" si="147"/>
        <v>0</v>
      </c>
      <c r="AB188" s="527">
        <f t="shared" si="147"/>
        <v>0</v>
      </c>
      <c r="AC188" s="527">
        <f t="shared" si="147"/>
        <v>0</v>
      </c>
      <c r="AD188" s="527">
        <f t="shared" si="147"/>
        <v>0</v>
      </c>
      <c r="AE188" s="527">
        <f t="shared" si="147"/>
        <v>0</v>
      </c>
      <c r="AF188" s="527">
        <f t="shared" ref="AF188" si="148">AF187-AF185</f>
        <v>-10.999999999999545</v>
      </c>
      <c r="AG188" s="527">
        <f t="shared" ref="AG188" si="149">AG187-AG185</f>
        <v>-11</v>
      </c>
      <c r="AH188" s="527">
        <f t="shared" ref="AH188" si="150">AH187-AH185</f>
        <v>-22.000000000000909</v>
      </c>
      <c r="AI188" s="527">
        <f t="shared" ref="AI188" si="151">AI187-AI185</f>
        <v>-22.499999999999545</v>
      </c>
      <c r="AJ188" s="527">
        <f t="shared" ref="AJ188" si="152">AJ187-AJ185</f>
        <v>-22.5</v>
      </c>
      <c r="AK188" s="527">
        <f t="shared" ref="AK188" si="153">AK187-AK185</f>
        <v>-44.999999999999091</v>
      </c>
      <c r="AL188" s="527">
        <f t="shared" ref="AL188" si="154">AL187-AL185</f>
        <v>-75</v>
      </c>
      <c r="AM188" s="527">
        <f t="shared" ref="AM188" si="155">AM187-AM185</f>
        <v>-575</v>
      </c>
      <c r="AN188" s="527">
        <f t="shared" ref="AN188" si="156">AN187-AN185</f>
        <v>-725.99999999999818</v>
      </c>
      <c r="AO188" s="527">
        <f t="shared" ref="AO188" si="157">AO187-AO185</f>
        <v>-1443</v>
      </c>
      <c r="AP188" s="37" t="s">
        <v>1091</v>
      </c>
    </row>
    <row r="189" spans="1:51">
      <c r="J189" s="92"/>
      <c r="K189" s="92"/>
      <c r="L189" s="92"/>
      <c r="M189" s="92"/>
      <c r="N189" s="92"/>
      <c r="O189" s="92"/>
      <c r="P189" s="92"/>
      <c r="Q189" s="92"/>
      <c r="R189" s="92"/>
      <c r="S189" s="92"/>
      <c r="T189" s="92"/>
      <c r="U189" s="92"/>
    </row>
    <row r="190" spans="1:51"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 t="s">
        <v>1088</v>
      </c>
      <c r="V190" s="113">
        <f>+V187-L185</f>
        <v>1666.0715154035133</v>
      </c>
      <c r="W190" s="558">
        <f t="shared" ref="W190:AE190" si="158">+W187-M185</f>
        <v>1707.760105013891</v>
      </c>
      <c r="X190" s="558">
        <f t="shared" si="158"/>
        <v>3373.8316204174189</v>
      </c>
      <c r="Y190" s="558">
        <f t="shared" si="158"/>
        <v>3414.2798100925429</v>
      </c>
      <c r="Z190" s="558">
        <f t="shared" si="158"/>
        <v>3264.4976338687702</v>
      </c>
      <c r="AA190" s="558">
        <f t="shared" si="158"/>
        <v>6678.7774439612986</v>
      </c>
      <c r="AB190" s="558">
        <f t="shared" si="158"/>
        <v>9967.5425603569602</v>
      </c>
      <c r="AC190" s="558">
        <f t="shared" si="158"/>
        <v>14351.932618428924</v>
      </c>
      <c r="AD190" s="558">
        <f t="shared" si="158"/>
        <v>16229.582406056114</v>
      </c>
      <c r="AE190" s="558">
        <f t="shared" si="158"/>
        <v>50601.666649220628</v>
      </c>
    </row>
    <row r="191" spans="1:51"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 t="s">
        <v>1089</v>
      </c>
      <c r="V191" s="559">
        <f t="shared" ref="V191:AE191" si="159">+V190/L185</f>
        <v>2.1378621378621409E-2</v>
      </c>
      <c r="W191" s="560">
        <f t="shared" si="159"/>
        <v>2.1378621378621263E-2</v>
      </c>
      <c r="X191" s="560">
        <f t="shared" si="159"/>
        <v>2.1378621378621426E-2</v>
      </c>
      <c r="Y191" s="560">
        <f t="shared" si="159"/>
        <v>4.2829170829170843E-2</v>
      </c>
      <c r="Z191" s="560">
        <f t="shared" si="159"/>
        <v>4.2829170829170884E-2</v>
      </c>
      <c r="AA191" s="560">
        <f t="shared" si="159"/>
        <v>4.282917082917076E-2</v>
      </c>
      <c r="AB191" s="560">
        <f t="shared" si="159"/>
        <v>6.2641358641358613E-2</v>
      </c>
      <c r="AC191" s="560">
        <f t="shared" si="159"/>
        <v>8.2829170829170781E-2</v>
      </c>
      <c r="AD191" s="560">
        <f t="shared" si="159"/>
        <v>0.10232167832167829</v>
      </c>
      <c r="AE191" s="560">
        <f t="shared" si="159"/>
        <v>6.2878048720733645E-2</v>
      </c>
    </row>
    <row r="192" spans="1:51" ht="13.15" customHeight="1"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611">
        <v>2025</v>
      </c>
      <c r="W192" s="612"/>
      <c r="X192" s="613"/>
      <c r="Y192" s="612">
        <v>2026</v>
      </c>
      <c r="Z192" s="612"/>
      <c r="AA192" s="612"/>
      <c r="AB192" s="563">
        <v>2027</v>
      </c>
      <c r="AC192" s="563">
        <v>2028</v>
      </c>
      <c r="AD192" s="562">
        <v>2029</v>
      </c>
      <c r="AE192" s="561">
        <f>AVERAGE(+AD191,AC191,AB191,AA191,X191)</f>
        <v>6.2399999999999969E-2</v>
      </c>
      <c r="AF192" s="37" t="s">
        <v>1090</v>
      </c>
    </row>
    <row r="193" spans="10:21"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</row>
    <row r="194" spans="10:21"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</row>
    <row r="195" spans="10:21"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</row>
    <row r="196" spans="10:21"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</row>
    <row r="198" spans="10:21"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</row>
    <row r="199" spans="10:21"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</row>
    <row r="200" spans="10:21"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</row>
    <row r="201" spans="10:21"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</row>
    <row r="202" spans="10:21"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</row>
    <row r="203" spans="10:21"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</row>
    <row r="204" spans="10:21"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</row>
    <row r="205" spans="10:21"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</row>
  </sheetData>
  <mergeCells count="8">
    <mergeCell ref="V192:X192"/>
    <mergeCell ref="Y192:AA192"/>
    <mergeCell ref="AF3:AO3"/>
    <mergeCell ref="AP3:AY3"/>
    <mergeCell ref="V3:AE3"/>
    <mergeCell ref="A1:B1"/>
    <mergeCell ref="A2:B2"/>
    <mergeCell ref="L3:U3"/>
  </mergeCells>
  <conditionalFormatting sqref="J42:J64 V41:AE41 V150:AE150 V68:AE68 V174:AE174 V140:AY140 V178:AY178 V183:AY183 V185:AY185">
    <cfRule type="cellIs" priority="103" stopIfTrue="1" operator="equal">
      <formula>0</formula>
    </cfRule>
  </conditionalFormatting>
  <conditionalFormatting sqref="J141:J148">
    <cfRule type="cellIs" priority="102" stopIfTrue="1" operator="equal">
      <formula>0</formula>
    </cfRule>
  </conditionalFormatting>
  <conditionalFormatting sqref="J66:J67 J69:J139">
    <cfRule type="cellIs" priority="106" stopIfTrue="1" operator="equal">
      <formula>0</formula>
    </cfRule>
  </conditionalFormatting>
  <conditionalFormatting sqref="J6:J32">
    <cfRule type="cellIs" priority="105" stopIfTrue="1" operator="equal">
      <formula>0</formula>
    </cfRule>
  </conditionalFormatting>
  <conditionalFormatting sqref="J175:J177">
    <cfRule type="cellIs" priority="101" stopIfTrue="1" operator="equal">
      <formula>0</formula>
    </cfRule>
  </conditionalFormatting>
  <conditionalFormatting sqref="J179:J180">
    <cfRule type="cellIs" priority="100" stopIfTrue="1" operator="equal">
      <formula>0</formula>
    </cfRule>
  </conditionalFormatting>
  <conditionalFormatting sqref="J5">
    <cfRule type="cellIs" priority="104" stopIfTrue="1" operator="equal">
      <formula>0</formula>
    </cfRule>
  </conditionalFormatting>
  <conditionalFormatting sqref="J151:J173">
    <cfRule type="cellIs" priority="99" stopIfTrue="1" operator="equal">
      <formula>0</formula>
    </cfRule>
  </conditionalFormatting>
  <conditionalFormatting sqref="K141:T149">
    <cfRule type="cellIs" priority="97" stopIfTrue="1" operator="equal">
      <formula>0</formula>
    </cfRule>
  </conditionalFormatting>
  <conditionalFormatting sqref="K5:U40">
    <cfRule type="cellIs" priority="96" stopIfTrue="1" operator="equal">
      <formula>0</formula>
    </cfRule>
  </conditionalFormatting>
  <conditionalFormatting sqref="K42:T67">
    <cfRule type="cellIs" priority="95" stopIfTrue="1" operator="equal">
      <formula>0</formula>
    </cfRule>
  </conditionalFormatting>
  <conditionalFormatting sqref="K151:T173 K175:T176 K179:T180">
    <cfRule type="cellIs" priority="98" stopIfTrue="1" operator="equal">
      <formula>0</formula>
    </cfRule>
  </conditionalFormatting>
  <conditionalFormatting sqref="K41:U41">
    <cfRule type="cellIs" priority="93" stopIfTrue="1" operator="equal">
      <formula>0</formula>
    </cfRule>
  </conditionalFormatting>
  <conditionalFormatting sqref="J41">
    <cfRule type="cellIs" priority="94" stopIfTrue="1" operator="equal">
      <formula>0</formula>
    </cfRule>
  </conditionalFormatting>
  <conditionalFormatting sqref="J33:J40">
    <cfRule type="cellIs" priority="92" stopIfTrue="1" operator="equal">
      <formula>0</formula>
    </cfRule>
  </conditionalFormatting>
  <conditionalFormatting sqref="J68">
    <cfRule type="cellIs" priority="91" stopIfTrue="1" operator="equal">
      <formula>0</formula>
    </cfRule>
  </conditionalFormatting>
  <conditionalFormatting sqref="J150">
    <cfRule type="cellIs" priority="86" stopIfTrue="1" operator="equal">
      <formula>0</formula>
    </cfRule>
  </conditionalFormatting>
  <conditionalFormatting sqref="K150:U150">
    <cfRule type="cellIs" priority="85" stopIfTrue="1" operator="equal">
      <formula>0</formula>
    </cfRule>
  </conditionalFormatting>
  <conditionalFormatting sqref="K68:U68">
    <cfRule type="cellIs" priority="90" stopIfTrue="1" operator="equal">
      <formula>0</formula>
    </cfRule>
  </conditionalFormatting>
  <conditionalFormatting sqref="J149">
    <cfRule type="cellIs" priority="84" stopIfTrue="1" operator="equal">
      <formula>0</formula>
    </cfRule>
  </conditionalFormatting>
  <conditionalFormatting sqref="J65">
    <cfRule type="cellIs" priority="89" stopIfTrue="1" operator="equal">
      <formula>0</formula>
    </cfRule>
  </conditionalFormatting>
  <conditionalFormatting sqref="J140">
    <cfRule type="cellIs" priority="88" stopIfTrue="1" operator="equal">
      <formula>0</formula>
    </cfRule>
  </conditionalFormatting>
  <conditionalFormatting sqref="J174">
    <cfRule type="cellIs" priority="83" stopIfTrue="1" operator="equal">
      <formula>0</formula>
    </cfRule>
  </conditionalFormatting>
  <conditionalFormatting sqref="K174:U174">
    <cfRule type="cellIs" priority="82" stopIfTrue="1" operator="equal">
      <formula>0</formula>
    </cfRule>
  </conditionalFormatting>
  <conditionalFormatting sqref="K140:U140">
    <cfRule type="cellIs" priority="87" stopIfTrue="1" operator="equal">
      <formula>0</formula>
    </cfRule>
  </conditionalFormatting>
  <conditionalFormatting sqref="J181:J182">
    <cfRule type="cellIs" priority="77" stopIfTrue="1" operator="equal">
      <formula>0</formula>
    </cfRule>
  </conditionalFormatting>
  <conditionalFormatting sqref="K181:T182">
    <cfRule type="cellIs" priority="76" stopIfTrue="1" operator="equal">
      <formula>0</formula>
    </cfRule>
  </conditionalFormatting>
  <conditionalFormatting sqref="J178">
    <cfRule type="cellIs" priority="81" stopIfTrue="1" operator="equal">
      <formula>0</formula>
    </cfRule>
  </conditionalFormatting>
  <conditionalFormatting sqref="K178:U178">
    <cfRule type="cellIs" priority="80" stopIfTrue="1" operator="equal">
      <formula>0</formula>
    </cfRule>
  </conditionalFormatting>
  <conditionalFormatting sqref="K177:T177">
    <cfRule type="cellIs" priority="79" stopIfTrue="1" operator="equal">
      <formula>0</formula>
    </cfRule>
  </conditionalFormatting>
  <conditionalFormatting sqref="J183:J187">
    <cfRule type="cellIs" priority="78" stopIfTrue="1" operator="equal">
      <formula>0</formula>
    </cfRule>
  </conditionalFormatting>
  <conditionalFormatting sqref="K186:K187 K183:U183 K185:U185 K184:T184">
    <cfRule type="cellIs" priority="75" stopIfTrue="1" operator="equal">
      <formula>0</formula>
    </cfRule>
  </conditionalFormatting>
  <conditionalFormatting sqref="U42:U67">
    <cfRule type="cellIs" priority="74" stopIfTrue="1" operator="equal">
      <formula>0</formula>
    </cfRule>
  </conditionalFormatting>
  <conditionalFormatting sqref="U69:U139">
    <cfRule type="cellIs" priority="73" stopIfTrue="1" operator="equal">
      <formula>0</formula>
    </cfRule>
  </conditionalFormatting>
  <conditionalFormatting sqref="U141:U149">
    <cfRule type="cellIs" priority="72" stopIfTrue="1" operator="equal">
      <formula>0</formula>
    </cfRule>
  </conditionalFormatting>
  <conditionalFormatting sqref="U175:U177">
    <cfRule type="cellIs" priority="71" stopIfTrue="1" operator="equal">
      <formula>0</formula>
    </cfRule>
  </conditionalFormatting>
  <conditionalFormatting sqref="U179:U182">
    <cfRule type="cellIs" priority="70" stopIfTrue="1" operator="equal">
      <formula>0</formula>
    </cfRule>
  </conditionalFormatting>
  <conditionalFormatting sqref="U184">
    <cfRule type="cellIs" priority="69" stopIfTrue="1" operator="equal">
      <formula>0</formula>
    </cfRule>
  </conditionalFormatting>
  <conditionalFormatting sqref="U151:U173">
    <cfRule type="cellIs" priority="68" stopIfTrue="1" operator="equal">
      <formula>0</formula>
    </cfRule>
  </conditionalFormatting>
  <conditionalFormatting sqref="AP184:AX184 AF184:AN184">
    <cfRule type="cellIs" priority="55" stopIfTrue="1" operator="equal">
      <formula>0</formula>
    </cfRule>
  </conditionalFormatting>
  <conditionalFormatting sqref="V141:AD149">
    <cfRule type="cellIs" priority="38" stopIfTrue="1" operator="equal">
      <formula>0</formula>
    </cfRule>
  </conditionalFormatting>
  <conditionalFormatting sqref="V5:AE40">
    <cfRule type="cellIs" priority="37" stopIfTrue="1" operator="equal">
      <formula>0</formula>
    </cfRule>
  </conditionalFormatting>
  <conditionalFormatting sqref="V42:AD67">
    <cfRule type="cellIs" priority="36" stopIfTrue="1" operator="equal">
      <formula>0</formula>
    </cfRule>
  </conditionalFormatting>
  <conditionalFormatting sqref="V151:AD173 V175:AD176 V179:AD180">
    <cfRule type="cellIs" priority="39" stopIfTrue="1" operator="equal">
      <formula>0</formula>
    </cfRule>
  </conditionalFormatting>
  <conditionalFormatting sqref="V181:AD182">
    <cfRule type="cellIs" priority="34" stopIfTrue="1" operator="equal">
      <formula>0</formula>
    </cfRule>
  </conditionalFormatting>
  <conditionalFormatting sqref="V177:AD177">
    <cfRule type="cellIs" priority="35" stopIfTrue="1" operator="equal">
      <formula>0</formula>
    </cfRule>
  </conditionalFormatting>
  <conditionalFormatting sqref="AE42:AE67">
    <cfRule type="cellIs" priority="33" stopIfTrue="1" operator="equal">
      <formula>0</formula>
    </cfRule>
  </conditionalFormatting>
  <conditionalFormatting sqref="AE69:AE139">
    <cfRule type="cellIs" priority="32" stopIfTrue="1" operator="equal">
      <formula>0</formula>
    </cfRule>
  </conditionalFormatting>
  <conditionalFormatting sqref="AE141:AE149">
    <cfRule type="cellIs" priority="31" stopIfTrue="1" operator="equal">
      <formula>0</formula>
    </cfRule>
  </conditionalFormatting>
  <conditionalFormatting sqref="AE175:AE177">
    <cfRule type="cellIs" priority="30" stopIfTrue="1" operator="equal">
      <formula>0</formula>
    </cfRule>
  </conditionalFormatting>
  <conditionalFormatting sqref="AE179:AE182">
    <cfRule type="cellIs" priority="29" stopIfTrue="1" operator="equal">
      <formula>0</formula>
    </cfRule>
  </conditionalFormatting>
  <conditionalFormatting sqref="AE184">
    <cfRule type="cellIs" priority="28" stopIfTrue="1" operator="equal">
      <formula>0</formula>
    </cfRule>
  </conditionalFormatting>
  <conditionalFormatting sqref="AE151:AE173">
    <cfRule type="cellIs" priority="27" stopIfTrue="1" operator="equal">
      <formula>0</formula>
    </cfRule>
  </conditionalFormatting>
  <conditionalFormatting sqref="AP141:AX149">
    <cfRule type="cellIs" priority="25" stopIfTrue="1" operator="equal">
      <formula>0</formula>
    </cfRule>
  </conditionalFormatting>
  <conditionalFormatting sqref="AP5:AY40">
    <cfRule type="cellIs" priority="24" stopIfTrue="1" operator="equal">
      <formula>0</formula>
    </cfRule>
  </conditionalFormatting>
  <conditionalFormatting sqref="AP42:AX67">
    <cfRule type="cellIs" priority="23" stopIfTrue="1" operator="equal">
      <formula>0</formula>
    </cfRule>
  </conditionalFormatting>
  <conditionalFormatting sqref="AP151:AX173 AP175:AX176 AP179:AX180">
    <cfRule type="cellIs" priority="26" stopIfTrue="1" operator="equal">
      <formula>0</formula>
    </cfRule>
  </conditionalFormatting>
  <conditionalFormatting sqref="AP41:AY41">
    <cfRule type="cellIs" priority="22" stopIfTrue="1" operator="equal">
      <formula>0</formula>
    </cfRule>
  </conditionalFormatting>
  <conditionalFormatting sqref="AP150:AY150">
    <cfRule type="cellIs" priority="20" stopIfTrue="1" operator="equal">
      <formula>0</formula>
    </cfRule>
  </conditionalFormatting>
  <conditionalFormatting sqref="AP68:AY68">
    <cfRule type="cellIs" priority="21" stopIfTrue="1" operator="equal">
      <formula>0</formula>
    </cfRule>
  </conditionalFormatting>
  <conditionalFormatting sqref="AP174:AY174">
    <cfRule type="cellIs" priority="19" stopIfTrue="1" operator="equal">
      <formula>0</formula>
    </cfRule>
  </conditionalFormatting>
  <conditionalFormatting sqref="AP181:AX182">
    <cfRule type="cellIs" priority="17" stopIfTrue="1" operator="equal">
      <formula>0</formula>
    </cfRule>
  </conditionalFormatting>
  <conditionalFormatting sqref="AP177:AX177">
    <cfRule type="cellIs" priority="18" stopIfTrue="1" operator="equal">
      <formula>0</formula>
    </cfRule>
  </conditionalFormatting>
  <conditionalFormatting sqref="AY42:AY67">
    <cfRule type="cellIs" priority="16" stopIfTrue="1" operator="equal">
      <formula>0</formula>
    </cfRule>
  </conditionalFormatting>
  <conditionalFormatting sqref="AY69:AY139">
    <cfRule type="cellIs" priority="15" stopIfTrue="1" operator="equal">
      <formula>0</formula>
    </cfRule>
  </conditionalFormatting>
  <conditionalFormatting sqref="AY141:AY149">
    <cfRule type="cellIs" priority="14" stopIfTrue="1" operator="equal">
      <formula>0</formula>
    </cfRule>
  </conditionalFormatting>
  <conditionalFormatting sqref="AY175:AY177">
    <cfRule type="cellIs" priority="13" stopIfTrue="1" operator="equal">
      <formula>0</formula>
    </cfRule>
  </conditionalFormatting>
  <conditionalFormatting sqref="AY179:AY182">
    <cfRule type="cellIs" priority="12" stopIfTrue="1" operator="equal">
      <formula>0</formula>
    </cfRule>
  </conditionalFormatting>
  <conditionalFormatting sqref="AY184">
    <cfRule type="cellIs" priority="11" stopIfTrue="1" operator="equal">
      <formula>0</formula>
    </cfRule>
  </conditionalFormatting>
  <conditionalFormatting sqref="AY151:AY173">
    <cfRule type="cellIs" priority="10" stopIfTrue="1" operator="equal">
      <formula>0</formula>
    </cfRule>
  </conditionalFormatting>
  <conditionalFormatting sqref="AF175:AN176 AF179:AN180">
    <cfRule type="cellIs" priority="9" stopIfTrue="1" operator="equal">
      <formula>0</formula>
    </cfRule>
  </conditionalFormatting>
  <conditionalFormatting sqref="AF181:AN182">
    <cfRule type="cellIs" priority="7" stopIfTrue="1" operator="equal">
      <formula>0</formula>
    </cfRule>
  </conditionalFormatting>
  <conditionalFormatting sqref="AF177:AN177">
    <cfRule type="cellIs" priority="8" stopIfTrue="1" operator="equal">
      <formula>0</formula>
    </cfRule>
  </conditionalFormatting>
  <conditionalFormatting sqref="AO175:AO177">
    <cfRule type="cellIs" priority="6" stopIfTrue="1" operator="equal">
      <formula>0</formula>
    </cfRule>
  </conditionalFormatting>
  <conditionalFormatting sqref="AO179:AO182">
    <cfRule type="cellIs" priority="5" stopIfTrue="1" operator="equal">
      <formula>0</formula>
    </cfRule>
  </conditionalFormatting>
  <conditionalFormatting sqref="AO184">
    <cfRule type="cellIs" priority="4" stopIfTrue="1" operator="equal">
      <formula>0</formula>
    </cfRule>
  </conditionalFormatting>
  <conditionalFormatting sqref="AF150:AO150">
    <cfRule type="cellIs" priority="3" stopIfTrue="1" operator="equal">
      <formula>0</formula>
    </cfRule>
  </conditionalFormatting>
  <conditionalFormatting sqref="AF174:AO174">
    <cfRule type="cellIs" priority="2" stopIfTrue="1" operator="equal">
      <formula>0</formula>
    </cfRule>
  </conditionalFormatting>
  <conditionalFormatting sqref="V184:AD184">
    <cfRule type="cellIs" priority="1" stopIfTrue="1" operator="equal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CBFCEFCCE12488E73EDCA0AFBF565" ma:contentTypeVersion="4" ma:contentTypeDescription="Create a new document." ma:contentTypeScope="" ma:versionID="a360aa225079ec032c3e32f0dac6de27">
  <xsd:schema xmlns:xsd="http://www.w3.org/2001/XMLSchema" xmlns:xs="http://www.w3.org/2001/XMLSchema" xmlns:p="http://schemas.microsoft.com/office/2006/metadata/properties" xmlns:ns2="4cd4f025-39d0-47fa-9780-e5257ae7e391" targetNamespace="http://schemas.microsoft.com/office/2006/metadata/properties" ma:root="true" ma:fieldsID="8f960f17d5b9d18d6b5afcc971723db1" ns2:_="">
    <xsd:import namespace="4cd4f025-39d0-47fa-9780-e5257ae7e3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d4f025-39d0-47fa-9780-e5257ae7e3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837D69-82CA-4E4D-B74D-E065608582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d4f025-39d0-47fa-9780-e5257ae7e3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14CB43-3E07-4DB8-A9C2-66F6061EA1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58134FF-822C-4823-8FDF-13B482FB148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4cd4f025-39d0-47fa-9780-e5257ae7e391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12</vt:i4>
      </vt:variant>
    </vt:vector>
  </HeadingPairs>
  <TitlesOfParts>
    <vt:vector size="32" baseType="lpstr">
      <vt:lpstr>Exhibit</vt:lpstr>
      <vt:lpstr>SUMMARY</vt:lpstr>
      <vt:lpstr>2025-2029 Capital Forecast</vt:lpstr>
      <vt:lpstr>2025-2029 Removals</vt:lpstr>
      <vt:lpstr>Schedule A CORP</vt:lpstr>
      <vt:lpstr>Schedule B Electric</vt:lpstr>
      <vt:lpstr>Schedule C Gas</vt:lpstr>
      <vt:lpstr>Schedule D Common</vt:lpstr>
      <vt:lpstr>Electric Additions</vt:lpstr>
      <vt:lpstr>Electric Removals</vt:lpstr>
      <vt:lpstr>E Summary CWIP</vt:lpstr>
      <vt:lpstr>Gas Additions</vt:lpstr>
      <vt:lpstr>Gas Removals</vt:lpstr>
      <vt:lpstr>G Summary CWIP</vt:lpstr>
      <vt:lpstr>Common IT Additions</vt:lpstr>
      <vt:lpstr>Common IT Removals</vt:lpstr>
      <vt:lpstr>Common Other Additions</vt:lpstr>
      <vt:lpstr>Common Other Removals</vt:lpstr>
      <vt:lpstr>Common CWIP</vt:lpstr>
      <vt:lpstr>Inflation</vt:lpstr>
      <vt:lpstr>'Common CWIP'!Print_Area</vt:lpstr>
      <vt:lpstr>'E Summary CWIP'!Print_Area</vt:lpstr>
      <vt:lpstr>Exhibit!Print_Area</vt:lpstr>
      <vt:lpstr>'G Summary CWIP'!Print_Area</vt:lpstr>
      <vt:lpstr>'Schedule A CORP'!Print_Area</vt:lpstr>
      <vt:lpstr>'Schedule B Electric'!Print_Area</vt:lpstr>
      <vt:lpstr>'Schedule C Gas'!Print_Area</vt:lpstr>
      <vt:lpstr>'Schedule D Common'!Print_Area</vt:lpstr>
      <vt:lpstr>SUMMARY!Print_Area</vt:lpstr>
      <vt:lpstr>'Common CWIP'!Print_Titles</vt:lpstr>
      <vt:lpstr>'E Summary CWIP'!Print_Titles</vt:lpstr>
      <vt:lpstr>'G Summary CWIP'!Print_Titles</vt:lpstr>
    </vt:vector>
  </TitlesOfParts>
  <Manager/>
  <Company>Central Hudson Gas and Electric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Steigerwald, Bryan</dc:creator>
  <cp:keywords/>
  <dc:description/>
  <cp:lastModifiedBy>Simpson, Tshepo (DPS)</cp:lastModifiedBy>
  <cp:revision/>
  <cp:lastPrinted>2024-07-03T22:33:14Z</cp:lastPrinted>
  <dcterms:created xsi:type="dcterms:W3CDTF">2024-03-20T20:18:08Z</dcterms:created>
  <dcterms:modified xsi:type="dcterms:W3CDTF">2024-11-07T16:46:48Z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0x010100F28CBFCEFCCE12488E73EDCA0AFBF565</vt:lpwstr>
  </property>
  <property fmtid="{D5CDD505-2E9C-101B-9397-08002B2CF9AE}" pid="3" name="District">
    <vt:lpwstr>3;#South Road|16dd7f40-718c-44a7-aea8-194a5088e78b</vt:lpwstr>
  </property>
  <property fmtid="{D5CDD505-2E9C-101B-9397-08002B2CF9AE}" pid="4" name="Area">
    <vt:lpwstr>30;#684 - Finance and Planning|159905a5-3d2c-4e97-815c-dcef10e79142</vt:lpwstr>
  </property>
  <property fmtid="{D5CDD505-2E9C-101B-9397-08002B2CF9AE}" pid="5" name="_dlc_DocIdItemGuid">
    <vt:lpwstr>fc050834-97c6-4621-b489-e69af07a2a30</vt:lpwstr>
  </property>
  <property fmtid="{D5CDD505-2E9C-101B-9397-08002B2CF9AE}" pid="6" name="Information Status">
    <vt:lpwstr>1;#Draft|85e3e8f1-6d5d-4c8b-9355-5eb54c3875c2</vt:lpwstr>
  </property>
  <property fmtid="{D5CDD505-2E9C-101B-9397-08002B2CF9AE}" pid="7" name="LegacySecurityTag">
    <vt:lpwstr/>
  </property>
  <property fmtid="{D5CDD505-2E9C-101B-9397-08002B2CF9AE}" pid="8" name="Information Type">
    <vt:lpwstr>38;#Rate Case Filing Documentation|ae25614d-8ccd-446c-9abd-d421fedb6d75</vt:lpwstr>
  </property>
  <property fmtid="{D5CDD505-2E9C-101B-9397-08002B2CF9AE}" pid="9" name="MediaServiceImageTags">
    <vt:lpwstr/>
  </property>
  <property fmtid="{D5CDD505-2E9C-101B-9397-08002B2CF9AE}" pid="10" name="lcf76f155ced4ddcb4097134ff3c332f">
    <vt:lpwstr/>
  </property>
</Properties>
</file>